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VIGENCIA 2020\"/>
    </mc:Choice>
  </mc:AlternateContent>
  <bookViews>
    <workbookView xWindow="0" yWindow="0" windowWidth="15330" windowHeight="4950" activeTab="1"/>
  </bookViews>
  <sheets>
    <sheet name="Ingresos Mayo 2020" sheetId="4" r:id="rId1"/>
    <sheet name="Gastos Mayo 2020" sheetId="1" r:id="rId2"/>
    <sheet name="PAC INGRESOS" sheetId="9" state="hidden" r:id="rId3"/>
    <sheet name="Hoja2" sheetId="8" state="hidden" r:id="rId4"/>
    <sheet name="Hoja1" sheetId="7" state="hidden" r:id="rId5"/>
    <sheet name="PAC de Ingresos" sheetId="5" state="hidden" r:id="rId6"/>
    <sheet name="PAC de Gastos" sheetId="6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'Gastos Mayo 2020'!$A$5:$Q$407</definedName>
    <definedName name="_xlnm._FilterDatabase" localSheetId="0" hidden="1">'Ingresos Mayo 2020'!$A$4:$BT$166</definedName>
    <definedName name="_xlnm._FilterDatabase" localSheetId="5" hidden="1">'PAC de Ingresos'!$A$1:$AJ$147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3" i="1" l="1"/>
  <c r="P323" i="1"/>
  <c r="O323" i="1"/>
  <c r="N323" i="1"/>
  <c r="M323" i="1"/>
  <c r="L323" i="1"/>
  <c r="K323" i="1"/>
  <c r="J323" i="1"/>
  <c r="I323" i="1"/>
  <c r="H323" i="1"/>
  <c r="G323" i="1"/>
  <c r="E323" i="1"/>
  <c r="D323" i="1"/>
  <c r="C323" i="1"/>
  <c r="F323" i="1"/>
  <c r="G331" i="1"/>
  <c r="F102" i="4" l="1"/>
  <c r="F101" i="4"/>
  <c r="F100" i="4"/>
  <c r="F99" i="4"/>
  <c r="F98" i="4"/>
  <c r="F97" i="4"/>
  <c r="F96" i="4"/>
  <c r="I14" i="4"/>
  <c r="H14" i="4"/>
  <c r="G14" i="4"/>
  <c r="G13" i="4" s="1"/>
  <c r="E14" i="4"/>
  <c r="E13" i="4" s="1"/>
  <c r="J85" i="4"/>
  <c r="I85" i="4"/>
  <c r="H85" i="4"/>
  <c r="G85" i="4"/>
  <c r="E85" i="4"/>
  <c r="D85" i="4"/>
  <c r="I161" i="4"/>
  <c r="H161" i="4"/>
  <c r="G161" i="4"/>
  <c r="E161" i="4"/>
  <c r="D161" i="4"/>
  <c r="L18" i="4"/>
  <c r="L19" i="4"/>
  <c r="L20" i="4"/>
  <c r="L21" i="4"/>
  <c r="L22" i="4"/>
  <c r="L23" i="4"/>
  <c r="L24" i="4"/>
  <c r="L25" i="4"/>
  <c r="L26" i="4"/>
  <c r="L29" i="4"/>
  <c r="L30" i="4"/>
  <c r="L31" i="4"/>
  <c r="L32" i="4"/>
  <c r="L33" i="4"/>
  <c r="L35" i="4"/>
  <c r="L36" i="4"/>
  <c r="L37" i="4"/>
  <c r="L38" i="4"/>
  <c r="L40" i="4"/>
  <c r="L41" i="4"/>
  <c r="L42" i="4"/>
  <c r="L43" i="4"/>
  <c r="L44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3" i="4"/>
  <c r="L86" i="4"/>
  <c r="L89" i="4"/>
  <c r="L90" i="4"/>
  <c r="L91" i="4"/>
  <c r="L92" i="4"/>
  <c r="L93" i="4"/>
  <c r="L96" i="4"/>
  <c r="L97" i="4"/>
  <c r="L98" i="4"/>
  <c r="L99" i="4"/>
  <c r="L100" i="4"/>
  <c r="L101" i="4"/>
  <c r="L102" i="4"/>
  <c r="L104" i="4"/>
  <c r="L106" i="4"/>
  <c r="L108" i="4"/>
  <c r="L111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9" i="4"/>
  <c r="L130" i="4"/>
  <c r="L131" i="4"/>
  <c r="L132" i="4"/>
  <c r="L133" i="4"/>
  <c r="L134" i="4"/>
  <c r="L138" i="4"/>
  <c r="L139" i="4"/>
  <c r="L140" i="4"/>
  <c r="L141" i="4"/>
  <c r="L143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2" i="4"/>
  <c r="L163" i="4"/>
  <c r="L165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I167" i="4"/>
  <c r="I166" i="4" s="1"/>
  <c r="H167" i="4"/>
  <c r="H166" i="4" s="1"/>
  <c r="G167" i="4"/>
  <c r="G166" i="4" s="1"/>
  <c r="E167" i="4"/>
  <c r="E166" i="4" s="1"/>
  <c r="D110" i="4"/>
  <c r="D109" i="4" s="1"/>
  <c r="D107" i="4" s="1"/>
  <c r="I88" i="4"/>
  <c r="H88" i="4"/>
  <c r="G88" i="4"/>
  <c r="E88" i="4"/>
  <c r="D88" i="4"/>
  <c r="D87" i="4" s="1"/>
  <c r="I146" i="4"/>
  <c r="I145" i="4" s="1"/>
  <c r="I144" i="4" s="1"/>
  <c r="H146" i="4"/>
  <c r="H145" i="4" s="1"/>
  <c r="H144" i="4" s="1"/>
  <c r="G146" i="4"/>
  <c r="G145" i="4" s="1"/>
  <c r="G144" i="4" s="1"/>
  <c r="E146" i="4"/>
  <c r="E145" i="4" s="1"/>
  <c r="E144" i="4" s="1"/>
  <c r="D146" i="4"/>
  <c r="D145" i="4" s="1"/>
  <c r="D144" i="4" s="1"/>
  <c r="J164" i="4"/>
  <c r="G164" i="4"/>
  <c r="L164" i="4" s="1"/>
  <c r="E164" i="4"/>
  <c r="D164" i="4"/>
  <c r="G142" i="4"/>
  <c r="L142" i="4" s="1"/>
  <c r="J137" i="4"/>
  <c r="J136" i="4" s="1"/>
  <c r="J135" i="4" s="1"/>
  <c r="I137" i="4"/>
  <c r="I136" i="4" s="1"/>
  <c r="I135" i="4" s="1"/>
  <c r="I128" i="4" s="1"/>
  <c r="I127" i="4" s="1"/>
  <c r="H137" i="4"/>
  <c r="H136" i="4" s="1"/>
  <c r="H135" i="4" s="1"/>
  <c r="H128" i="4" s="1"/>
  <c r="H127" i="4" s="1"/>
  <c r="G137" i="4"/>
  <c r="G136" i="4" s="1"/>
  <c r="G135" i="4" s="1"/>
  <c r="G128" i="4" s="1"/>
  <c r="G127" i="4" s="1"/>
  <c r="I112" i="4"/>
  <c r="I110" i="4" s="1"/>
  <c r="I109" i="4" s="1"/>
  <c r="I107" i="4" s="1"/>
  <c r="H112" i="4"/>
  <c r="H110" i="4" s="1"/>
  <c r="H109" i="4" s="1"/>
  <c r="H107" i="4" s="1"/>
  <c r="G112" i="4"/>
  <c r="G110" i="4" s="1"/>
  <c r="G109" i="4" s="1"/>
  <c r="G107" i="4" s="1"/>
  <c r="I95" i="4"/>
  <c r="I94" i="4" s="1"/>
  <c r="H95" i="4"/>
  <c r="H94" i="4" s="1"/>
  <c r="G95" i="4"/>
  <c r="G94" i="4" s="1"/>
  <c r="I105" i="4"/>
  <c r="H105" i="4"/>
  <c r="G105" i="4"/>
  <c r="E105" i="4"/>
  <c r="D105" i="4"/>
  <c r="L105" i="4" l="1"/>
  <c r="I13" i="4"/>
  <c r="I12" i="4" s="1"/>
  <c r="I11" i="4" s="1"/>
  <c r="I10" i="4" s="1"/>
  <c r="I9" i="4" s="1"/>
  <c r="L15" i="4"/>
  <c r="H13" i="4"/>
  <c r="H12" i="4" s="1"/>
  <c r="H11" i="4" s="1"/>
  <c r="H10" i="4" s="1"/>
  <c r="H9" i="4" s="1"/>
  <c r="H87" i="4"/>
  <c r="H84" i="4" s="1"/>
  <c r="H8" i="4" s="1"/>
  <c r="L94" i="4"/>
  <c r="D84" i="4"/>
  <c r="L85" i="4"/>
  <c r="H160" i="4"/>
  <c r="I160" i="4"/>
  <c r="L127" i="4"/>
  <c r="L88" i="4"/>
  <c r="L144" i="4"/>
  <c r="G160" i="4"/>
  <c r="L107" i="4"/>
  <c r="L146" i="4"/>
  <c r="L145" i="4"/>
  <c r="L137" i="4"/>
  <c r="L161" i="4"/>
  <c r="L128" i="4"/>
  <c r="G87" i="4"/>
  <c r="G84" i="4" s="1"/>
  <c r="L110" i="4"/>
  <c r="E160" i="4"/>
  <c r="L136" i="4"/>
  <c r="L112" i="4"/>
  <c r="L95" i="4"/>
  <c r="L135" i="4"/>
  <c r="L109" i="4"/>
  <c r="I87" i="4"/>
  <c r="G126" i="4"/>
  <c r="I126" i="4"/>
  <c r="H126" i="4"/>
  <c r="T62" i="1"/>
  <c r="T61" i="1"/>
  <c r="T60" i="1"/>
  <c r="T59" i="1"/>
  <c r="T58" i="1"/>
  <c r="T57" i="1"/>
  <c r="T55" i="1"/>
  <c r="T54" i="1"/>
  <c r="T53" i="1"/>
  <c r="T51" i="1"/>
  <c r="T50" i="1"/>
  <c r="T49" i="1"/>
  <c r="T48" i="1"/>
  <c r="T47" i="1"/>
  <c r="T46" i="1"/>
  <c r="T25" i="1"/>
  <c r="T42" i="1"/>
  <c r="T41" i="1"/>
  <c r="T40" i="1"/>
  <c r="T38" i="1"/>
  <c r="T37" i="1"/>
  <c r="T33" i="1"/>
  <c r="T32" i="1"/>
  <c r="T31" i="1"/>
  <c r="T30" i="1"/>
  <c r="T29" i="1"/>
  <c r="T28" i="1"/>
  <c r="T26" i="1"/>
  <c r="T24" i="1"/>
  <c r="T22" i="1"/>
  <c r="T18" i="1"/>
  <c r="T16" i="1"/>
  <c r="T15" i="1"/>
  <c r="T14" i="1"/>
  <c r="T13" i="1"/>
  <c r="T12" i="1"/>
  <c r="M12" i="1"/>
  <c r="M13" i="1"/>
  <c r="M14" i="1"/>
  <c r="M15" i="1"/>
  <c r="M16" i="1"/>
  <c r="M17" i="1"/>
  <c r="M18" i="1"/>
  <c r="M20" i="1"/>
  <c r="M21" i="1"/>
  <c r="M22" i="1"/>
  <c r="M24" i="1"/>
  <c r="M25" i="1"/>
  <c r="M26" i="1"/>
  <c r="M23" i="1" s="1"/>
  <c r="M28" i="1"/>
  <c r="M29" i="1"/>
  <c r="M30" i="1"/>
  <c r="M31" i="1"/>
  <c r="M32" i="1"/>
  <c r="M33" i="1"/>
  <c r="M37" i="1"/>
  <c r="M38" i="1"/>
  <c r="M40" i="1"/>
  <c r="M41" i="1"/>
  <c r="M42" i="1"/>
  <c r="M46" i="1"/>
  <c r="M47" i="1"/>
  <c r="M48" i="1"/>
  <c r="M49" i="1"/>
  <c r="M50" i="1"/>
  <c r="M51" i="1"/>
  <c r="M53" i="1"/>
  <c r="M54" i="1"/>
  <c r="M55" i="1"/>
  <c r="M57" i="1"/>
  <c r="M58" i="1"/>
  <c r="M59" i="1"/>
  <c r="M60" i="1"/>
  <c r="M61" i="1"/>
  <c r="M62" i="1"/>
  <c r="M68" i="1"/>
  <c r="M69" i="1"/>
  <c r="M73" i="1"/>
  <c r="M72" i="1" s="1"/>
  <c r="M76" i="1"/>
  <c r="M74" i="1" s="1"/>
  <c r="M77" i="1"/>
  <c r="M79" i="1"/>
  <c r="M78" i="1" s="1"/>
  <c r="M80" i="1"/>
  <c r="M82" i="1"/>
  <c r="M83" i="1"/>
  <c r="M84" i="1"/>
  <c r="M85" i="1"/>
  <c r="M86" i="1"/>
  <c r="M88" i="1"/>
  <c r="M89" i="1"/>
  <c r="M90" i="1"/>
  <c r="M92" i="1"/>
  <c r="M91" i="1" s="1"/>
  <c r="M94" i="1"/>
  <c r="M93" i="1" s="1"/>
  <c r="M99" i="1"/>
  <c r="M98" i="1" s="1"/>
  <c r="M97" i="1" s="1"/>
  <c r="M96" i="1" s="1"/>
  <c r="M103" i="1"/>
  <c r="M102" i="1" s="1"/>
  <c r="M101" i="1" s="1"/>
  <c r="M100" i="1" s="1"/>
  <c r="M104" i="1"/>
  <c r="M105" i="1"/>
  <c r="M107" i="1"/>
  <c r="M106" i="1" s="1"/>
  <c r="M112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8" i="1"/>
  <c r="M129" i="1"/>
  <c r="M132" i="1"/>
  <c r="M133" i="1"/>
  <c r="M134" i="1"/>
  <c r="M136" i="1"/>
  <c r="M135" i="1" s="1"/>
  <c r="M139" i="1"/>
  <c r="M140" i="1"/>
  <c r="M141" i="1"/>
  <c r="M142" i="1"/>
  <c r="M143" i="1"/>
  <c r="M144" i="1"/>
  <c r="M145" i="1"/>
  <c r="M147" i="1"/>
  <c r="M146" i="1" s="1"/>
  <c r="M149" i="1"/>
  <c r="M150" i="1"/>
  <c r="M151" i="1"/>
  <c r="M154" i="1"/>
  <c r="M155" i="1"/>
  <c r="M157" i="1"/>
  <c r="M156" i="1" s="1"/>
  <c r="M158" i="1"/>
  <c r="M159" i="1"/>
  <c r="M164" i="1"/>
  <c r="M163" i="1" s="1"/>
  <c r="M165" i="1"/>
  <c r="M170" i="1"/>
  <c r="M171" i="1"/>
  <c r="M172" i="1"/>
  <c r="M173" i="1"/>
  <c r="M174" i="1"/>
  <c r="M178" i="1"/>
  <c r="M177" i="1" s="1"/>
  <c r="M180" i="1"/>
  <c r="M179" i="1" s="1"/>
  <c r="M182" i="1"/>
  <c r="M181" i="1" s="1"/>
  <c r="M183" i="1"/>
  <c r="M186" i="1"/>
  <c r="M185" i="1" s="1"/>
  <c r="M188" i="1"/>
  <c r="M187" i="1" s="1"/>
  <c r="M189" i="1"/>
  <c r="M193" i="1"/>
  <c r="M192" i="1" s="1"/>
  <c r="M196" i="1"/>
  <c r="M195" i="1" s="1"/>
  <c r="M197" i="1"/>
  <c r="M198" i="1"/>
  <c r="M199" i="1"/>
  <c r="M201" i="1"/>
  <c r="M202" i="1"/>
  <c r="M203" i="1"/>
  <c r="M205" i="1"/>
  <c r="M204" i="1" s="1"/>
  <c r="M207" i="1"/>
  <c r="M212" i="1"/>
  <c r="M214" i="1"/>
  <c r="M215" i="1"/>
  <c r="M216" i="1"/>
  <c r="M217" i="1"/>
  <c r="M219" i="1"/>
  <c r="M218" i="1" s="1"/>
  <c r="M222" i="1"/>
  <c r="M223" i="1"/>
  <c r="M225" i="1"/>
  <c r="M226" i="1"/>
  <c r="M228" i="1"/>
  <c r="M229" i="1"/>
  <c r="M231" i="1"/>
  <c r="M230" i="1" s="1"/>
  <c r="M232" i="1"/>
  <c r="M233" i="1"/>
  <c r="M234" i="1"/>
  <c r="M237" i="1"/>
  <c r="M236" i="1" s="1"/>
  <c r="M235" i="1" s="1"/>
  <c r="M240" i="1"/>
  <c r="M239" i="1" s="1"/>
  <c r="M244" i="1"/>
  <c r="M243" i="1" s="1"/>
  <c r="M247" i="1"/>
  <c r="M245" i="1" s="1"/>
  <c r="M252" i="1"/>
  <c r="M251" i="1" s="1"/>
  <c r="M253" i="1"/>
  <c r="M256" i="1"/>
  <c r="M255" i="1" s="1"/>
  <c r="M257" i="1"/>
  <c r="M259" i="1"/>
  <c r="M258" i="1" s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6" i="1"/>
  <c r="M275" i="1" s="1"/>
  <c r="M274" i="1" s="1"/>
  <c r="M278" i="1"/>
  <c r="M277" i="1" s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5" i="1"/>
  <c r="M296" i="1"/>
  <c r="M297" i="1"/>
  <c r="M299" i="1"/>
  <c r="M300" i="1"/>
  <c r="M301" i="1"/>
  <c r="M302" i="1"/>
  <c r="M304" i="1"/>
  <c r="M305" i="1"/>
  <c r="M306" i="1"/>
  <c r="M307" i="1"/>
  <c r="M308" i="1"/>
  <c r="M313" i="1"/>
  <c r="M314" i="1"/>
  <c r="M316" i="1"/>
  <c r="M315" i="1" s="1"/>
  <c r="M318" i="1"/>
  <c r="M321" i="1"/>
  <c r="M320" i="1" s="1"/>
  <c r="M324" i="1"/>
  <c r="M325" i="1"/>
  <c r="M326" i="1"/>
  <c r="M322" i="1" s="1"/>
  <c r="M327" i="1"/>
  <c r="M332" i="1"/>
  <c r="M336" i="1"/>
  <c r="M337" i="1"/>
  <c r="M338" i="1"/>
  <c r="M339" i="1"/>
  <c r="M340" i="1"/>
  <c r="M341" i="1"/>
  <c r="M342" i="1"/>
  <c r="M343" i="1"/>
  <c r="M344" i="1"/>
  <c r="M347" i="1"/>
  <c r="M346" i="1" s="1"/>
  <c r="M348" i="1"/>
  <c r="M349" i="1"/>
  <c r="M350" i="1"/>
  <c r="M352" i="1"/>
  <c r="M353" i="1"/>
  <c r="M354" i="1"/>
  <c r="M355" i="1"/>
  <c r="M356" i="1"/>
  <c r="M357" i="1"/>
  <c r="M358" i="1"/>
  <c r="M359" i="1"/>
  <c r="M360" i="1"/>
  <c r="M361" i="1"/>
  <c r="M362" i="1"/>
  <c r="M364" i="1"/>
  <c r="M365" i="1"/>
  <c r="M366" i="1"/>
  <c r="M367" i="1"/>
  <c r="M368" i="1"/>
  <c r="M369" i="1"/>
  <c r="M370" i="1"/>
  <c r="M371" i="1"/>
  <c r="M372" i="1"/>
  <c r="M373" i="1"/>
  <c r="M374" i="1"/>
  <c r="M376" i="1"/>
  <c r="M377" i="1"/>
  <c r="M378" i="1"/>
  <c r="M379" i="1"/>
  <c r="M380" i="1"/>
  <c r="M381" i="1"/>
  <c r="M382" i="1"/>
  <c r="M384" i="1"/>
  <c r="M383" i="1" s="1"/>
  <c r="M385" i="1"/>
  <c r="M386" i="1"/>
  <c r="M387" i="1"/>
  <c r="M388" i="1"/>
  <c r="M389" i="1"/>
  <c r="M390" i="1"/>
  <c r="M391" i="1"/>
  <c r="M393" i="1"/>
  <c r="M394" i="1"/>
  <c r="M395" i="1"/>
  <c r="M396" i="1"/>
  <c r="M397" i="1"/>
  <c r="M398" i="1"/>
  <c r="M399" i="1"/>
  <c r="G330" i="1"/>
  <c r="G329" i="1"/>
  <c r="M169" i="1" l="1"/>
  <c r="M206" i="1"/>
  <c r="M194" i="1"/>
  <c r="M191" i="1" s="1"/>
  <c r="M254" i="1"/>
  <c r="M67" i="1"/>
  <c r="M66" i="1" s="1"/>
  <c r="M19" i="1"/>
  <c r="M303" i="1"/>
  <c r="L160" i="4"/>
  <c r="H7" i="4"/>
  <c r="H6" i="4" s="1"/>
  <c r="H5" i="4" s="1"/>
  <c r="L126" i="4"/>
  <c r="L87" i="4"/>
  <c r="I84" i="4"/>
  <c r="M200" i="1"/>
  <c r="M184" i="1"/>
  <c r="M81" i="1"/>
  <c r="M52" i="1"/>
  <c r="M45" i="1" s="1"/>
  <c r="M44" i="1" s="1"/>
  <c r="M43" i="1" s="1"/>
  <c r="M351" i="1"/>
  <c r="M281" i="1"/>
  <c r="M242" i="1"/>
  <c r="M241" i="1" s="1"/>
  <c r="M227" i="1"/>
  <c r="M131" i="1"/>
  <c r="M130" i="1" s="1"/>
  <c r="M117" i="1"/>
  <c r="M111" i="1" s="1"/>
  <c r="M110" i="1" s="1"/>
  <c r="M39" i="1"/>
  <c r="M312" i="1"/>
  <c r="M375" i="1"/>
  <c r="M298" i="1"/>
  <c r="M213" i="1"/>
  <c r="M168" i="1"/>
  <c r="M294" i="1"/>
  <c r="M224" i="1"/>
  <c r="M127" i="1"/>
  <c r="M126" i="1" s="1"/>
  <c r="M87" i="1"/>
  <c r="M71" i="1" s="1"/>
  <c r="M70" i="1" s="1"/>
  <c r="M65" i="1" s="1"/>
  <c r="M64" i="1" s="1"/>
  <c r="M36" i="1"/>
  <c r="M363" i="1"/>
  <c r="M335" i="1"/>
  <c r="M334" i="1" s="1"/>
  <c r="M317" i="1"/>
  <c r="M221" i="1"/>
  <c r="M138" i="1"/>
  <c r="M56" i="1"/>
  <c r="M27" i="1"/>
  <c r="M250" i="1"/>
  <c r="M95" i="1"/>
  <c r="M176" i="1"/>
  <c r="M175" i="1" s="1"/>
  <c r="M11" i="1"/>
  <c r="M10" i="1" s="1"/>
  <c r="M148" i="1"/>
  <c r="M137" i="1" s="1"/>
  <c r="M153" i="1"/>
  <c r="O107" i="9"/>
  <c r="O106" i="9" s="1"/>
  <c r="O104" i="9" s="1"/>
  <c r="N107" i="9"/>
  <c r="N106" i="9" s="1"/>
  <c r="N104" i="9" s="1"/>
  <c r="M107" i="9"/>
  <c r="M106" i="9" s="1"/>
  <c r="M104" i="9" s="1"/>
  <c r="O102" i="9"/>
  <c r="N102" i="9"/>
  <c r="L102" i="9"/>
  <c r="O125" i="9"/>
  <c r="O124" i="9" s="1"/>
  <c r="N125" i="9"/>
  <c r="N124" i="9" s="1"/>
  <c r="N123" i="9" s="1"/>
  <c r="O157" i="9"/>
  <c r="N157" i="9"/>
  <c r="M157" i="9"/>
  <c r="L157" i="9"/>
  <c r="K157" i="9"/>
  <c r="K156" i="9" s="1"/>
  <c r="J157" i="9"/>
  <c r="J156" i="9" s="1"/>
  <c r="I157" i="9"/>
  <c r="H157" i="9"/>
  <c r="H156" i="9" s="1"/>
  <c r="G157" i="9"/>
  <c r="F157" i="9"/>
  <c r="E157" i="9"/>
  <c r="D157" i="9"/>
  <c r="O156" i="9"/>
  <c r="L156" i="9"/>
  <c r="G156" i="9"/>
  <c r="D156" i="9"/>
  <c r="C157" i="9"/>
  <c r="C156" i="9" s="1"/>
  <c r="O163" i="9"/>
  <c r="O162" i="9" s="1"/>
  <c r="N163" i="9"/>
  <c r="N162" i="9" s="1"/>
  <c r="M163" i="9"/>
  <c r="M162" i="9" s="1"/>
  <c r="M156" i="9" s="1"/>
  <c r="L163" i="9"/>
  <c r="L162" i="9"/>
  <c r="H163" i="9"/>
  <c r="H162" i="9" s="1"/>
  <c r="G163" i="9"/>
  <c r="G162" i="9" s="1"/>
  <c r="F163" i="9"/>
  <c r="E163" i="9"/>
  <c r="D163" i="9"/>
  <c r="D162" i="9" s="1"/>
  <c r="C163" i="9"/>
  <c r="C162" i="9" s="1"/>
  <c r="F162" i="9"/>
  <c r="F156" i="9" s="1"/>
  <c r="E162" i="9"/>
  <c r="E156" i="9" s="1"/>
  <c r="J163" i="9"/>
  <c r="J162" i="9" s="1"/>
  <c r="I162" i="9"/>
  <c r="I163" i="9"/>
  <c r="N174" i="9"/>
  <c r="X174" i="9" s="1"/>
  <c r="Y174" i="9" s="1"/>
  <c r="M173" i="9"/>
  <c r="X173" i="9" s="1"/>
  <c r="Y173" i="9" s="1"/>
  <c r="N167" i="9"/>
  <c r="N165" i="9"/>
  <c r="X165" i="9" s="1"/>
  <c r="Y165" i="9" s="1"/>
  <c r="N164" i="9"/>
  <c r="X164" i="9" s="1"/>
  <c r="Y164" i="9" s="1"/>
  <c r="N42" i="9"/>
  <c r="X42" i="9" s="1"/>
  <c r="Y42" i="9" s="1"/>
  <c r="M42" i="9"/>
  <c r="L42" i="9"/>
  <c r="O42" i="9"/>
  <c r="O142" i="9"/>
  <c r="O141" i="9" s="1"/>
  <c r="O140" i="9" s="1"/>
  <c r="N142" i="9"/>
  <c r="N141" i="9" s="1"/>
  <c r="N140" i="9" s="1"/>
  <c r="M142" i="9"/>
  <c r="M141" i="9"/>
  <c r="M140" i="9" s="1"/>
  <c r="L141" i="9"/>
  <c r="L140" i="9" s="1"/>
  <c r="L142" i="9"/>
  <c r="O109" i="9"/>
  <c r="N109" i="9"/>
  <c r="M109" i="9"/>
  <c r="L109" i="9"/>
  <c r="L119" i="9"/>
  <c r="N114" i="9"/>
  <c r="X114" i="9" s="1"/>
  <c r="Y114" i="9" s="1"/>
  <c r="N85" i="9"/>
  <c r="N84" i="9" s="1"/>
  <c r="M85" i="9"/>
  <c r="M84" i="9" s="1"/>
  <c r="L85" i="9"/>
  <c r="X85" i="9" s="1"/>
  <c r="Y85" i="9" s="1"/>
  <c r="N91" i="9"/>
  <c r="N92" i="9"/>
  <c r="O84" i="9"/>
  <c r="O85" i="9"/>
  <c r="O82" i="9"/>
  <c r="N80" i="9"/>
  <c r="Y12" i="9"/>
  <c r="Y13" i="9"/>
  <c r="Y15" i="9"/>
  <c r="Y16" i="9"/>
  <c r="Y17" i="9"/>
  <c r="Y18" i="9"/>
  <c r="Y19" i="9"/>
  <c r="Y20" i="9"/>
  <c r="Y21" i="9"/>
  <c r="Y22" i="9"/>
  <c r="Y23" i="9"/>
  <c r="Y25" i="9"/>
  <c r="Y26" i="9"/>
  <c r="Y27" i="9"/>
  <c r="Y28" i="9"/>
  <c r="Y29" i="9"/>
  <c r="Y30" i="9"/>
  <c r="Y32" i="9"/>
  <c r="Y33" i="9"/>
  <c r="Y34" i="9"/>
  <c r="Y35" i="9"/>
  <c r="Y36" i="9"/>
  <c r="Y39" i="9"/>
  <c r="Y43" i="9"/>
  <c r="Y44" i="9"/>
  <c r="Y46" i="9"/>
  <c r="Y47" i="9"/>
  <c r="Y48" i="9"/>
  <c r="Y49" i="9"/>
  <c r="Y50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87" i="9"/>
  <c r="Y88" i="9"/>
  <c r="Y89" i="9"/>
  <c r="Y90" i="9"/>
  <c r="Y93" i="9"/>
  <c r="Y94" i="9"/>
  <c r="Y95" i="9"/>
  <c r="Y97" i="9"/>
  <c r="Y98" i="9"/>
  <c r="Y99" i="9"/>
  <c r="Y101" i="9"/>
  <c r="Y108" i="9"/>
  <c r="Y110" i="9"/>
  <c r="Y111" i="9"/>
  <c r="Y112" i="9"/>
  <c r="Y113" i="9"/>
  <c r="Y115" i="9"/>
  <c r="Y116" i="9"/>
  <c r="Y117" i="9"/>
  <c r="Y118" i="9"/>
  <c r="Y120" i="9"/>
  <c r="Y121" i="9"/>
  <c r="Y122" i="9"/>
  <c r="Y126" i="9"/>
  <c r="Y127" i="9"/>
  <c r="Y128" i="9"/>
  <c r="Y129" i="9"/>
  <c r="Y130" i="9"/>
  <c r="Y131" i="9"/>
  <c r="Y135" i="9"/>
  <c r="Y136" i="9"/>
  <c r="Y137" i="9"/>
  <c r="Y138" i="9"/>
  <c r="Y139" i="9"/>
  <c r="Y144" i="9"/>
  <c r="Y147" i="9"/>
  <c r="Y148" i="9"/>
  <c r="Y149" i="9"/>
  <c r="Y150" i="9"/>
  <c r="Y152" i="9"/>
  <c r="Y154" i="9"/>
  <c r="Y155" i="9"/>
  <c r="Y159" i="9"/>
  <c r="Y168" i="9"/>
  <c r="Y169" i="9"/>
  <c r="X12" i="9"/>
  <c r="X13" i="9"/>
  <c r="X14" i="9"/>
  <c r="Y14" i="9" s="1"/>
  <c r="X15" i="9"/>
  <c r="X16" i="9"/>
  <c r="X17" i="9"/>
  <c r="X18" i="9"/>
  <c r="X19" i="9"/>
  <c r="X20" i="9"/>
  <c r="X21" i="9"/>
  <c r="X22" i="9"/>
  <c r="X23" i="9"/>
  <c r="X25" i="9"/>
  <c r="X26" i="9"/>
  <c r="X27" i="9"/>
  <c r="X28" i="9"/>
  <c r="X29" i="9"/>
  <c r="X30" i="9"/>
  <c r="X31" i="9"/>
  <c r="Y31" i="9" s="1"/>
  <c r="X32" i="9"/>
  <c r="X33" i="9"/>
  <c r="X34" i="9"/>
  <c r="X35" i="9"/>
  <c r="X36" i="9"/>
  <c r="X37" i="9"/>
  <c r="Y37" i="9" s="1"/>
  <c r="X38" i="9"/>
  <c r="Y38" i="9" s="1"/>
  <c r="X39" i="9"/>
  <c r="X40" i="9"/>
  <c r="Y40" i="9" s="1"/>
  <c r="X41" i="9"/>
  <c r="Y41" i="9" s="1"/>
  <c r="X43" i="9"/>
  <c r="X44" i="9"/>
  <c r="X45" i="9"/>
  <c r="Y45" i="9" s="1"/>
  <c r="X46" i="9"/>
  <c r="X47" i="9"/>
  <c r="X48" i="9"/>
  <c r="X49" i="9"/>
  <c r="X50" i="9"/>
  <c r="X51" i="9"/>
  <c r="Y51" i="9" s="1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Y77" i="9" s="1"/>
  <c r="X80" i="9"/>
  <c r="Y80" i="9" s="1"/>
  <c r="X82" i="9"/>
  <c r="Y82" i="9" s="1"/>
  <c r="X83" i="9"/>
  <c r="Y83" i="9" s="1"/>
  <c r="X86" i="9"/>
  <c r="Y86" i="9" s="1"/>
  <c r="X87" i="9"/>
  <c r="X88" i="9"/>
  <c r="X89" i="9"/>
  <c r="X90" i="9"/>
  <c r="X91" i="9"/>
  <c r="Y91" i="9" s="1"/>
  <c r="X92" i="9"/>
  <c r="Y92" i="9" s="1"/>
  <c r="X93" i="9"/>
  <c r="X94" i="9"/>
  <c r="X95" i="9"/>
  <c r="X96" i="9"/>
  <c r="Y96" i="9" s="1"/>
  <c r="X97" i="9"/>
  <c r="X98" i="9"/>
  <c r="X99" i="9"/>
  <c r="X101" i="9"/>
  <c r="X103" i="9"/>
  <c r="Y103" i="9" s="1"/>
  <c r="X105" i="9"/>
  <c r="Y105" i="9" s="1"/>
  <c r="X108" i="9"/>
  <c r="X110" i="9"/>
  <c r="X111" i="9"/>
  <c r="X112" i="9"/>
  <c r="X113" i="9"/>
  <c r="X115" i="9"/>
  <c r="X116" i="9"/>
  <c r="X117" i="9"/>
  <c r="X118" i="9"/>
  <c r="X119" i="9"/>
  <c r="Y119" i="9" s="1"/>
  <c r="X120" i="9"/>
  <c r="X121" i="9"/>
  <c r="X122" i="9"/>
  <c r="X126" i="9"/>
  <c r="X127" i="9"/>
  <c r="X128" i="9"/>
  <c r="X129" i="9"/>
  <c r="X130" i="9"/>
  <c r="X131" i="9"/>
  <c r="X132" i="9"/>
  <c r="Y132" i="9" s="1"/>
  <c r="X133" i="9"/>
  <c r="Y133" i="9" s="1"/>
  <c r="X134" i="9"/>
  <c r="Y134" i="9" s="1"/>
  <c r="X135" i="9"/>
  <c r="X136" i="9"/>
  <c r="X137" i="9"/>
  <c r="X138" i="9"/>
  <c r="X139" i="9"/>
  <c r="X143" i="9"/>
  <c r="Y143" i="9" s="1"/>
  <c r="X144" i="9"/>
  <c r="X145" i="9"/>
  <c r="Y145" i="9" s="1"/>
  <c r="X146" i="9"/>
  <c r="Y146" i="9" s="1"/>
  <c r="X147" i="9"/>
  <c r="X148" i="9"/>
  <c r="X149" i="9"/>
  <c r="X150" i="9"/>
  <c r="X151" i="9"/>
  <c r="Y151" i="9" s="1"/>
  <c r="X152" i="9"/>
  <c r="X153" i="9"/>
  <c r="Y153" i="9" s="1"/>
  <c r="X154" i="9"/>
  <c r="X155" i="9"/>
  <c r="X158" i="9"/>
  <c r="Y158" i="9" s="1"/>
  <c r="X159" i="9"/>
  <c r="X161" i="9"/>
  <c r="Y161" i="9" s="1"/>
  <c r="X166" i="9"/>
  <c r="Y166" i="9" s="1"/>
  <c r="X167" i="9"/>
  <c r="Y167" i="9" s="1"/>
  <c r="X168" i="9"/>
  <c r="X169" i="9"/>
  <c r="X170" i="9"/>
  <c r="Y170" i="9" s="1"/>
  <c r="X171" i="9"/>
  <c r="Y171" i="9" s="1"/>
  <c r="X172" i="9"/>
  <c r="Y172" i="9" s="1"/>
  <c r="X175" i="9"/>
  <c r="Y175" i="9" s="1"/>
  <c r="X176" i="9"/>
  <c r="Y176" i="9" s="1"/>
  <c r="L174" i="9"/>
  <c r="L160" i="9"/>
  <c r="L138" i="9"/>
  <c r="L134" i="9"/>
  <c r="L133" i="9" s="1"/>
  <c r="L132" i="9" s="1"/>
  <c r="L125" i="9" s="1"/>
  <c r="L124" i="9" s="1"/>
  <c r="L92" i="9"/>
  <c r="L91" i="9"/>
  <c r="L80" i="9"/>
  <c r="L79" i="9"/>
  <c r="L78" i="9" s="1"/>
  <c r="X78" i="9" s="1"/>
  <c r="Y78" i="9" s="1"/>
  <c r="L36" i="9"/>
  <c r="L31" i="9"/>
  <c r="L25" i="9"/>
  <c r="L24" i="9" s="1"/>
  <c r="L11" i="9"/>
  <c r="L10" i="9" s="1"/>
  <c r="AC174" i="9"/>
  <c r="AC163" i="9"/>
  <c r="AC160" i="9"/>
  <c r="AC177" i="9"/>
  <c r="AC142" i="9"/>
  <c r="AC141" i="9" s="1"/>
  <c r="AC140" i="9" s="1"/>
  <c r="AC138" i="9"/>
  <c r="AC134" i="9"/>
  <c r="AC133" i="9" s="1"/>
  <c r="AC132" i="9" s="1"/>
  <c r="AC125" i="9" s="1"/>
  <c r="AC124" i="9" s="1"/>
  <c r="AC109" i="9"/>
  <c r="AC107" i="9" s="1"/>
  <c r="AC106" i="9" s="1"/>
  <c r="AC104" i="9" s="1"/>
  <c r="AC102" i="9"/>
  <c r="AC92" i="9"/>
  <c r="AC91" i="9" s="1"/>
  <c r="AC85" i="9"/>
  <c r="AC80" i="9"/>
  <c r="AC79" i="9" s="1"/>
  <c r="AC78" i="9" s="1"/>
  <c r="AC42" i="9"/>
  <c r="AC36" i="9"/>
  <c r="AC31" i="9"/>
  <c r="AC25" i="9"/>
  <c r="AC11" i="9"/>
  <c r="AC10" i="9" s="1"/>
  <c r="M174" i="9"/>
  <c r="M160" i="9"/>
  <c r="M138" i="9"/>
  <c r="M134" i="9"/>
  <c r="M133" i="9" s="1"/>
  <c r="M132" i="9" s="1"/>
  <c r="M125" i="9" s="1"/>
  <c r="M124" i="9" s="1"/>
  <c r="M102" i="9"/>
  <c r="X102" i="9" s="1"/>
  <c r="Y102" i="9" s="1"/>
  <c r="M92" i="9"/>
  <c r="M91" i="9" s="1"/>
  <c r="M79" i="9"/>
  <c r="M78" i="9" s="1"/>
  <c r="M36" i="9"/>
  <c r="M31" i="9"/>
  <c r="M25" i="9"/>
  <c r="M11" i="9"/>
  <c r="M10" i="9" s="1"/>
  <c r="AC193" i="9"/>
  <c r="AC182" i="9" s="1"/>
  <c r="AC181" i="9" s="1"/>
  <c r="AC179" i="9"/>
  <c r="M220" i="1" l="1"/>
  <c r="M280" i="1"/>
  <c r="M279" i="1" s="1"/>
  <c r="L84" i="4"/>
  <c r="I8" i="4"/>
  <c r="I7" i="4" s="1"/>
  <c r="I6" i="4" s="1"/>
  <c r="I5" i="4" s="1"/>
  <c r="M35" i="1"/>
  <c r="M34" i="1" s="1"/>
  <c r="M9" i="1" s="1"/>
  <c r="M8" i="1" s="1"/>
  <c r="M162" i="1"/>
  <c r="M249" i="1"/>
  <c r="M109" i="1"/>
  <c r="X79" i="9"/>
  <c r="Y79" i="9" s="1"/>
  <c r="I156" i="9"/>
  <c r="O81" i="9"/>
  <c r="M81" i="9"/>
  <c r="X124" i="9"/>
  <c r="Y124" i="9" s="1"/>
  <c r="O123" i="9"/>
  <c r="X125" i="9"/>
  <c r="Y125" i="9" s="1"/>
  <c r="X157" i="9"/>
  <c r="Y157" i="9" s="1"/>
  <c r="X140" i="9"/>
  <c r="Y140" i="9" s="1"/>
  <c r="L123" i="9"/>
  <c r="X142" i="9"/>
  <c r="Y142" i="9" s="1"/>
  <c r="X141" i="9"/>
  <c r="Y141" i="9" s="1"/>
  <c r="L107" i="9"/>
  <c r="L106" i="9" s="1"/>
  <c r="X109" i="9"/>
  <c r="Y109" i="9" s="1"/>
  <c r="L84" i="9"/>
  <c r="L9" i="9"/>
  <c r="L8" i="9" s="1"/>
  <c r="L7" i="9" s="1"/>
  <c r="L6" i="9" s="1"/>
  <c r="AC162" i="9"/>
  <c r="AC157" i="9" s="1"/>
  <c r="AC156" i="9" s="1"/>
  <c r="AC24" i="9"/>
  <c r="AC9" i="9" s="1"/>
  <c r="AC8" i="9" s="1"/>
  <c r="AC7" i="9" s="1"/>
  <c r="AC6" i="9" s="1"/>
  <c r="AC84" i="9"/>
  <c r="AC81" i="9" s="1"/>
  <c r="AC123" i="9"/>
  <c r="M24" i="9"/>
  <c r="M123" i="9"/>
  <c r="X123" i="9" s="1"/>
  <c r="Y123" i="9" s="1"/>
  <c r="M108" i="1" l="1"/>
  <c r="M63" i="1" s="1"/>
  <c r="M7" i="1" s="1"/>
  <c r="M6" i="1" s="1"/>
  <c r="M9" i="9"/>
  <c r="M8" i="9" s="1"/>
  <c r="M7" i="9" s="1"/>
  <c r="M6" i="9" s="1"/>
  <c r="X24" i="9"/>
  <c r="Y24" i="9" s="1"/>
  <c r="L104" i="9"/>
  <c r="X104" i="9" s="1"/>
  <c r="Y104" i="9" s="1"/>
  <c r="X106" i="9"/>
  <c r="Y106" i="9" s="1"/>
  <c r="X107" i="9"/>
  <c r="Y107" i="9" s="1"/>
  <c r="L81" i="9"/>
  <c r="X84" i="9"/>
  <c r="Y84" i="9" s="1"/>
  <c r="AC5" i="9"/>
  <c r="AC4" i="9" s="1"/>
  <c r="AC3" i="9" s="1"/>
  <c r="AC2" i="9" s="1"/>
  <c r="L5" i="9" l="1"/>
  <c r="L4" i="9" s="1"/>
  <c r="L3" i="9" s="1"/>
  <c r="L2" i="9" s="1"/>
  <c r="M5" i="9"/>
  <c r="M4" i="9" s="1"/>
  <c r="M3" i="9" s="1"/>
  <c r="M2" i="9" s="1"/>
  <c r="N160" i="9" l="1"/>
  <c r="N100" i="9"/>
  <c r="N11" i="9"/>
  <c r="AC196" i="9"/>
  <c r="X100" i="9" l="1"/>
  <c r="Y100" i="9" s="1"/>
  <c r="N81" i="9"/>
  <c r="X81" i="9" s="1"/>
  <c r="Y81" i="9" s="1"/>
  <c r="N156" i="9"/>
  <c r="X160" i="9"/>
  <c r="Y160" i="9" s="1"/>
  <c r="X162" i="9"/>
  <c r="Y162" i="9" s="1"/>
  <c r="X163" i="9"/>
  <c r="Y163" i="9" s="1"/>
  <c r="N10" i="9"/>
  <c r="X11" i="9"/>
  <c r="Y11" i="9" s="1"/>
  <c r="X156" i="9" l="1"/>
  <c r="Y156" i="9" s="1"/>
  <c r="N9" i="9"/>
  <c r="X10" i="9"/>
  <c r="Y10" i="9" s="1"/>
  <c r="N8" i="9" l="1"/>
  <c r="X9" i="9"/>
  <c r="Y9" i="9" s="1"/>
  <c r="N7" i="9" l="1"/>
  <c r="X8" i="9"/>
  <c r="Y8" i="9" s="1"/>
  <c r="N6" i="9" l="1"/>
  <c r="X7" i="9"/>
  <c r="Y7" i="9" s="1"/>
  <c r="N5" i="9" l="1"/>
  <c r="X6" i="9"/>
  <c r="Y6" i="9" s="1"/>
  <c r="N4" i="9" l="1"/>
  <c r="X5" i="9"/>
  <c r="Y5" i="9" s="1"/>
  <c r="N3" i="9" l="1"/>
  <c r="X4" i="9"/>
  <c r="Y4" i="9" s="1"/>
  <c r="X3" i="9" l="1"/>
  <c r="Y3" i="9" s="1"/>
  <c r="N2" i="9"/>
  <c r="X2" i="9" s="1"/>
  <c r="Y2" i="9" s="1"/>
  <c r="P333" i="1" l="1"/>
  <c r="P319" i="1"/>
  <c r="J333" i="1"/>
  <c r="J319" i="1"/>
  <c r="G407" i="1"/>
  <c r="P407" i="1" s="1"/>
  <c r="G406" i="1"/>
  <c r="G405" i="1"/>
  <c r="G404" i="1"/>
  <c r="P404" i="1" s="1"/>
  <c r="G403" i="1"/>
  <c r="P403" i="1" s="1"/>
  <c r="G402" i="1"/>
  <c r="J402" i="1" s="1"/>
  <c r="G401" i="1"/>
  <c r="G400" i="1"/>
  <c r="Q399" i="1"/>
  <c r="O399" i="1"/>
  <c r="G399" i="1"/>
  <c r="P399" i="1" s="1"/>
  <c r="Q398" i="1"/>
  <c r="O398" i="1"/>
  <c r="G398" i="1"/>
  <c r="Q397" i="1"/>
  <c r="O397" i="1"/>
  <c r="G397" i="1"/>
  <c r="Q396" i="1"/>
  <c r="O396" i="1"/>
  <c r="G396" i="1"/>
  <c r="P396" i="1" s="1"/>
  <c r="Q395" i="1"/>
  <c r="O395" i="1"/>
  <c r="G395" i="1"/>
  <c r="P395" i="1" s="1"/>
  <c r="Q394" i="1"/>
  <c r="O394" i="1"/>
  <c r="G394" i="1"/>
  <c r="P394" i="1" s="1"/>
  <c r="Q393" i="1"/>
  <c r="O393" i="1"/>
  <c r="G393" i="1"/>
  <c r="J393" i="1" s="1"/>
  <c r="G392" i="1"/>
  <c r="Q391" i="1"/>
  <c r="O391" i="1"/>
  <c r="G391" i="1"/>
  <c r="P391" i="1" s="1"/>
  <c r="Q390" i="1"/>
  <c r="O390" i="1"/>
  <c r="G390" i="1"/>
  <c r="Q389" i="1"/>
  <c r="O389" i="1"/>
  <c r="G389" i="1"/>
  <c r="Q388" i="1"/>
  <c r="O388" i="1"/>
  <c r="G388" i="1"/>
  <c r="P388" i="1" s="1"/>
  <c r="Q387" i="1"/>
  <c r="O387" i="1"/>
  <c r="G387" i="1"/>
  <c r="P387" i="1" s="1"/>
  <c r="Q386" i="1"/>
  <c r="O386" i="1"/>
  <c r="G386" i="1"/>
  <c r="J386" i="1" s="1"/>
  <c r="Q385" i="1"/>
  <c r="O385" i="1"/>
  <c r="G385" i="1"/>
  <c r="J385" i="1" s="1"/>
  <c r="Q384" i="1"/>
  <c r="Q383" i="1" s="1"/>
  <c r="O384" i="1"/>
  <c r="O383" i="1" s="1"/>
  <c r="G384" i="1"/>
  <c r="F383" i="1"/>
  <c r="E383" i="1"/>
  <c r="D383" i="1"/>
  <c r="C383" i="1"/>
  <c r="Q382" i="1"/>
  <c r="O382" i="1"/>
  <c r="G382" i="1"/>
  <c r="Q381" i="1"/>
  <c r="O381" i="1"/>
  <c r="G381" i="1"/>
  <c r="Q380" i="1"/>
  <c r="O380" i="1"/>
  <c r="G380" i="1"/>
  <c r="P380" i="1" s="1"/>
  <c r="Q379" i="1"/>
  <c r="O379" i="1"/>
  <c r="G379" i="1"/>
  <c r="P379" i="1" s="1"/>
  <c r="Q378" i="1"/>
  <c r="O378" i="1"/>
  <c r="G378" i="1"/>
  <c r="P378" i="1" s="1"/>
  <c r="Q377" i="1"/>
  <c r="O377" i="1"/>
  <c r="G377" i="1"/>
  <c r="Q376" i="1"/>
  <c r="O376" i="1"/>
  <c r="G376" i="1"/>
  <c r="F375" i="1"/>
  <c r="E375" i="1"/>
  <c r="D375" i="1"/>
  <c r="C375" i="1"/>
  <c r="Q374" i="1"/>
  <c r="O374" i="1"/>
  <c r="G374" i="1"/>
  <c r="Q373" i="1"/>
  <c r="O373" i="1"/>
  <c r="G373" i="1"/>
  <c r="Q372" i="1"/>
  <c r="O372" i="1"/>
  <c r="G372" i="1"/>
  <c r="P372" i="1" s="1"/>
  <c r="Q371" i="1"/>
  <c r="O371" i="1"/>
  <c r="G371" i="1"/>
  <c r="P371" i="1" s="1"/>
  <c r="Q370" i="1"/>
  <c r="O370" i="1"/>
  <c r="G370" i="1"/>
  <c r="J370" i="1" s="1"/>
  <c r="Q369" i="1"/>
  <c r="O369" i="1"/>
  <c r="G369" i="1"/>
  <c r="J369" i="1" s="1"/>
  <c r="Q368" i="1"/>
  <c r="O368" i="1"/>
  <c r="G368" i="1"/>
  <c r="Q367" i="1"/>
  <c r="O367" i="1"/>
  <c r="G367" i="1"/>
  <c r="P367" i="1" s="1"/>
  <c r="Q366" i="1"/>
  <c r="O366" i="1"/>
  <c r="G366" i="1"/>
  <c r="Q365" i="1"/>
  <c r="O365" i="1"/>
  <c r="G365" i="1"/>
  <c r="Q364" i="1"/>
  <c r="O364" i="1"/>
  <c r="G364" i="1"/>
  <c r="P364" i="1" s="1"/>
  <c r="F363" i="1"/>
  <c r="E363" i="1"/>
  <c r="D363" i="1"/>
  <c r="C363" i="1"/>
  <c r="Q362" i="1"/>
  <c r="O362" i="1"/>
  <c r="G362" i="1"/>
  <c r="P362" i="1" s="1"/>
  <c r="Q361" i="1"/>
  <c r="O361" i="1"/>
  <c r="G361" i="1"/>
  <c r="J361" i="1" s="1"/>
  <c r="Q360" i="1"/>
  <c r="O360" i="1"/>
  <c r="G360" i="1"/>
  <c r="Q359" i="1"/>
  <c r="O359" i="1"/>
  <c r="G359" i="1"/>
  <c r="P359" i="1" s="1"/>
  <c r="Q358" i="1"/>
  <c r="O358" i="1"/>
  <c r="G358" i="1"/>
  <c r="Q357" i="1"/>
  <c r="O357" i="1"/>
  <c r="G357" i="1"/>
  <c r="Q356" i="1"/>
  <c r="O356" i="1"/>
  <c r="G356" i="1"/>
  <c r="P356" i="1" s="1"/>
  <c r="Q355" i="1"/>
  <c r="O355" i="1"/>
  <c r="G355" i="1"/>
  <c r="P355" i="1" s="1"/>
  <c r="Q354" i="1"/>
  <c r="O354" i="1"/>
  <c r="G354" i="1"/>
  <c r="J354" i="1" s="1"/>
  <c r="Q353" i="1"/>
  <c r="O353" i="1"/>
  <c r="G353" i="1"/>
  <c r="J353" i="1" s="1"/>
  <c r="Q352" i="1"/>
  <c r="O352" i="1"/>
  <c r="G352" i="1"/>
  <c r="F351" i="1"/>
  <c r="E351" i="1"/>
  <c r="D351" i="1"/>
  <c r="C351" i="1"/>
  <c r="Q350" i="1"/>
  <c r="O350" i="1"/>
  <c r="G350" i="1"/>
  <c r="Q349" i="1"/>
  <c r="O349" i="1"/>
  <c r="G349" i="1"/>
  <c r="Q348" i="1"/>
  <c r="O348" i="1"/>
  <c r="G348" i="1"/>
  <c r="Q347" i="1"/>
  <c r="O347" i="1"/>
  <c r="G347" i="1"/>
  <c r="P347" i="1" s="1"/>
  <c r="F346" i="1"/>
  <c r="E346" i="1"/>
  <c r="D346" i="1"/>
  <c r="C346" i="1"/>
  <c r="Q344" i="1"/>
  <c r="O344" i="1"/>
  <c r="G344" i="1"/>
  <c r="J344" i="1" s="1"/>
  <c r="Q343" i="1"/>
  <c r="O343" i="1"/>
  <c r="G343" i="1"/>
  <c r="Q342" i="1"/>
  <c r="O342" i="1"/>
  <c r="G342" i="1"/>
  <c r="P342" i="1" s="1"/>
  <c r="Q341" i="1"/>
  <c r="O341" i="1"/>
  <c r="G341" i="1"/>
  <c r="Q340" i="1"/>
  <c r="O340" i="1"/>
  <c r="G340" i="1"/>
  <c r="Q339" i="1"/>
  <c r="O339" i="1"/>
  <c r="G339" i="1"/>
  <c r="P339" i="1" s="1"/>
  <c r="Q338" i="1"/>
  <c r="O338" i="1"/>
  <c r="G338" i="1"/>
  <c r="P338" i="1" s="1"/>
  <c r="Q337" i="1"/>
  <c r="O337" i="1"/>
  <c r="G337" i="1"/>
  <c r="P337" i="1" s="1"/>
  <c r="Q336" i="1"/>
  <c r="O336" i="1"/>
  <c r="G336" i="1"/>
  <c r="P336" i="1" s="1"/>
  <c r="F335" i="1"/>
  <c r="E335" i="1"/>
  <c r="D335" i="1"/>
  <c r="C335" i="1"/>
  <c r="Q332" i="1"/>
  <c r="O332" i="1"/>
  <c r="G332" i="1"/>
  <c r="F332" i="1"/>
  <c r="E332" i="1"/>
  <c r="D332" i="1"/>
  <c r="C332" i="1"/>
  <c r="G328" i="1"/>
  <c r="P328" i="1" s="1"/>
  <c r="Q327" i="1"/>
  <c r="O327" i="1"/>
  <c r="G327" i="1"/>
  <c r="P327" i="1" s="1"/>
  <c r="Q326" i="1"/>
  <c r="O326" i="1"/>
  <c r="G326" i="1"/>
  <c r="J326" i="1" s="1"/>
  <c r="Q325" i="1"/>
  <c r="O325" i="1"/>
  <c r="G325" i="1"/>
  <c r="J325" i="1" s="1"/>
  <c r="Q324" i="1"/>
  <c r="O324" i="1"/>
  <c r="G324" i="1"/>
  <c r="Q321" i="1"/>
  <c r="Q320" i="1" s="1"/>
  <c r="O321" i="1"/>
  <c r="O320" i="1" s="1"/>
  <c r="G321" i="1"/>
  <c r="F320" i="1"/>
  <c r="E320" i="1"/>
  <c r="D320" i="1"/>
  <c r="C320" i="1"/>
  <c r="Q318" i="1"/>
  <c r="O318" i="1"/>
  <c r="G318" i="1"/>
  <c r="F318" i="1"/>
  <c r="F317" i="1" s="1"/>
  <c r="E318" i="1"/>
  <c r="D318" i="1"/>
  <c r="C318" i="1"/>
  <c r="Q316" i="1"/>
  <c r="Q315" i="1" s="1"/>
  <c r="O316" i="1"/>
  <c r="O315" i="1" s="1"/>
  <c r="G316" i="1"/>
  <c r="F315" i="1"/>
  <c r="E315" i="1"/>
  <c r="D315" i="1"/>
  <c r="C315" i="1"/>
  <c r="Q314" i="1"/>
  <c r="O314" i="1"/>
  <c r="G314" i="1"/>
  <c r="Q313" i="1"/>
  <c r="O313" i="1"/>
  <c r="G313" i="1"/>
  <c r="F312" i="1"/>
  <c r="E312" i="1"/>
  <c r="D312" i="1"/>
  <c r="C312" i="1"/>
  <c r="G311" i="1"/>
  <c r="P311" i="1" s="1"/>
  <c r="G310" i="1"/>
  <c r="J310" i="1" s="1"/>
  <c r="G309" i="1"/>
  <c r="J309" i="1" s="1"/>
  <c r="Q308" i="1"/>
  <c r="O308" i="1"/>
  <c r="F308" i="1"/>
  <c r="E308" i="1"/>
  <c r="D308" i="1"/>
  <c r="C308" i="1"/>
  <c r="Q307" i="1"/>
  <c r="O307" i="1"/>
  <c r="G307" i="1"/>
  <c r="P307" i="1" s="1"/>
  <c r="Q306" i="1"/>
  <c r="O306" i="1"/>
  <c r="G306" i="1"/>
  <c r="Q305" i="1"/>
  <c r="O305" i="1"/>
  <c r="G305" i="1"/>
  <c r="Q304" i="1"/>
  <c r="O304" i="1"/>
  <c r="G304" i="1"/>
  <c r="P304" i="1" s="1"/>
  <c r="F303" i="1"/>
  <c r="E303" i="1"/>
  <c r="D303" i="1"/>
  <c r="C303" i="1"/>
  <c r="Q302" i="1"/>
  <c r="O302" i="1"/>
  <c r="G302" i="1"/>
  <c r="P302" i="1" s="1"/>
  <c r="Q301" i="1"/>
  <c r="O301" i="1"/>
  <c r="G301" i="1"/>
  <c r="J301" i="1" s="1"/>
  <c r="Q300" i="1"/>
  <c r="O300" i="1"/>
  <c r="G300" i="1"/>
  <c r="Q299" i="1"/>
  <c r="O299" i="1"/>
  <c r="G299" i="1"/>
  <c r="J299" i="1" s="1"/>
  <c r="F298" i="1"/>
  <c r="E298" i="1"/>
  <c r="D298" i="1"/>
  <c r="C298" i="1"/>
  <c r="Q297" i="1"/>
  <c r="O297" i="1"/>
  <c r="G297" i="1"/>
  <c r="Q296" i="1"/>
  <c r="O296" i="1"/>
  <c r="G296" i="1"/>
  <c r="P296" i="1" s="1"/>
  <c r="Q295" i="1"/>
  <c r="O295" i="1"/>
  <c r="G295" i="1"/>
  <c r="P295" i="1" s="1"/>
  <c r="F294" i="1"/>
  <c r="E294" i="1"/>
  <c r="D294" i="1"/>
  <c r="C294" i="1"/>
  <c r="Q293" i="1"/>
  <c r="O293" i="1"/>
  <c r="G293" i="1"/>
  <c r="J293" i="1" s="1"/>
  <c r="Q292" i="1"/>
  <c r="O292" i="1"/>
  <c r="G292" i="1"/>
  <c r="Q291" i="1"/>
  <c r="O291" i="1"/>
  <c r="G291" i="1"/>
  <c r="P291" i="1" s="1"/>
  <c r="Q290" i="1"/>
  <c r="O290" i="1"/>
  <c r="G290" i="1"/>
  <c r="Q289" i="1"/>
  <c r="O289" i="1"/>
  <c r="G289" i="1"/>
  <c r="Q288" i="1"/>
  <c r="O288" i="1"/>
  <c r="G288" i="1"/>
  <c r="P288" i="1" s="1"/>
  <c r="Q287" i="1"/>
  <c r="O287" i="1"/>
  <c r="G287" i="1"/>
  <c r="P287" i="1" s="1"/>
  <c r="Q286" i="1"/>
  <c r="O286" i="1"/>
  <c r="G286" i="1"/>
  <c r="J286" i="1" s="1"/>
  <c r="Q285" i="1"/>
  <c r="O285" i="1"/>
  <c r="G285" i="1"/>
  <c r="J285" i="1" s="1"/>
  <c r="Q284" i="1"/>
  <c r="O284" i="1"/>
  <c r="G284" i="1"/>
  <c r="Q283" i="1"/>
  <c r="O283" i="1"/>
  <c r="G283" i="1"/>
  <c r="P283" i="1" s="1"/>
  <c r="Q282" i="1"/>
  <c r="O282" i="1"/>
  <c r="G282" i="1"/>
  <c r="F281" i="1"/>
  <c r="E281" i="1"/>
  <c r="D281" i="1"/>
  <c r="C281" i="1"/>
  <c r="Q278" i="1"/>
  <c r="Q277" i="1" s="1"/>
  <c r="O278" i="1"/>
  <c r="O277" i="1" s="1"/>
  <c r="G278" i="1"/>
  <c r="F277" i="1"/>
  <c r="E277" i="1"/>
  <c r="D277" i="1"/>
  <c r="C277" i="1"/>
  <c r="Q276" i="1"/>
  <c r="Q275" i="1" s="1"/>
  <c r="Q274" i="1" s="1"/>
  <c r="O276" i="1"/>
  <c r="O275" i="1" s="1"/>
  <c r="O274" i="1" s="1"/>
  <c r="G276" i="1"/>
  <c r="F275" i="1"/>
  <c r="F274" i="1" s="1"/>
  <c r="E275" i="1"/>
  <c r="E274" i="1" s="1"/>
  <c r="D275" i="1"/>
  <c r="D274" i="1" s="1"/>
  <c r="C275" i="1"/>
  <c r="C274" i="1" s="1"/>
  <c r="Q273" i="1"/>
  <c r="O273" i="1"/>
  <c r="G273" i="1"/>
  <c r="Q272" i="1"/>
  <c r="O272" i="1"/>
  <c r="G272" i="1"/>
  <c r="P272" i="1" s="1"/>
  <c r="Q271" i="1"/>
  <c r="O271" i="1"/>
  <c r="G271" i="1"/>
  <c r="Q270" i="1"/>
  <c r="O270" i="1"/>
  <c r="G270" i="1"/>
  <c r="P270" i="1" s="1"/>
  <c r="Q269" i="1"/>
  <c r="O269" i="1"/>
  <c r="G269" i="1"/>
  <c r="Q268" i="1"/>
  <c r="O268" i="1"/>
  <c r="G268" i="1"/>
  <c r="Q267" i="1"/>
  <c r="O267" i="1"/>
  <c r="G267" i="1"/>
  <c r="Q266" i="1"/>
  <c r="O266" i="1"/>
  <c r="G266" i="1"/>
  <c r="Q265" i="1"/>
  <c r="O265" i="1"/>
  <c r="G265" i="1"/>
  <c r="Q264" i="1"/>
  <c r="O264" i="1"/>
  <c r="G264" i="1"/>
  <c r="P264" i="1" s="1"/>
  <c r="Q263" i="1"/>
  <c r="O263" i="1"/>
  <c r="G263" i="1"/>
  <c r="Q262" i="1"/>
  <c r="O262" i="1"/>
  <c r="G262" i="1"/>
  <c r="J262" i="1" s="1"/>
  <c r="Q261" i="1"/>
  <c r="O261" i="1"/>
  <c r="G261" i="1"/>
  <c r="Q260" i="1"/>
  <c r="O260" i="1"/>
  <c r="G260" i="1"/>
  <c r="Q259" i="1"/>
  <c r="Q258" i="1" s="1"/>
  <c r="O259" i="1"/>
  <c r="O258" i="1" s="1"/>
  <c r="F259" i="1"/>
  <c r="G259" i="1" s="1"/>
  <c r="E258" i="1"/>
  <c r="D258" i="1"/>
  <c r="C258" i="1"/>
  <c r="Q257" i="1"/>
  <c r="O257" i="1"/>
  <c r="G257" i="1"/>
  <c r="Q256" i="1"/>
  <c r="Q255" i="1" s="1"/>
  <c r="O256" i="1"/>
  <c r="O255" i="1" s="1"/>
  <c r="G256" i="1"/>
  <c r="P256" i="1" s="1"/>
  <c r="F255" i="1"/>
  <c r="F254" i="1" s="1"/>
  <c r="E255" i="1"/>
  <c r="E254" i="1" s="1"/>
  <c r="D255" i="1"/>
  <c r="D254" i="1" s="1"/>
  <c r="C255" i="1"/>
  <c r="C254" i="1" s="1"/>
  <c r="Q253" i="1"/>
  <c r="O253" i="1"/>
  <c r="G253" i="1"/>
  <c r="J253" i="1" s="1"/>
  <c r="Q252" i="1"/>
  <c r="O252" i="1"/>
  <c r="G252" i="1"/>
  <c r="F251" i="1"/>
  <c r="E251" i="1"/>
  <c r="D251" i="1"/>
  <c r="C251" i="1"/>
  <c r="G248" i="1"/>
  <c r="P248" i="1" s="1"/>
  <c r="Q247" i="1"/>
  <c r="Q245" i="1" s="1"/>
  <c r="O247" i="1"/>
  <c r="O245" i="1" s="1"/>
  <c r="G247" i="1"/>
  <c r="G246" i="1"/>
  <c r="P246" i="1" s="1"/>
  <c r="F245" i="1"/>
  <c r="E245" i="1"/>
  <c r="D245" i="1"/>
  <c r="C245" i="1"/>
  <c r="Q244" i="1"/>
  <c r="Q243" i="1" s="1"/>
  <c r="O244" i="1"/>
  <c r="O243" i="1" s="1"/>
  <c r="G244" i="1"/>
  <c r="G243" i="1" s="1"/>
  <c r="F243" i="1"/>
  <c r="E243" i="1"/>
  <c r="D243" i="1"/>
  <c r="C243" i="1"/>
  <c r="Q240" i="1"/>
  <c r="Q239" i="1" s="1"/>
  <c r="O240" i="1"/>
  <c r="O239" i="1" s="1"/>
  <c r="G240" i="1"/>
  <c r="F239" i="1"/>
  <c r="E239" i="1"/>
  <c r="D239" i="1"/>
  <c r="C239" i="1"/>
  <c r="F238" i="1"/>
  <c r="G238" i="1" s="1"/>
  <c r="G237" i="1" s="1"/>
  <c r="Q237" i="1"/>
  <c r="Q236" i="1" s="1"/>
  <c r="Q235" i="1" s="1"/>
  <c r="O237" i="1"/>
  <c r="O236" i="1" s="1"/>
  <c r="O235" i="1" s="1"/>
  <c r="E237" i="1"/>
  <c r="E236" i="1" s="1"/>
  <c r="E235" i="1" s="1"/>
  <c r="D237" i="1"/>
  <c r="D236" i="1" s="1"/>
  <c r="D235" i="1" s="1"/>
  <c r="C237" i="1"/>
  <c r="C236" i="1" s="1"/>
  <c r="C235" i="1" s="1"/>
  <c r="Q234" i="1"/>
  <c r="O234" i="1"/>
  <c r="G234" i="1"/>
  <c r="Q233" i="1"/>
  <c r="O233" i="1"/>
  <c r="G233" i="1"/>
  <c r="Q232" i="1"/>
  <c r="O232" i="1"/>
  <c r="G232" i="1"/>
  <c r="P232" i="1" s="1"/>
  <c r="Q231" i="1"/>
  <c r="O231" i="1"/>
  <c r="G231" i="1"/>
  <c r="F230" i="1"/>
  <c r="E230" i="1"/>
  <c r="D230" i="1"/>
  <c r="C230" i="1"/>
  <c r="Q229" i="1"/>
  <c r="O229" i="1"/>
  <c r="G229" i="1"/>
  <c r="J229" i="1" s="1"/>
  <c r="Q228" i="1"/>
  <c r="O228" i="1"/>
  <c r="G228" i="1"/>
  <c r="F227" i="1"/>
  <c r="E227" i="1"/>
  <c r="D227" i="1"/>
  <c r="C227" i="1"/>
  <c r="Q226" i="1"/>
  <c r="O226" i="1"/>
  <c r="G226" i="1"/>
  <c r="Q225" i="1"/>
  <c r="O225" i="1"/>
  <c r="G225" i="1"/>
  <c r="F224" i="1"/>
  <c r="E224" i="1"/>
  <c r="D224" i="1"/>
  <c r="C224" i="1"/>
  <c r="Q223" i="1"/>
  <c r="O223" i="1"/>
  <c r="G223" i="1"/>
  <c r="Q222" i="1"/>
  <c r="O222" i="1"/>
  <c r="G222" i="1"/>
  <c r="F221" i="1"/>
  <c r="E221" i="1"/>
  <c r="D221" i="1"/>
  <c r="C221" i="1"/>
  <c r="Q219" i="1"/>
  <c r="Q218" i="1" s="1"/>
  <c r="O219" i="1"/>
  <c r="O218" i="1" s="1"/>
  <c r="G219" i="1"/>
  <c r="J219" i="1" s="1"/>
  <c r="F218" i="1"/>
  <c r="E218" i="1"/>
  <c r="D218" i="1"/>
  <c r="C218" i="1"/>
  <c r="Q217" i="1"/>
  <c r="O217" i="1"/>
  <c r="G217" i="1"/>
  <c r="Q216" i="1"/>
  <c r="O216" i="1"/>
  <c r="G216" i="1"/>
  <c r="P216" i="1" s="1"/>
  <c r="Q215" i="1"/>
  <c r="Q214" i="1" s="1"/>
  <c r="O215" i="1"/>
  <c r="O214" i="1" s="1"/>
  <c r="G215" i="1"/>
  <c r="F214" i="1"/>
  <c r="F213" i="1" s="1"/>
  <c r="E214" i="1"/>
  <c r="E213" i="1" s="1"/>
  <c r="D214" i="1"/>
  <c r="D213" i="1" s="1"/>
  <c r="C214" i="1"/>
  <c r="C213" i="1" s="1"/>
  <c r="Q212" i="1"/>
  <c r="O212" i="1"/>
  <c r="G212" i="1"/>
  <c r="J212" i="1" s="1"/>
  <c r="G211" i="1"/>
  <c r="P211" i="1" s="1"/>
  <c r="C210" i="1"/>
  <c r="G210" i="1" s="1"/>
  <c r="G209" i="1"/>
  <c r="G208" i="1"/>
  <c r="Q207" i="1"/>
  <c r="O207" i="1"/>
  <c r="F207" i="1"/>
  <c r="F206" i="1" s="1"/>
  <c r="E207" i="1"/>
  <c r="E206" i="1" s="1"/>
  <c r="D207" i="1"/>
  <c r="D206" i="1" s="1"/>
  <c r="C207" i="1"/>
  <c r="C206" i="1" s="1"/>
  <c r="Q205" i="1"/>
  <c r="Q204" i="1" s="1"/>
  <c r="O205" i="1"/>
  <c r="O204" i="1" s="1"/>
  <c r="G205" i="1"/>
  <c r="G204" i="1" s="1"/>
  <c r="F204" i="1"/>
  <c r="E204" i="1"/>
  <c r="D204" i="1"/>
  <c r="C204" i="1"/>
  <c r="Q203" i="1"/>
  <c r="O203" i="1"/>
  <c r="G203" i="1"/>
  <c r="Q202" i="1"/>
  <c r="O202" i="1"/>
  <c r="G202" i="1"/>
  <c r="Q201" i="1"/>
  <c r="O201" i="1"/>
  <c r="G201" i="1"/>
  <c r="F200" i="1"/>
  <c r="E200" i="1"/>
  <c r="D200" i="1"/>
  <c r="C200" i="1"/>
  <c r="Q199" i="1"/>
  <c r="O199" i="1"/>
  <c r="G199" i="1"/>
  <c r="P199" i="1" s="1"/>
  <c r="Q198" i="1"/>
  <c r="O198" i="1"/>
  <c r="G198" i="1"/>
  <c r="Q197" i="1"/>
  <c r="O197" i="1"/>
  <c r="G197" i="1"/>
  <c r="Q196" i="1"/>
  <c r="Q195" i="1" s="1"/>
  <c r="O196" i="1"/>
  <c r="O195" i="1" s="1"/>
  <c r="G196" i="1"/>
  <c r="G195" i="1" s="1"/>
  <c r="F195" i="1"/>
  <c r="F194" i="1" s="1"/>
  <c r="E195" i="1"/>
  <c r="E194" i="1" s="1"/>
  <c r="D195" i="1"/>
  <c r="D194" i="1" s="1"/>
  <c r="C195" i="1"/>
  <c r="C194" i="1" s="1"/>
  <c r="Q193" i="1"/>
  <c r="Q192" i="1" s="1"/>
  <c r="O193" i="1"/>
  <c r="O192" i="1" s="1"/>
  <c r="G193" i="1"/>
  <c r="F192" i="1"/>
  <c r="E192" i="1"/>
  <c r="D192" i="1"/>
  <c r="C192" i="1"/>
  <c r="G190" i="1"/>
  <c r="Q189" i="1"/>
  <c r="O189" i="1"/>
  <c r="G189" i="1"/>
  <c r="Q188" i="1"/>
  <c r="O188" i="1"/>
  <c r="G188" i="1"/>
  <c r="F187" i="1"/>
  <c r="E187" i="1"/>
  <c r="D187" i="1"/>
  <c r="C187" i="1"/>
  <c r="Q186" i="1"/>
  <c r="Q185" i="1" s="1"/>
  <c r="O186" i="1"/>
  <c r="O185" i="1" s="1"/>
  <c r="G186" i="1"/>
  <c r="F185" i="1"/>
  <c r="E185" i="1"/>
  <c r="D185" i="1"/>
  <c r="C185" i="1"/>
  <c r="Q183" i="1"/>
  <c r="O183" i="1"/>
  <c r="G183" i="1"/>
  <c r="Q182" i="1"/>
  <c r="Q181" i="1" s="1"/>
  <c r="O182" i="1"/>
  <c r="O181" i="1" s="1"/>
  <c r="G182" i="1"/>
  <c r="J182" i="1" s="1"/>
  <c r="F181" i="1"/>
  <c r="E181" i="1"/>
  <c r="D181" i="1"/>
  <c r="C181" i="1"/>
  <c r="Q180" i="1"/>
  <c r="Q179" i="1" s="1"/>
  <c r="O180" i="1"/>
  <c r="O179" i="1" s="1"/>
  <c r="G180" i="1"/>
  <c r="F179" i="1"/>
  <c r="E179" i="1"/>
  <c r="D179" i="1"/>
  <c r="C179" i="1"/>
  <c r="Q178" i="1"/>
  <c r="Q177" i="1" s="1"/>
  <c r="O178" i="1"/>
  <c r="O177" i="1" s="1"/>
  <c r="G178" i="1"/>
  <c r="J178" i="1" s="1"/>
  <c r="F177" i="1"/>
  <c r="E177" i="1"/>
  <c r="D177" i="1"/>
  <c r="C177" i="1"/>
  <c r="Q174" i="1"/>
  <c r="O174" i="1"/>
  <c r="G174" i="1"/>
  <c r="Q173" i="1"/>
  <c r="O173" i="1"/>
  <c r="G173" i="1"/>
  <c r="Q172" i="1"/>
  <c r="O172" i="1"/>
  <c r="G172" i="1"/>
  <c r="Q171" i="1"/>
  <c r="O171" i="1"/>
  <c r="G171" i="1"/>
  <c r="Q170" i="1"/>
  <c r="O170" i="1"/>
  <c r="G170" i="1"/>
  <c r="F169" i="1"/>
  <c r="F168" i="1" s="1"/>
  <c r="E169" i="1"/>
  <c r="E168" i="1" s="1"/>
  <c r="D169" i="1"/>
  <c r="D168" i="1" s="1"/>
  <c r="C169" i="1"/>
  <c r="C168" i="1" s="1"/>
  <c r="G167" i="1"/>
  <c r="J167" i="1" s="1"/>
  <c r="C166" i="1"/>
  <c r="G166" i="1" s="1"/>
  <c r="R165" i="1"/>
  <c r="Q165" i="1"/>
  <c r="O165" i="1"/>
  <c r="F165" i="1"/>
  <c r="E165" i="1"/>
  <c r="D165" i="1"/>
  <c r="Q164" i="1"/>
  <c r="Q163" i="1" s="1"/>
  <c r="O164" i="1"/>
  <c r="O163" i="1" s="1"/>
  <c r="G164" i="1"/>
  <c r="G163" i="1" s="1"/>
  <c r="F163" i="1"/>
  <c r="E163" i="1"/>
  <c r="D163" i="1"/>
  <c r="C163" i="1"/>
  <c r="G161" i="1"/>
  <c r="G160" i="1"/>
  <c r="P160" i="1" s="1"/>
  <c r="Q159" i="1"/>
  <c r="O159" i="1"/>
  <c r="F159" i="1"/>
  <c r="E159" i="1"/>
  <c r="D159" i="1"/>
  <c r="C159" i="1"/>
  <c r="Q158" i="1"/>
  <c r="O158" i="1"/>
  <c r="G158" i="1"/>
  <c r="J158" i="1" s="1"/>
  <c r="Q157" i="1"/>
  <c r="O157" i="1"/>
  <c r="G157" i="1"/>
  <c r="F156" i="1"/>
  <c r="E156" i="1"/>
  <c r="D156" i="1"/>
  <c r="C156" i="1"/>
  <c r="Q155" i="1"/>
  <c r="O155" i="1"/>
  <c r="G155" i="1"/>
  <c r="Q154" i="1"/>
  <c r="O154" i="1"/>
  <c r="G154" i="1"/>
  <c r="G152" i="1"/>
  <c r="J152" i="1" s="1"/>
  <c r="Q151" i="1"/>
  <c r="O151" i="1"/>
  <c r="G151" i="1"/>
  <c r="P151" i="1" s="1"/>
  <c r="Q150" i="1"/>
  <c r="O150" i="1"/>
  <c r="G150" i="1"/>
  <c r="J150" i="1" s="1"/>
  <c r="Q149" i="1"/>
  <c r="O149" i="1"/>
  <c r="G149" i="1"/>
  <c r="Q147" i="1"/>
  <c r="Q146" i="1" s="1"/>
  <c r="O147" i="1"/>
  <c r="O146" i="1" s="1"/>
  <c r="G147" i="1"/>
  <c r="F146" i="1"/>
  <c r="E146" i="1"/>
  <c r="D146" i="1"/>
  <c r="C146" i="1"/>
  <c r="Q145" i="1"/>
  <c r="O145" i="1"/>
  <c r="G145" i="1"/>
  <c r="P145" i="1" s="1"/>
  <c r="Q144" i="1"/>
  <c r="O144" i="1"/>
  <c r="G144" i="1"/>
  <c r="Q143" i="1"/>
  <c r="O143" i="1"/>
  <c r="G143" i="1"/>
  <c r="J143" i="1" s="1"/>
  <c r="Q142" i="1"/>
  <c r="O142" i="1"/>
  <c r="G142" i="1"/>
  <c r="Q141" i="1"/>
  <c r="O141" i="1"/>
  <c r="G141" i="1"/>
  <c r="Q140" i="1"/>
  <c r="O140" i="1"/>
  <c r="G140" i="1"/>
  <c r="Q139" i="1"/>
  <c r="O139" i="1"/>
  <c r="G139" i="1"/>
  <c r="P139" i="1" s="1"/>
  <c r="F138" i="1"/>
  <c r="E138" i="1"/>
  <c r="D138" i="1"/>
  <c r="C138" i="1"/>
  <c r="Q136" i="1"/>
  <c r="Q135" i="1" s="1"/>
  <c r="O136" i="1"/>
  <c r="O135" i="1" s="1"/>
  <c r="G136" i="1"/>
  <c r="F135" i="1"/>
  <c r="E135" i="1"/>
  <c r="D135" i="1"/>
  <c r="C135" i="1"/>
  <c r="Q134" i="1"/>
  <c r="O134" i="1"/>
  <c r="G134" i="1"/>
  <c r="Q133" i="1"/>
  <c r="O133" i="1"/>
  <c r="G133" i="1"/>
  <c r="Q132" i="1"/>
  <c r="O132" i="1"/>
  <c r="G132" i="1"/>
  <c r="F131" i="1"/>
  <c r="F130" i="1" s="1"/>
  <c r="E131" i="1"/>
  <c r="D131" i="1"/>
  <c r="C131" i="1"/>
  <c r="Q129" i="1"/>
  <c r="O129" i="1"/>
  <c r="G129" i="1"/>
  <c r="Q128" i="1"/>
  <c r="O128" i="1"/>
  <c r="G128" i="1"/>
  <c r="F127" i="1"/>
  <c r="F126" i="1" s="1"/>
  <c r="E127" i="1"/>
  <c r="E126" i="1" s="1"/>
  <c r="D127" i="1"/>
  <c r="D126" i="1" s="1"/>
  <c r="C127" i="1"/>
  <c r="C126" i="1" s="1"/>
  <c r="Q125" i="1"/>
  <c r="O125" i="1"/>
  <c r="G125" i="1"/>
  <c r="Q124" i="1"/>
  <c r="O124" i="1"/>
  <c r="G124" i="1"/>
  <c r="P124" i="1" s="1"/>
  <c r="Q123" i="1"/>
  <c r="O123" i="1"/>
  <c r="G123" i="1"/>
  <c r="Q122" i="1"/>
  <c r="O122" i="1"/>
  <c r="G122" i="1"/>
  <c r="Q121" i="1"/>
  <c r="O121" i="1"/>
  <c r="G121" i="1"/>
  <c r="Q120" i="1"/>
  <c r="O120" i="1"/>
  <c r="G120" i="1"/>
  <c r="Q119" i="1"/>
  <c r="O119" i="1"/>
  <c r="G119" i="1"/>
  <c r="Q118" i="1"/>
  <c r="O118" i="1"/>
  <c r="G118" i="1"/>
  <c r="F117" i="1"/>
  <c r="F111" i="1" s="1"/>
  <c r="F110" i="1" s="1"/>
  <c r="E117" i="1"/>
  <c r="D117" i="1"/>
  <c r="D111" i="1" s="1"/>
  <c r="D110" i="1" s="1"/>
  <c r="C117" i="1"/>
  <c r="C111" i="1" s="1"/>
  <c r="C110" i="1" s="1"/>
  <c r="Q116" i="1"/>
  <c r="O116" i="1"/>
  <c r="G116" i="1"/>
  <c r="Q115" i="1"/>
  <c r="O115" i="1"/>
  <c r="G115" i="1"/>
  <c r="Q114" i="1"/>
  <c r="O114" i="1"/>
  <c r="G114" i="1"/>
  <c r="Q113" i="1"/>
  <c r="O113" i="1"/>
  <c r="G113" i="1"/>
  <c r="P113" i="1" s="1"/>
  <c r="Q112" i="1"/>
  <c r="O112" i="1"/>
  <c r="G112" i="1"/>
  <c r="E111" i="1"/>
  <c r="E110" i="1" s="1"/>
  <c r="Q107" i="1"/>
  <c r="Q106" i="1" s="1"/>
  <c r="O107" i="1"/>
  <c r="O106" i="1" s="1"/>
  <c r="G107" i="1"/>
  <c r="F106" i="1"/>
  <c r="E106" i="1"/>
  <c r="D106" i="1"/>
  <c r="C106" i="1"/>
  <c r="Q105" i="1"/>
  <c r="O105" i="1"/>
  <c r="G105" i="1"/>
  <c r="Q104" i="1"/>
  <c r="O104" i="1"/>
  <c r="G104" i="1"/>
  <c r="Q103" i="1"/>
  <c r="O103" i="1"/>
  <c r="G103" i="1"/>
  <c r="F102" i="1"/>
  <c r="F101" i="1" s="1"/>
  <c r="F100" i="1" s="1"/>
  <c r="E102" i="1"/>
  <c r="E101" i="1" s="1"/>
  <c r="E100" i="1" s="1"/>
  <c r="D102" i="1"/>
  <c r="D101" i="1" s="1"/>
  <c r="D100" i="1" s="1"/>
  <c r="C102" i="1"/>
  <c r="C101" i="1" s="1"/>
  <c r="C100" i="1" s="1"/>
  <c r="Q99" i="1"/>
  <c r="Q98" i="1" s="1"/>
  <c r="Q97" i="1" s="1"/>
  <c r="Q96" i="1" s="1"/>
  <c r="O99" i="1"/>
  <c r="O98" i="1" s="1"/>
  <c r="O97" i="1" s="1"/>
  <c r="O96" i="1" s="1"/>
  <c r="G99" i="1"/>
  <c r="G98" i="1" s="1"/>
  <c r="F98" i="1"/>
  <c r="F97" i="1" s="1"/>
  <c r="F96" i="1" s="1"/>
  <c r="E98" i="1"/>
  <c r="E97" i="1" s="1"/>
  <c r="E96" i="1" s="1"/>
  <c r="D98" i="1"/>
  <c r="D97" i="1" s="1"/>
  <c r="D96" i="1" s="1"/>
  <c r="C98" i="1"/>
  <c r="C97" i="1" s="1"/>
  <c r="C96" i="1" s="1"/>
  <c r="Q94" i="1"/>
  <c r="Q93" i="1" s="1"/>
  <c r="O94" i="1"/>
  <c r="O93" i="1" s="1"/>
  <c r="G94" i="1"/>
  <c r="G93" i="1" s="1"/>
  <c r="F93" i="1"/>
  <c r="E93" i="1"/>
  <c r="D93" i="1"/>
  <c r="C93" i="1"/>
  <c r="Q92" i="1"/>
  <c r="Q91" i="1" s="1"/>
  <c r="O92" i="1"/>
  <c r="O91" i="1" s="1"/>
  <c r="G92" i="1"/>
  <c r="J92" i="1" s="1"/>
  <c r="F91" i="1"/>
  <c r="E91" i="1"/>
  <c r="D91" i="1"/>
  <c r="C91" i="1"/>
  <c r="Q90" i="1"/>
  <c r="O90" i="1"/>
  <c r="G90" i="1"/>
  <c r="P90" i="1" s="1"/>
  <c r="Q89" i="1"/>
  <c r="O89" i="1"/>
  <c r="G89" i="1"/>
  <c r="Q88" i="1"/>
  <c r="O88" i="1"/>
  <c r="G88" i="1"/>
  <c r="F87" i="1"/>
  <c r="E87" i="1"/>
  <c r="D87" i="1"/>
  <c r="C87" i="1"/>
  <c r="Q86" i="1"/>
  <c r="O86" i="1"/>
  <c r="G86" i="1"/>
  <c r="Q85" i="1"/>
  <c r="O85" i="1"/>
  <c r="G85" i="1"/>
  <c r="Q84" i="1"/>
  <c r="O84" i="1"/>
  <c r="G84" i="1"/>
  <c r="Q83" i="1"/>
  <c r="O83" i="1"/>
  <c r="G83" i="1"/>
  <c r="Q82" i="1"/>
  <c r="O82" i="1"/>
  <c r="G82" i="1"/>
  <c r="P82" i="1" s="1"/>
  <c r="F81" i="1"/>
  <c r="E81" i="1"/>
  <c r="D81" i="1"/>
  <c r="C81" i="1"/>
  <c r="Q80" i="1"/>
  <c r="O80" i="1"/>
  <c r="G80" i="1"/>
  <c r="Q79" i="1"/>
  <c r="O79" i="1"/>
  <c r="G79" i="1"/>
  <c r="F78" i="1"/>
  <c r="E78" i="1"/>
  <c r="D78" i="1"/>
  <c r="C78" i="1"/>
  <c r="Q77" i="1"/>
  <c r="O77" i="1"/>
  <c r="G77" i="1"/>
  <c r="Q76" i="1"/>
  <c r="O76" i="1"/>
  <c r="G76" i="1"/>
  <c r="J76" i="1" s="1"/>
  <c r="G75" i="1"/>
  <c r="F74" i="1"/>
  <c r="E74" i="1"/>
  <c r="D74" i="1"/>
  <c r="C74" i="1"/>
  <c r="Q73" i="1"/>
  <c r="Q72" i="1" s="1"/>
  <c r="O73" i="1"/>
  <c r="O72" i="1" s="1"/>
  <c r="G73" i="1"/>
  <c r="G72" i="1" s="1"/>
  <c r="F72" i="1"/>
  <c r="E72" i="1"/>
  <c r="D72" i="1"/>
  <c r="C72" i="1"/>
  <c r="Q69" i="1"/>
  <c r="O69" i="1"/>
  <c r="G69" i="1"/>
  <c r="Q68" i="1"/>
  <c r="O68" i="1"/>
  <c r="G68" i="1"/>
  <c r="F67" i="1"/>
  <c r="F66" i="1" s="1"/>
  <c r="E67" i="1"/>
  <c r="E66" i="1" s="1"/>
  <c r="D67" i="1"/>
  <c r="D66" i="1" s="1"/>
  <c r="C67" i="1"/>
  <c r="C66" i="1" s="1"/>
  <c r="Q62" i="1"/>
  <c r="O62" i="1"/>
  <c r="G62" i="1"/>
  <c r="Q61" i="1"/>
  <c r="O61" i="1"/>
  <c r="G61" i="1"/>
  <c r="Q60" i="1"/>
  <c r="O60" i="1"/>
  <c r="G60" i="1"/>
  <c r="Q59" i="1"/>
  <c r="O59" i="1"/>
  <c r="G59" i="1"/>
  <c r="Q58" i="1"/>
  <c r="O58" i="1"/>
  <c r="G58" i="1"/>
  <c r="Q57" i="1"/>
  <c r="O57" i="1"/>
  <c r="G57" i="1"/>
  <c r="F56" i="1"/>
  <c r="E56" i="1"/>
  <c r="D56" i="1"/>
  <c r="C56" i="1"/>
  <c r="Q55" i="1"/>
  <c r="O55" i="1"/>
  <c r="G55" i="1"/>
  <c r="Q54" i="1"/>
  <c r="O54" i="1"/>
  <c r="G54" i="1"/>
  <c r="Q53" i="1"/>
  <c r="O53" i="1"/>
  <c r="G53" i="1"/>
  <c r="F52" i="1"/>
  <c r="F45" i="1" s="1"/>
  <c r="F44" i="1" s="1"/>
  <c r="E52" i="1"/>
  <c r="E45" i="1" s="1"/>
  <c r="E44" i="1" s="1"/>
  <c r="D52" i="1"/>
  <c r="D45" i="1" s="1"/>
  <c r="D44" i="1" s="1"/>
  <c r="C52" i="1"/>
  <c r="C45" i="1" s="1"/>
  <c r="C44" i="1" s="1"/>
  <c r="Q51" i="1"/>
  <c r="O51" i="1"/>
  <c r="G51" i="1"/>
  <c r="Q50" i="1"/>
  <c r="O50" i="1"/>
  <c r="G50" i="1"/>
  <c r="Q49" i="1"/>
  <c r="O49" i="1"/>
  <c r="G49" i="1"/>
  <c r="Q48" i="1"/>
  <c r="O48" i="1"/>
  <c r="G48" i="1"/>
  <c r="Q47" i="1"/>
  <c r="O47" i="1"/>
  <c r="G47" i="1"/>
  <c r="Q46" i="1"/>
  <c r="O46" i="1"/>
  <c r="G46" i="1"/>
  <c r="Q42" i="1"/>
  <c r="O42" i="1"/>
  <c r="G42" i="1"/>
  <c r="Q41" i="1"/>
  <c r="O41" i="1"/>
  <c r="G41" i="1"/>
  <c r="P41" i="1" s="1"/>
  <c r="Q40" i="1"/>
  <c r="O40" i="1"/>
  <c r="G40" i="1"/>
  <c r="F39" i="1"/>
  <c r="E39" i="1"/>
  <c r="D39" i="1"/>
  <c r="C39" i="1"/>
  <c r="Q38" i="1"/>
  <c r="O38" i="1"/>
  <c r="G38" i="1"/>
  <c r="Q37" i="1"/>
  <c r="O37" i="1"/>
  <c r="G37" i="1"/>
  <c r="F36" i="1"/>
  <c r="E36" i="1"/>
  <c r="D36" i="1"/>
  <c r="C36" i="1"/>
  <c r="Q33" i="1"/>
  <c r="O33" i="1"/>
  <c r="G33" i="1"/>
  <c r="P33" i="1" s="1"/>
  <c r="U33" i="1" s="1"/>
  <c r="Q32" i="1"/>
  <c r="O32" i="1"/>
  <c r="G32" i="1"/>
  <c r="Q31" i="1"/>
  <c r="O31" i="1"/>
  <c r="G31" i="1"/>
  <c r="Q30" i="1"/>
  <c r="O30" i="1"/>
  <c r="G30" i="1"/>
  <c r="R29" i="1"/>
  <c r="Q29" i="1"/>
  <c r="O29" i="1"/>
  <c r="G29" i="1"/>
  <c r="R28" i="1"/>
  <c r="Q28" i="1"/>
  <c r="O28" i="1"/>
  <c r="G28" i="1"/>
  <c r="F27" i="1"/>
  <c r="E27" i="1"/>
  <c r="D27" i="1"/>
  <c r="C27" i="1"/>
  <c r="Q26" i="1"/>
  <c r="O26" i="1"/>
  <c r="G26" i="1"/>
  <c r="Q25" i="1"/>
  <c r="O25" i="1"/>
  <c r="G25" i="1"/>
  <c r="P25" i="1" s="1"/>
  <c r="U25" i="1" s="1"/>
  <c r="Q24" i="1"/>
  <c r="O24" i="1"/>
  <c r="G24" i="1"/>
  <c r="F23" i="1"/>
  <c r="E23" i="1"/>
  <c r="D23" i="1"/>
  <c r="C23" i="1"/>
  <c r="Q22" i="1"/>
  <c r="O22" i="1"/>
  <c r="G22" i="1"/>
  <c r="Q21" i="1"/>
  <c r="O21" i="1"/>
  <c r="G21" i="1"/>
  <c r="Q20" i="1"/>
  <c r="O20" i="1"/>
  <c r="G20" i="1"/>
  <c r="F19" i="1"/>
  <c r="F11" i="1" s="1"/>
  <c r="E19" i="1"/>
  <c r="E11" i="1" s="1"/>
  <c r="D19" i="1"/>
  <c r="D11" i="1" s="1"/>
  <c r="C19" i="1"/>
  <c r="C11" i="1" s="1"/>
  <c r="Q18" i="1"/>
  <c r="O18" i="1"/>
  <c r="G18" i="1"/>
  <c r="Q17" i="1"/>
  <c r="O17" i="1"/>
  <c r="G17" i="1"/>
  <c r="P17" i="1" s="1"/>
  <c r="Q16" i="1"/>
  <c r="O16" i="1"/>
  <c r="G16" i="1"/>
  <c r="Q15" i="1"/>
  <c r="O15" i="1"/>
  <c r="G15" i="1"/>
  <c r="Q14" i="1"/>
  <c r="O14" i="1"/>
  <c r="G14" i="1"/>
  <c r="Q13" i="1"/>
  <c r="O13" i="1"/>
  <c r="G13" i="1"/>
  <c r="Q12" i="1"/>
  <c r="O12" i="1"/>
  <c r="G12" i="1"/>
  <c r="D173" i="4"/>
  <c r="D171" i="4"/>
  <c r="D170" i="4"/>
  <c r="D130" i="4"/>
  <c r="D128" i="4" s="1"/>
  <c r="D127" i="4" s="1"/>
  <c r="D126" i="4" s="1"/>
  <c r="D103" i="4"/>
  <c r="D14" i="4"/>
  <c r="D13" i="4" s="1"/>
  <c r="D12" i="4" s="1"/>
  <c r="D11" i="4" s="1"/>
  <c r="D10" i="4" s="1"/>
  <c r="D9" i="4" s="1"/>
  <c r="D167" i="4" l="1"/>
  <c r="D166" i="4" s="1"/>
  <c r="D160" i="4" s="1"/>
  <c r="T17" i="1"/>
  <c r="T11" i="1" s="1"/>
  <c r="T10" i="1" s="1"/>
  <c r="T9" i="1" s="1"/>
  <c r="O213" i="1"/>
  <c r="G322" i="1"/>
  <c r="G221" i="1"/>
  <c r="J221" i="1" s="1"/>
  <c r="D8" i="4"/>
  <c r="D7" i="4" s="1"/>
  <c r="D6" i="4" s="1"/>
  <c r="Q213" i="1"/>
  <c r="Q206" i="1"/>
  <c r="D43" i="1"/>
  <c r="D35" i="1"/>
  <c r="D34" i="1" s="1"/>
  <c r="C184" i="1"/>
  <c r="O156" i="1"/>
  <c r="O153" i="1" s="1"/>
  <c r="O148" i="1" s="1"/>
  <c r="F10" i="1"/>
  <c r="O56" i="1"/>
  <c r="O74" i="1"/>
  <c r="O67" i="1"/>
  <c r="O66" i="1" s="1"/>
  <c r="F322" i="1"/>
  <c r="E43" i="1"/>
  <c r="G127" i="1"/>
  <c r="J127" i="1" s="1"/>
  <c r="O52" i="1"/>
  <c r="O45" i="1" s="1"/>
  <c r="O44" i="1" s="1"/>
  <c r="Q227" i="1"/>
  <c r="Q251" i="1"/>
  <c r="Q250" i="1" s="1"/>
  <c r="E153" i="1"/>
  <c r="E148" i="1" s="1"/>
  <c r="I409" i="1"/>
  <c r="C35" i="1"/>
  <c r="C34" i="1" s="1"/>
  <c r="F237" i="1"/>
  <c r="F236" i="1" s="1"/>
  <c r="F235" i="1" s="1"/>
  <c r="C95" i="1"/>
  <c r="E322" i="1"/>
  <c r="O117" i="1"/>
  <c r="O111" i="1" s="1"/>
  <c r="O110" i="1" s="1"/>
  <c r="G255" i="1"/>
  <c r="J255" i="1" s="1"/>
  <c r="Q312" i="1"/>
  <c r="C176" i="1"/>
  <c r="Q254" i="1"/>
  <c r="O19" i="1"/>
  <c r="O11" i="1" s="1"/>
  <c r="Q39" i="1"/>
  <c r="Q224" i="1"/>
  <c r="D153" i="1"/>
  <c r="D148" i="1" s="1"/>
  <c r="E176" i="1"/>
  <c r="G218" i="1"/>
  <c r="J218" i="1" s="1"/>
  <c r="F220" i="1"/>
  <c r="Q117" i="1"/>
  <c r="C220" i="1"/>
  <c r="E280" i="1"/>
  <c r="E279" i="1" s="1"/>
  <c r="E409" i="1" s="1"/>
  <c r="O23" i="1"/>
  <c r="P318" i="1"/>
  <c r="J296" i="1"/>
  <c r="D10" i="1"/>
  <c r="D9" i="1" s="1"/>
  <c r="D8" i="1" s="1"/>
  <c r="F43" i="1"/>
  <c r="Q52" i="1"/>
  <c r="Q45" i="1" s="1"/>
  <c r="Q44" i="1" s="1"/>
  <c r="Q74" i="1"/>
  <c r="H409" i="1"/>
  <c r="Q294" i="1"/>
  <c r="O363" i="1"/>
  <c r="Q87" i="1"/>
  <c r="F153" i="1"/>
  <c r="F148" i="1" s="1"/>
  <c r="Q187" i="1"/>
  <c r="Q184" i="1" s="1"/>
  <c r="O200" i="1"/>
  <c r="D242" i="1"/>
  <c r="D241" i="1" s="1"/>
  <c r="C43" i="1"/>
  <c r="P57" i="1"/>
  <c r="U57" i="1" s="1"/>
  <c r="J59" i="1"/>
  <c r="D184" i="1"/>
  <c r="E191" i="1"/>
  <c r="O251" i="1"/>
  <c r="O294" i="1"/>
  <c r="J395" i="1"/>
  <c r="Q200" i="1"/>
  <c r="J399" i="1"/>
  <c r="Q346" i="1"/>
  <c r="P310" i="1"/>
  <c r="P49" i="1"/>
  <c r="U49" i="1" s="1"/>
  <c r="D130" i="1"/>
  <c r="D109" i="1" s="1"/>
  <c r="C317" i="1"/>
  <c r="J264" i="1"/>
  <c r="J195" i="1"/>
  <c r="G194" i="1"/>
  <c r="J194" i="1" s="1"/>
  <c r="J98" i="1"/>
  <c r="G97" i="1"/>
  <c r="G96" i="1" s="1"/>
  <c r="J96" i="1" s="1"/>
  <c r="J359" i="1"/>
  <c r="G74" i="1"/>
  <c r="P74" i="1" s="1"/>
  <c r="C242" i="1"/>
  <c r="C241" i="1" s="1"/>
  <c r="J90" i="1"/>
  <c r="J302" i="1"/>
  <c r="J367" i="1"/>
  <c r="Q23" i="1"/>
  <c r="D71" i="1"/>
  <c r="D70" i="1" s="1"/>
  <c r="O81" i="1"/>
  <c r="D137" i="1"/>
  <c r="Q156" i="1"/>
  <c r="Q153" i="1" s="1"/>
  <c r="Q148" i="1" s="1"/>
  <c r="O169" i="1"/>
  <c r="O168" i="1" s="1"/>
  <c r="F184" i="1"/>
  <c r="O254" i="1"/>
  <c r="O298" i="1"/>
  <c r="J378" i="1"/>
  <c r="J216" i="1"/>
  <c r="P325" i="1"/>
  <c r="F71" i="1"/>
  <c r="F70" i="1" s="1"/>
  <c r="Q102" i="1"/>
  <c r="Q101" i="1" s="1"/>
  <c r="Q100" i="1" s="1"/>
  <c r="Q95" i="1" s="1"/>
  <c r="Q138" i="1"/>
  <c r="Q303" i="1"/>
  <c r="Q363" i="1"/>
  <c r="J232" i="1"/>
  <c r="J327" i="1"/>
  <c r="F95" i="1"/>
  <c r="C10" i="1"/>
  <c r="C9" i="1" s="1"/>
  <c r="E35" i="1"/>
  <c r="E34" i="1" s="1"/>
  <c r="C71" i="1"/>
  <c r="C70" i="1" s="1"/>
  <c r="G177" i="1"/>
  <c r="P177" i="1" s="1"/>
  <c r="J248" i="1"/>
  <c r="J328" i="1"/>
  <c r="P143" i="1"/>
  <c r="P370" i="1"/>
  <c r="C191" i="1"/>
  <c r="G227" i="1"/>
  <c r="P227" i="1" s="1"/>
  <c r="E250" i="1"/>
  <c r="G351" i="1"/>
  <c r="J351" i="1" s="1"/>
  <c r="P285" i="1"/>
  <c r="Q81" i="1"/>
  <c r="O187" i="1"/>
  <c r="O184" i="1" s="1"/>
  <c r="O221" i="1"/>
  <c r="O230" i="1"/>
  <c r="O303" i="1"/>
  <c r="J270" i="1"/>
  <c r="J347" i="1"/>
  <c r="P286" i="1"/>
  <c r="P402" i="1"/>
  <c r="P72" i="1"/>
  <c r="J72" i="1"/>
  <c r="P62" i="1"/>
  <c r="U62" i="1" s="1"/>
  <c r="J62" i="1"/>
  <c r="P94" i="1"/>
  <c r="J94" i="1"/>
  <c r="J161" i="1"/>
  <c r="P161" i="1"/>
  <c r="P171" i="1"/>
  <c r="J171" i="1"/>
  <c r="P173" i="1"/>
  <c r="J173" i="1"/>
  <c r="P202" i="1"/>
  <c r="J202" i="1"/>
  <c r="G207" i="1"/>
  <c r="P209" i="1"/>
  <c r="J209" i="1"/>
  <c r="Q298" i="1"/>
  <c r="J377" i="1"/>
  <c r="G375" i="1"/>
  <c r="P377" i="1"/>
  <c r="P381" i="1"/>
  <c r="J381" i="1"/>
  <c r="J25" i="1"/>
  <c r="E10" i="1"/>
  <c r="P20" i="1"/>
  <c r="J20" i="1"/>
  <c r="P22" i="1"/>
  <c r="U22" i="1" s="1"/>
  <c r="J22" i="1"/>
  <c r="P29" i="1"/>
  <c r="U29" i="1" s="1"/>
  <c r="J29" i="1"/>
  <c r="G81" i="1"/>
  <c r="P83" i="1"/>
  <c r="J83" i="1"/>
  <c r="P85" i="1"/>
  <c r="J85" i="1"/>
  <c r="Q131" i="1"/>
  <c r="Q130" i="1" s="1"/>
  <c r="P149" i="1"/>
  <c r="J149" i="1"/>
  <c r="P154" i="1"/>
  <c r="J154" i="1"/>
  <c r="C153" i="1"/>
  <c r="C148" i="1" s="1"/>
  <c r="C137" i="1" s="1"/>
  <c r="C165" i="1"/>
  <c r="P238" i="1"/>
  <c r="J238" i="1"/>
  <c r="P257" i="1"/>
  <c r="J257" i="1"/>
  <c r="P278" i="1"/>
  <c r="J278" i="1"/>
  <c r="J33" i="1"/>
  <c r="J31" i="1"/>
  <c r="P31" i="1"/>
  <c r="U31" i="1" s="1"/>
  <c r="Q36" i="1"/>
  <c r="P54" i="1"/>
  <c r="U54" i="1" s="1"/>
  <c r="J54" i="1"/>
  <c r="Q78" i="1"/>
  <c r="P88" i="1"/>
  <c r="J88" i="1"/>
  <c r="J107" i="1"/>
  <c r="P107" i="1"/>
  <c r="P119" i="1"/>
  <c r="J119" i="1"/>
  <c r="P121" i="1"/>
  <c r="J121" i="1"/>
  <c r="P123" i="1"/>
  <c r="J123" i="1"/>
  <c r="J125" i="1"/>
  <c r="P125" i="1"/>
  <c r="Q127" i="1"/>
  <c r="Q126" i="1" s="1"/>
  <c r="G131" i="1"/>
  <c r="P132" i="1"/>
  <c r="J132" i="1"/>
  <c r="J134" i="1"/>
  <c r="P134" i="1"/>
  <c r="J196" i="1"/>
  <c r="P196" i="1"/>
  <c r="P198" i="1"/>
  <c r="J198" i="1"/>
  <c r="P210" i="1"/>
  <c r="J210" i="1"/>
  <c r="O224" i="1"/>
  <c r="J41" i="1"/>
  <c r="J113" i="1"/>
  <c r="P59" i="1"/>
  <c r="U59" i="1" s="1"/>
  <c r="P195" i="1"/>
  <c r="J75" i="1"/>
  <c r="P75" i="1"/>
  <c r="J136" i="1"/>
  <c r="P136" i="1"/>
  <c r="O27" i="1"/>
  <c r="P37" i="1"/>
  <c r="J37" i="1"/>
  <c r="P50" i="1"/>
  <c r="U50" i="1" s="1"/>
  <c r="J50" i="1"/>
  <c r="E95" i="1"/>
  <c r="P115" i="1"/>
  <c r="J115" i="1"/>
  <c r="P129" i="1"/>
  <c r="J129" i="1"/>
  <c r="P140" i="1"/>
  <c r="J140" i="1"/>
  <c r="J142" i="1"/>
  <c r="P142" i="1"/>
  <c r="J144" i="1"/>
  <c r="P144" i="1"/>
  <c r="P157" i="1"/>
  <c r="J157" i="1"/>
  <c r="P180" i="1"/>
  <c r="J180" i="1"/>
  <c r="G179" i="1"/>
  <c r="J188" i="1"/>
  <c r="P188" i="1"/>
  <c r="P190" i="1"/>
  <c r="J190" i="1"/>
  <c r="J205" i="1"/>
  <c r="P205" i="1"/>
  <c r="P223" i="1"/>
  <c r="J223" i="1"/>
  <c r="P228" i="1"/>
  <c r="J228" i="1"/>
  <c r="P240" i="1"/>
  <c r="J240" i="1"/>
  <c r="P348" i="1"/>
  <c r="J348" i="1"/>
  <c r="P350" i="1"/>
  <c r="J350" i="1"/>
  <c r="J49" i="1"/>
  <c r="J124" i="1"/>
  <c r="P76" i="1"/>
  <c r="P221" i="1"/>
  <c r="J58" i="1"/>
  <c r="P58" i="1"/>
  <c r="U58" i="1" s="1"/>
  <c r="J12" i="1"/>
  <c r="P12" i="1"/>
  <c r="U12" i="1" s="1"/>
  <c r="P16" i="1"/>
  <c r="U16" i="1" s="1"/>
  <c r="J16" i="1"/>
  <c r="P46" i="1"/>
  <c r="U46" i="1" s="1"/>
  <c r="J46" i="1"/>
  <c r="P68" i="1"/>
  <c r="J68" i="1"/>
  <c r="G78" i="1"/>
  <c r="P79" i="1"/>
  <c r="J79" i="1"/>
  <c r="J28" i="1"/>
  <c r="P28" i="1"/>
  <c r="U28" i="1" s="1"/>
  <c r="O39" i="1"/>
  <c r="O87" i="1"/>
  <c r="J103" i="1"/>
  <c r="P103" i="1"/>
  <c r="J170" i="1"/>
  <c r="P170" i="1"/>
  <c r="P203" i="1"/>
  <c r="J203" i="1"/>
  <c r="P226" i="1"/>
  <c r="J226" i="1"/>
  <c r="P231" i="1"/>
  <c r="J231" i="1"/>
  <c r="P247" i="1"/>
  <c r="J247" i="1"/>
  <c r="P252" i="1"/>
  <c r="J252" i="1"/>
  <c r="O335" i="1"/>
  <c r="J57" i="1"/>
  <c r="J379" i="1"/>
  <c r="P92" i="1"/>
  <c r="J60" i="1"/>
  <c r="P60" i="1"/>
  <c r="U60" i="1" s="1"/>
  <c r="P73" i="1"/>
  <c r="J73" i="1"/>
  <c r="J93" i="1"/>
  <c r="P93" i="1"/>
  <c r="P104" i="1"/>
  <c r="J104" i="1"/>
  <c r="P14" i="1"/>
  <c r="U14" i="1" s="1"/>
  <c r="J14" i="1"/>
  <c r="P18" i="1"/>
  <c r="U18" i="1" s="1"/>
  <c r="J18" i="1"/>
  <c r="P48" i="1"/>
  <c r="U48" i="1" s="1"/>
  <c r="J48" i="1"/>
  <c r="Q19" i="1"/>
  <c r="Q11" i="1" s="1"/>
  <c r="P61" i="1"/>
  <c r="U61" i="1" s="1"/>
  <c r="J61" i="1"/>
  <c r="D95" i="1"/>
  <c r="D65" i="1" s="1"/>
  <c r="D64" i="1" s="1"/>
  <c r="P105" i="1"/>
  <c r="J105" i="1"/>
  <c r="J147" i="1"/>
  <c r="P147" i="1"/>
  <c r="G146" i="1"/>
  <c r="P172" i="1"/>
  <c r="J172" i="1"/>
  <c r="P174" i="1"/>
  <c r="J174" i="1"/>
  <c r="P201" i="1"/>
  <c r="J201" i="1"/>
  <c r="J204" i="1"/>
  <c r="P204" i="1"/>
  <c r="P233" i="1"/>
  <c r="J233" i="1"/>
  <c r="P21" i="1"/>
  <c r="J21" i="1"/>
  <c r="F35" i="1"/>
  <c r="F34" i="1" s="1"/>
  <c r="O36" i="1"/>
  <c r="J77" i="1"/>
  <c r="P77" i="1"/>
  <c r="P84" i="1"/>
  <c r="J84" i="1"/>
  <c r="P86" i="1"/>
  <c r="J86" i="1"/>
  <c r="P98" i="1"/>
  <c r="P99" i="1"/>
  <c r="J99" i="1"/>
  <c r="P155" i="1"/>
  <c r="J155" i="1"/>
  <c r="P163" i="1"/>
  <c r="J163" i="1"/>
  <c r="P164" i="1"/>
  <c r="J164" i="1"/>
  <c r="P183" i="1"/>
  <c r="J183" i="1"/>
  <c r="E184" i="1"/>
  <c r="G185" i="1"/>
  <c r="P186" i="1"/>
  <c r="J186" i="1"/>
  <c r="G187" i="1"/>
  <c r="P187" i="1" s="1"/>
  <c r="O206" i="1"/>
  <c r="E242" i="1"/>
  <c r="E241" i="1" s="1"/>
  <c r="P244" i="1"/>
  <c r="J244" i="1"/>
  <c r="G245" i="1"/>
  <c r="G251" i="1"/>
  <c r="J151" i="1"/>
  <c r="G27" i="1"/>
  <c r="P30" i="1"/>
  <c r="J30" i="1"/>
  <c r="P32" i="1"/>
  <c r="U32" i="1" s="1"/>
  <c r="J32" i="1"/>
  <c r="P40" i="1"/>
  <c r="J40" i="1"/>
  <c r="J42" i="1"/>
  <c r="P42" i="1"/>
  <c r="P53" i="1"/>
  <c r="U53" i="1" s="1"/>
  <c r="J53" i="1"/>
  <c r="P55" i="1"/>
  <c r="U55" i="1" s="1"/>
  <c r="J55" i="1"/>
  <c r="E71" i="1"/>
  <c r="E70" i="1" s="1"/>
  <c r="P127" i="1"/>
  <c r="P133" i="1"/>
  <c r="J133" i="1"/>
  <c r="G165" i="1"/>
  <c r="P166" i="1"/>
  <c r="J166" i="1"/>
  <c r="P215" i="1"/>
  <c r="J215" i="1"/>
  <c r="P217" i="1"/>
  <c r="J217" i="1"/>
  <c r="P259" i="1"/>
  <c r="J259" i="1"/>
  <c r="J261" i="1"/>
  <c r="P261" i="1"/>
  <c r="P263" i="1"/>
  <c r="J263" i="1"/>
  <c r="P265" i="1"/>
  <c r="J265" i="1"/>
  <c r="P267" i="1"/>
  <c r="J267" i="1"/>
  <c r="J269" i="1"/>
  <c r="P269" i="1"/>
  <c r="P271" i="1"/>
  <c r="J271" i="1"/>
  <c r="P273" i="1"/>
  <c r="J273" i="1"/>
  <c r="P89" i="1"/>
  <c r="J89" i="1"/>
  <c r="J118" i="1"/>
  <c r="P118" i="1"/>
  <c r="J120" i="1"/>
  <c r="P120" i="1"/>
  <c r="P122" i="1"/>
  <c r="J122" i="1"/>
  <c r="P13" i="1"/>
  <c r="U13" i="1" s="1"/>
  <c r="J13" i="1"/>
  <c r="J15" i="1"/>
  <c r="P15" i="1"/>
  <c r="U15" i="1" s="1"/>
  <c r="P24" i="1"/>
  <c r="U24" i="1" s="1"/>
  <c r="J24" i="1"/>
  <c r="J26" i="1"/>
  <c r="P26" i="1"/>
  <c r="Q27" i="1"/>
  <c r="P38" i="1"/>
  <c r="J38" i="1"/>
  <c r="G39" i="1"/>
  <c r="J47" i="1"/>
  <c r="P47" i="1"/>
  <c r="U47" i="1" s="1"/>
  <c r="P51" i="1"/>
  <c r="U51" i="1" s="1"/>
  <c r="J51" i="1"/>
  <c r="G52" i="1"/>
  <c r="Q56" i="1"/>
  <c r="P69" i="1"/>
  <c r="J69" i="1"/>
  <c r="J80" i="1"/>
  <c r="P80" i="1"/>
  <c r="J112" i="1"/>
  <c r="P112" i="1"/>
  <c r="P114" i="1"/>
  <c r="J114" i="1"/>
  <c r="P116" i="1"/>
  <c r="J116" i="1"/>
  <c r="J128" i="1"/>
  <c r="P128" i="1"/>
  <c r="O176" i="1"/>
  <c r="G192" i="1"/>
  <c r="P193" i="1"/>
  <c r="J193" i="1"/>
  <c r="P208" i="1"/>
  <c r="J208" i="1"/>
  <c r="P222" i="1"/>
  <c r="J222" i="1"/>
  <c r="G236" i="1"/>
  <c r="J237" i="1"/>
  <c r="P237" i="1"/>
  <c r="P243" i="1"/>
  <c r="J243" i="1"/>
  <c r="G281" i="1"/>
  <c r="P282" i="1"/>
  <c r="J282" i="1"/>
  <c r="P284" i="1"/>
  <c r="J284" i="1"/>
  <c r="J401" i="1"/>
  <c r="P401" i="1"/>
  <c r="J17" i="1"/>
  <c r="J82" i="1"/>
  <c r="G275" i="1"/>
  <c r="P276" i="1"/>
  <c r="J276" i="1"/>
  <c r="P297" i="1"/>
  <c r="J297" i="1"/>
  <c r="P306" i="1"/>
  <c r="J306" i="1"/>
  <c r="O322" i="1"/>
  <c r="F334" i="1"/>
  <c r="P352" i="1"/>
  <c r="J352" i="1"/>
  <c r="P358" i="1"/>
  <c r="J358" i="1"/>
  <c r="P360" i="1"/>
  <c r="J360" i="1"/>
  <c r="P398" i="1"/>
  <c r="J398" i="1"/>
  <c r="P400" i="1"/>
  <c r="J400" i="1"/>
  <c r="J199" i="1"/>
  <c r="J295" i="1"/>
  <c r="J311" i="1"/>
  <c r="J362" i="1"/>
  <c r="J394" i="1"/>
  <c r="P158" i="1"/>
  <c r="P219" i="1"/>
  <c r="P253" i="1"/>
  <c r="P344" i="1"/>
  <c r="O127" i="1"/>
  <c r="O126" i="1" s="1"/>
  <c r="C130" i="1"/>
  <c r="E130" i="1"/>
  <c r="P141" i="1"/>
  <c r="J141" i="1"/>
  <c r="D176" i="1"/>
  <c r="D175" i="1" s="1"/>
  <c r="G181" i="1"/>
  <c r="P182" i="1"/>
  <c r="J189" i="1"/>
  <c r="P189" i="1"/>
  <c r="O194" i="1"/>
  <c r="P260" i="1"/>
  <c r="J260" i="1"/>
  <c r="P266" i="1"/>
  <c r="J266" i="1"/>
  <c r="P268" i="1"/>
  <c r="J268" i="1"/>
  <c r="P289" i="1"/>
  <c r="J289" i="1"/>
  <c r="P300" i="1"/>
  <c r="J300" i="1"/>
  <c r="G312" i="1"/>
  <c r="P313" i="1"/>
  <c r="J313" i="1"/>
  <c r="P365" i="1"/>
  <c r="J365" i="1"/>
  <c r="P373" i="1"/>
  <c r="J373" i="1"/>
  <c r="D334" i="1"/>
  <c r="J139" i="1"/>
  <c r="J283" i="1"/>
  <c r="J364" i="1"/>
  <c r="J380" i="1"/>
  <c r="J396" i="1"/>
  <c r="P178" i="1"/>
  <c r="P229" i="1"/>
  <c r="P293" i="1"/>
  <c r="P353" i="1"/>
  <c r="P385" i="1"/>
  <c r="E317" i="1"/>
  <c r="P332" i="1"/>
  <c r="J332" i="1"/>
  <c r="P341" i="1"/>
  <c r="J341" i="1"/>
  <c r="P343" i="1"/>
  <c r="J343" i="1"/>
  <c r="P384" i="1"/>
  <c r="J384" i="1"/>
  <c r="P390" i="1"/>
  <c r="J390" i="1"/>
  <c r="P392" i="1"/>
  <c r="J392" i="1"/>
  <c r="J318" i="1"/>
  <c r="P262" i="1"/>
  <c r="P354" i="1"/>
  <c r="P386" i="1"/>
  <c r="J197" i="1"/>
  <c r="P197" i="1"/>
  <c r="D220" i="1"/>
  <c r="Q230" i="1"/>
  <c r="P305" i="1"/>
  <c r="J305" i="1"/>
  <c r="O312" i="1"/>
  <c r="P321" i="1"/>
  <c r="J321" i="1"/>
  <c r="C322" i="1"/>
  <c r="P357" i="1"/>
  <c r="J357" i="1"/>
  <c r="P397" i="1"/>
  <c r="J397" i="1"/>
  <c r="J287" i="1"/>
  <c r="J337" i="1"/>
  <c r="P150" i="1"/>
  <c r="P167" i="1"/>
  <c r="P301" i="1"/>
  <c r="P326" i="1"/>
  <c r="P361" i="1"/>
  <c r="P393" i="1"/>
  <c r="G159" i="1"/>
  <c r="J160" i="1"/>
  <c r="P225" i="1"/>
  <c r="J225" i="1"/>
  <c r="P234" i="1"/>
  <c r="J234" i="1"/>
  <c r="N409" i="1"/>
  <c r="G308" i="1"/>
  <c r="G315" i="1"/>
  <c r="P316" i="1"/>
  <c r="J316" i="1"/>
  <c r="D317" i="1"/>
  <c r="G320" i="1"/>
  <c r="G317" i="1" s="1"/>
  <c r="D322" i="1"/>
  <c r="Q322" i="1"/>
  <c r="C334" i="1"/>
  <c r="P349" i="1"/>
  <c r="J349" i="1"/>
  <c r="P376" i="1"/>
  <c r="J376" i="1"/>
  <c r="P382" i="1"/>
  <c r="J382" i="1"/>
  <c r="P405" i="1"/>
  <c r="J405" i="1"/>
  <c r="J145" i="1"/>
  <c r="J256" i="1"/>
  <c r="J272" i="1"/>
  <c r="J288" i="1"/>
  <c r="J304" i="1"/>
  <c r="J338" i="1"/>
  <c r="J355" i="1"/>
  <c r="J371" i="1"/>
  <c r="J387" i="1"/>
  <c r="J403" i="1"/>
  <c r="P290" i="1"/>
  <c r="J290" i="1"/>
  <c r="P292" i="1"/>
  <c r="J292" i="1"/>
  <c r="G298" i="1"/>
  <c r="P299" i="1"/>
  <c r="P314" i="1"/>
  <c r="J314" i="1"/>
  <c r="P324" i="1"/>
  <c r="J324" i="1"/>
  <c r="O351" i="1"/>
  <c r="P366" i="1"/>
  <c r="J366" i="1"/>
  <c r="P368" i="1"/>
  <c r="J368" i="1"/>
  <c r="P374" i="1"/>
  <c r="J374" i="1"/>
  <c r="P406" i="1"/>
  <c r="J406" i="1"/>
  <c r="J211" i="1"/>
  <c r="J291" i="1"/>
  <c r="J307" i="1"/>
  <c r="J339" i="1"/>
  <c r="J356" i="1"/>
  <c r="J372" i="1"/>
  <c r="J388" i="1"/>
  <c r="J404" i="1"/>
  <c r="P152" i="1"/>
  <c r="P309" i="1"/>
  <c r="P369" i="1"/>
  <c r="F242" i="1"/>
  <c r="F241" i="1" s="1"/>
  <c r="F280" i="1"/>
  <c r="F279" i="1" s="1"/>
  <c r="F409" i="1" s="1"/>
  <c r="Q317" i="1"/>
  <c r="G335" i="1"/>
  <c r="J336" i="1"/>
  <c r="P340" i="1"/>
  <c r="J340" i="1"/>
  <c r="O346" i="1"/>
  <c r="O375" i="1"/>
  <c r="P389" i="1"/>
  <c r="J389" i="1"/>
  <c r="J246" i="1"/>
  <c r="J342" i="1"/>
  <c r="J391" i="1"/>
  <c r="J407" i="1"/>
  <c r="P212" i="1"/>
  <c r="O227" i="1"/>
  <c r="Q67" i="1"/>
  <c r="Q66" i="1" s="1"/>
  <c r="E137" i="1"/>
  <c r="G169" i="1"/>
  <c r="G56" i="1"/>
  <c r="G45" i="1"/>
  <c r="G19" i="1"/>
  <c r="G23" i="1"/>
  <c r="G67" i="1"/>
  <c r="O78" i="1"/>
  <c r="O138" i="1"/>
  <c r="G91" i="1"/>
  <c r="G106" i="1"/>
  <c r="G135" i="1"/>
  <c r="G138" i="1"/>
  <c r="G36" i="1"/>
  <c r="G87" i="1"/>
  <c r="Q111" i="1"/>
  <c r="Q110" i="1" s="1"/>
  <c r="G102" i="1"/>
  <c r="O131" i="1"/>
  <c r="O130" i="1" s="1"/>
  <c r="F176" i="1"/>
  <c r="Q176" i="1"/>
  <c r="O102" i="1"/>
  <c r="O101" i="1" s="1"/>
  <c r="O100" i="1" s="1"/>
  <c r="O95" i="1" s="1"/>
  <c r="G117" i="1"/>
  <c r="F137" i="1"/>
  <c r="F109" i="1" s="1"/>
  <c r="G156" i="1"/>
  <c r="Q169" i="1"/>
  <c r="Q168" i="1" s="1"/>
  <c r="D191" i="1"/>
  <c r="F191" i="1"/>
  <c r="G214" i="1"/>
  <c r="Q194" i="1"/>
  <c r="K409" i="1"/>
  <c r="L409" i="1"/>
  <c r="O317" i="1"/>
  <c r="Q221" i="1"/>
  <c r="C280" i="1"/>
  <c r="C279" i="1" s="1"/>
  <c r="D280" i="1"/>
  <c r="D279" i="1" s="1"/>
  <c r="D409" i="1" s="1"/>
  <c r="Q375" i="1"/>
  <c r="G200" i="1"/>
  <c r="O242" i="1"/>
  <c r="O241" i="1" s="1"/>
  <c r="C250" i="1"/>
  <c r="Q281" i="1"/>
  <c r="E334" i="1"/>
  <c r="E220" i="1"/>
  <c r="G224" i="1"/>
  <c r="D250" i="1"/>
  <c r="F258" i="1"/>
  <c r="F250" i="1" s="1"/>
  <c r="Q351" i="1"/>
  <c r="G258" i="1"/>
  <c r="Q335" i="1"/>
  <c r="G230" i="1"/>
  <c r="Q242" i="1"/>
  <c r="Q241" i="1" s="1"/>
  <c r="O281" i="1"/>
  <c r="G239" i="1"/>
  <c r="G277" i="1"/>
  <c r="G346" i="1"/>
  <c r="G363" i="1"/>
  <c r="G294" i="1"/>
  <c r="G303" i="1"/>
  <c r="G383" i="1"/>
  <c r="G126" i="1" l="1"/>
  <c r="J126" i="1" s="1"/>
  <c r="O43" i="1"/>
  <c r="T20" i="1"/>
  <c r="U20" i="1" s="1"/>
  <c r="T21" i="1"/>
  <c r="U21" i="1" s="1"/>
  <c r="U17" i="1"/>
  <c r="U11" i="1" s="1"/>
  <c r="U10" i="1" s="1"/>
  <c r="U9" i="1" s="1"/>
  <c r="Q10" i="1"/>
  <c r="Q191" i="1"/>
  <c r="Q35" i="1"/>
  <c r="Q34" i="1" s="1"/>
  <c r="F9" i="1"/>
  <c r="C175" i="1"/>
  <c r="P126" i="1"/>
  <c r="P218" i="1"/>
  <c r="E9" i="1"/>
  <c r="E8" i="1" s="1"/>
  <c r="J187" i="1"/>
  <c r="P96" i="1"/>
  <c r="O35" i="1"/>
  <c r="O34" i="1" s="1"/>
  <c r="J227" i="1"/>
  <c r="M409" i="1"/>
  <c r="Q43" i="1"/>
  <c r="E249" i="1"/>
  <c r="J74" i="1"/>
  <c r="O250" i="1"/>
  <c r="E175" i="1"/>
  <c r="E162" i="1" s="1"/>
  <c r="C65" i="1"/>
  <c r="C64" i="1" s="1"/>
  <c r="F249" i="1"/>
  <c r="P255" i="1"/>
  <c r="O71" i="1"/>
  <c r="O70" i="1" s="1"/>
  <c r="O65" i="1" s="1"/>
  <c r="O64" i="1" s="1"/>
  <c r="G254" i="1"/>
  <c r="F65" i="1"/>
  <c r="F64" i="1" s="1"/>
  <c r="P194" i="1"/>
  <c r="Q71" i="1"/>
  <c r="Q70" i="1" s="1"/>
  <c r="Q65" i="1" s="1"/>
  <c r="Q64" i="1" s="1"/>
  <c r="C162" i="1"/>
  <c r="E109" i="1"/>
  <c r="F8" i="1"/>
  <c r="O334" i="1"/>
  <c r="O10" i="1"/>
  <c r="O9" i="1" s="1"/>
  <c r="O8" i="1" s="1"/>
  <c r="T45" i="1"/>
  <c r="T44" i="1" s="1"/>
  <c r="T43" i="1" s="1"/>
  <c r="T8" i="1" s="1"/>
  <c r="U45" i="1"/>
  <c r="U44" i="1" s="1"/>
  <c r="U43" i="1" s="1"/>
  <c r="E65" i="1"/>
  <c r="E64" i="1" s="1"/>
  <c r="P351" i="1"/>
  <c r="Q137" i="1"/>
  <c r="Q109" i="1" s="1"/>
  <c r="Q9" i="1"/>
  <c r="D5" i="4"/>
  <c r="F175" i="1"/>
  <c r="G130" i="1"/>
  <c r="P130" i="1" s="1"/>
  <c r="C109" i="1"/>
  <c r="J177" i="1"/>
  <c r="J97" i="1"/>
  <c r="Q220" i="1"/>
  <c r="O137" i="1"/>
  <c r="O220" i="1"/>
  <c r="P97" i="1"/>
  <c r="O280" i="1"/>
  <c r="O279" i="1" s="1"/>
  <c r="O409" i="1" s="1"/>
  <c r="Q280" i="1"/>
  <c r="Q279" i="1" s="1"/>
  <c r="Q409" i="1" s="1"/>
  <c r="J130" i="1"/>
  <c r="G334" i="1"/>
  <c r="J346" i="1"/>
  <c r="P346" i="1"/>
  <c r="G71" i="1"/>
  <c r="P87" i="1"/>
  <c r="J87" i="1"/>
  <c r="P106" i="1"/>
  <c r="J106" i="1"/>
  <c r="O175" i="1"/>
  <c r="P298" i="1"/>
  <c r="J298" i="1"/>
  <c r="P181" i="1"/>
  <c r="J181" i="1"/>
  <c r="P39" i="1"/>
  <c r="J39" i="1"/>
  <c r="J27" i="1"/>
  <c r="P27" i="1"/>
  <c r="J131" i="1"/>
  <c r="P131" i="1"/>
  <c r="P375" i="1"/>
  <c r="J375" i="1"/>
  <c r="P200" i="1"/>
  <c r="J200" i="1"/>
  <c r="P239" i="1"/>
  <c r="J239" i="1"/>
  <c r="G35" i="1"/>
  <c r="P36" i="1"/>
  <c r="J36" i="1"/>
  <c r="J91" i="1"/>
  <c r="P91" i="1"/>
  <c r="G66" i="1"/>
  <c r="P67" i="1"/>
  <c r="J67" i="1"/>
  <c r="P56" i="1"/>
  <c r="J56" i="1"/>
  <c r="P320" i="1"/>
  <c r="J320" i="1"/>
  <c r="J159" i="1"/>
  <c r="P159" i="1"/>
  <c r="O191" i="1"/>
  <c r="P165" i="1"/>
  <c r="J165" i="1"/>
  <c r="P251" i="1"/>
  <c r="J251" i="1"/>
  <c r="J277" i="1"/>
  <c r="P277" i="1"/>
  <c r="P258" i="1"/>
  <c r="J258" i="1"/>
  <c r="P335" i="1"/>
  <c r="J335" i="1"/>
  <c r="P383" i="1"/>
  <c r="J383" i="1"/>
  <c r="G153" i="1"/>
  <c r="P156" i="1"/>
  <c r="J156" i="1"/>
  <c r="P138" i="1"/>
  <c r="J138" i="1"/>
  <c r="P23" i="1"/>
  <c r="J23" i="1"/>
  <c r="J254" i="1"/>
  <c r="P254" i="1"/>
  <c r="P52" i="1"/>
  <c r="J52" i="1"/>
  <c r="J245" i="1"/>
  <c r="P245" i="1"/>
  <c r="J185" i="1"/>
  <c r="P185" i="1"/>
  <c r="G184" i="1"/>
  <c r="P146" i="1"/>
  <c r="J146" i="1"/>
  <c r="J179" i="1"/>
  <c r="P179" i="1"/>
  <c r="G176" i="1"/>
  <c r="P224" i="1"/>
  <c r="J224" i="1"/>
  <c r="J135" i="1"/>
  <c r="P135" i="1"/>
  <c r="C8" i="1"/>
  <c r="R8" i="1"/>
  <c r="P315" i="1"/>
  <c r="J315" i="1"/>
  <c r="P308" i="1"/>
  <c r="J308" i="1"/>
  <c r="G11" i="1"/>
  <c r="P19" i="1"/>
  <c r="J19" i="1"/>
  <c r="P78" i="1"/>
  <c r="J78" i="1"/>
  <c r="P322" i="1"/>
  <c r="J322" i="1"/>
  <c r="P81" i="1"/>
  <c r="J81" i="1"/>
  <c r="P363" i="1"/>
  <c r="J363" i="1"/>
  <c r="G213" i="1"/>
  <c r="P214" i="1"/>
  <c r="J214" i="1"/>
  <c r="G101" i="1"/>
  <c r="P102" i="1"/>
  <c r="J102" i="1"/>
  <c r="G168" i="1"/>
  <c r="J169" i="1"/>
  <c r="P169" i="1"/>
  <c r="P303" i="1"/>
  <c r="J303" i="1"/>
  <c r="C249" i="1"/>
  <c r="G280" i="1"/>
  <c r="J294" i="1"/>
  <c r="P294" i="1"/>
  <c r="J230" i="1"/>
  <c r="P230" i="1"/>
  <c r="D249" i="1"/>
  <c r="C409" i="1"/>
  <c r="G220" i="1"/>
  <c r="J220" i="1" s="1"/>
  <c r="G111" i="1"/>
  <c r="J117" i="1"/>
  <c r="P117" i="1"/>
  <c r="D162" i="1"/>
  <c r="D108" i="1" s="1"/>
  <c r="D63" i="1" s="1"/>
  <c r="D7" i="1" s="1"/>
  <c r="G274" i="1"/>
  <c r="P275" i="1"/>
  <c r="J275" i="1"/>
  <c r="P192" i="1"/>
  <c r="J192" i="1"/>
  <c r="G242" i="1"/>
  <c r="G44" i="1"/>
  <c r="P45" i="1"/>
  <c r="J45" i="1"/>
  <c r="P312" i="1"/>
  <c r="J312" i="1"/>
  <c r="J317" i="1"/>
  <c r="P317" i="1"/>
  <c r="P281" i="1"/>
  <c r="J281" i="1"/>
  <c r="P236" i="1"/>
  <c r="J236" i="1"/>
  <c r="G235" i="1"/>
  <c r="G206" i="1"/>
  <c r="P207" i="1"/>
  <c r="J207" i="1"/>
  <c r="F162" i="1"/>
  <c r="F108" i="1" s="1"/>
  <c r="O109" i="1"/>
  <c r="Q175" i="1"/>
  <c r="Q334" i="1"/>
  <c r="F63" i="1" l="1"/>
  <c r="D181" i="4"/>
  <c r="Q8" i="1"/>
  <c r="C108" i="1"/>
  <c r="C63" i="1" s="1"/>
  <c r="Q162" i="1"/>
  <c r="Q108" i="1" s="1"/>
  <c r="Q63" i="1" s="1"/>
  <c r="Q7" i="1" s="1"/>
  <c r="U8" i="1"/>
  <c r="Q249" i="1"/>
  <c r="F7" i="1"/>
  <c r="F6" i="1" s="1"/>
  <c r="D6" i="1"/>
  <c r="E108" i="1"/>
  <c r="E63" i="1" s="1"/>
  <c r="E7" i="1" s="1"/>
  <c r="E6" i="1" s="1"/>
  <c r="C7" i="1"/>
  <c r="C6" i="1" s="1"/>
  <c r="C182" i="4" s="1"/>
  <c r="G191" i="1"/>
  <c r="P191" i="1" s="1"/>
  <c r="O249" i="1"/>
  <c r="O162" i="1"/>
  <c r="O108" i="1" s="1"/>
  <c r="O63" i="1" s="1"/>
  <c r="O7" i="1" s="1"/>
  <c r="G34" i="1"/>
  <c r="P35" i="1"/>
  <c r="J35" i="1"/>
  <c r="P242" i="1"/>
  <c r="J242" i="1"/>
  <c r="G241" i="1"/>
  <c r="R9" i="1"/>
  <c r="S9" i="1" s="1"/>
  <c r="G10" i="1"/>
  <c r="J11" i="1"/>
  <c r="P11" i="1"/>
  <c r="P334" i="1"/>
  <c r="J334" i="1"/>
  <c r="P235" i="1"/>
  <c r="J235" i="1"/>
  <c r="G100" i="1"/>
  <c r="J101" i="1"/>
  <c r="P101" i="1"/>
  <c r="P184" i="1"/>
  <c r="J184" i="1"/>
  <c r="G148" i="1"/>
  <c r="P153" i="1"/>
  <c r="J153" i="1"/>
  <c r="P66" i="1"/>
  <c r="J66" i="1"/>
  <c r="P220" i="1"/>
  <c r="P206" i="1"/>
  <c r="J206" i="1"/>
  <c r="G279" i="1"/>
  <c r="P280" i="1"/>
  <c r="J280" i="1"/>
  <c r="P274" i="1"/>
  <c r="J274" i="1"/>
  <c r="G250" i="1"/>
  <c r="P168" i="1"/>
  <c r="J168" i="1"/>
  <c r="G110" i="1"/>
  <c r="P111" i="1"/>
  <c r="J111" i="1"/>
  <c r="G43" i="1"/>
  <c r="J44" i="1"/>
  <c r="P44" i="1"/>
  <c r="J213" i="1"/>
  <c r="P213" i="1"/>
  <c r="G175" i="1"/>
  <c r="J176" i="1"/>
  <c r="P176" i="1"/>
  <c r="G70" i="1"/>
  <c r="P71" i="1"/>
  <c r="J71" i="1"/>
  <c r="D182" i="4" l="1"/>
  <c r="D183" i="4" s="1"/>
  <c r="Q6" i="1"/>
  <c r="J191" i="1"/>
  <c r="O6" i="1"/>
  <c r="G409" i="1"/>
  <c r="P279" i="1"/>
  <c r="P409" i="1" s="1"/>
  <c r="J279" i="1"/>
  <c r="J409" i="1" s="1"/>
  <c r="P148" i="1"/>
  <c r="J148" i="1"/>
  <c r="G137" i="1"/>
  <c r="P175" i="1"/>
  <c r="J175" i="1"/>
  <c r="P250" i="1"/>
  <c r="J250" i="1"/>
  <c r="G249" i="1"/>
  <c r="J110" i="1"/>
  <c r="P110" i="1"/>
  <c r="G9" i="1"/>
  <c r="J10" i="1"/>
  <c r="P10" i="1"/>
  <c r="G95" i="1"/>
  <c r="J100" i="1"/>
  <c r="P100" i="1"/>
  <c r="R10" i="1"/>
  <c r="S10" i="1" s="1"/>
  <c r="P34" i="1"/>
  <c r="J34" i="1"/>
  <c r="P70" i="1"/>
  <c r="J70" i="1"/>
  <c r="G65" i="1"/>
  <c r="J43" i="1"/>
  <c r="P43" i="1"/>
  <c r="G162" i="1"/>
  <c r="P241" i="1"/>
  <c r="J241" i="1"/>
  <c r="G64" i="1" l="1"/>
  <c r="P65" i="1"/>
  <c r="J65" i="1"/>
  <c r="P95" i="1"/>
  <c r="J95" i="1"/>
  <c r="P9" i="1"/>
  <c r="J9" i="1"/>
  <c r="G8" i="1"/>
  <c r="J162" i="1"/>
  <c r="P162" i="1"/>
  <c r="G109" i="1"/>
  <c r="P137" i="1"/>
  <c r="J137" i="1"/>
  <c r="P249" i="1"/>
  <c r="J249" i="1"/>
  <c r="P8" i="1" l="1"/>
  <c r="J8" i="1"/>
  <c r="J64" i="1"/>
  <c r="P64" i="1"/>
  <c r="G108" i="1"/>
  <c r="J109" i="1"/>
  <c r="P109" i="1"/>
  <c r="P108" i="1" l="1"/>
  <c r="J108" i="1"/>
  <c r="G63" i="1"/>
  <c r="F86" i="4"/>
  <c r="F85" i="4" s="1"/>
  <c r="F159" i="4"/>
  <c r="F163" i="4"/>
  <c r="K163" i="4" s="1"/>
  <c r="P63" i="1" l="1"/>
  <c r="J63" i="1"/>
  <c r="G7" i="1"/>
  <c r="C167" i="4"/>
  <c r="C161" i="4"/>
  <c r="C146" i="4"/>
  <c r="C164" i="4"/>
  <c r="K85" i="4"/>
  <c r="C85" i="4"/>
  <c r="J103" i="4"/>
  <c r="E103" i="4"/>
  <c r="C103" i="4"/>
  <c r="L13" i="4" l="1"/>
  <c r="L14" i="4"/>
  <c r="G6" i="1"/>
  <c r="F182" i="4" s="1"/>
  <c r="P7" i="1"/>
  <c r="J7" i="1"/>
  <c r="J6" i="1" l="1"/>
  <c r="P6" i="1"/>
  <c r="G103" i="4"/>
  <c r="L103" i="4" s="1"/>
  <c r="Y101" i="4"/>
  <c r="F108" i="4"/>
  <c r="F104" i="4"/>
  <c r="F158" i="4"/>
  <c r="K158" i="4" s="1"/>
  <c r="F157" i="4"/>
  <c r="K157" i="4" s="1"/>
  <c r="F156" i="4"/>
  <c r="K156" i="4" s="1"/>
  <c r="F155" i="4"/>
  <c r="K155" i="4" s="1"/>
  <c r="F154" i="4"/>
  <c r="K154" i="4" s="1"/>
  <c r="F153" i="4"/>
  <c r="K153" i="4" s="1"/>
  <c r="F152" i="4"/>
  <c r="K152" i="4" s="1"/>
  <c r="F151" i="4"/>
  <c r="K151" i="4" s="1"/>
  <c r="F150" i="4"/>
  <c r="K150" i="4" s="1"/>
  <c r="F149" i="4"/>
  <c r="K149" i="4" s="1"/>
  <c r="F148" i="4"/>
  <c r="K148" i="4" s="1"/>
  <c r="F165" i="4"/>
  <c r="C166" i="4"/>
  <c r="Y152" i="4"/>
  <c r="Y153" i="4"/>
  <c r="Y154" i="4"/>
  <c r="Y155" i="4"/>
  <c r="Y158" i="4"/>
  <c r="Y160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44" i="4"/>
  <c r="Y145" i="4"/>
  <c r="Y146" i="4"/>
  <c r="Y147" i="4"/>
  <c r="Y148" i="4"/>
  <c r="Y149" i="4"/>
  <c r="Y150" i="4"/>
  <c r="Y151" i="4"/>
  <c r="Y176" i="4"/>
  <c r="Y178" i="4"/>
  <c r="Y179" i="4"/>
  <c r="Y180" i="4"/>
  <c r="Y181" i="4"/>
  <c r="Y143" i="4"/>
  <c r="Y87" i="4"/>
  <c r="Y88" i="4"/>
  <c r="Y89" i="4"/>
  <c r="Y90" i="4"/>
  <c r="Y91" i="4"/>
  <c r="Y94" i="4"/>
  <c r="Y95" i="4"/>
  <c r="Y96" i="4"/>
  <c r="Y97" i="4"/>
  <c r="Y98" i="4"/>
  <c r="Y99" i="4"/>
  <c r="Y100" i="4"/>
  <c r="Y102" i="4"/>
  <c r="Y104" i="4"/>
  <c r="Y106" i="4"/>
  <c r="Y109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7" i="4"/>
  <c r="Y128" i="4"/>
  <c r="Y129" i="4"/>
  <c r="Y130" i="4"/>
  <c r="Y131" i="4"/>
  <c r="Y132" i="4"/>
  <c r="Y136" i="4"/>
  <c r="Y137" i="4"/>
  <c r="Y138" i="4"/>
  <c r="Y140" i="4"/>
  <c r="Y83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4" i="4"/>
  <c r="Y43" i="4"/>
  <c r="Y42" i="4"/>
  <c r="Y41" i="4"/>
  <c r="Y40" i="4"/>
  <c r="Y38" i="4"/>
  <c r="Y37" i="4"/>
  <c r="Y36" i="4"/>
  <c r="Y35" i="4"/>
  <c r="Y33" i="4"/>
  <c r="Y32" i="4"/>
  <c r="Y31" i="4"/>
  <c r="Y30" i="4"/>
  <c r="Y29" i="4"/>
  <c r="Y26" i="4"/>
  <c r="Y25" i="4"/>
  <c r="Y24" i="4"/>
  <c r="Y23" i="4"/>
  <c r="Y22" i="4"/>
  <c r="Y21" i="4"/>
  <c r="Y20" i="4"/>
  <c r="Y19" i="4"/>
  <c r="Y18" i="4"/>
  <c r="Y17" i="4"/>
  <c r="Y16" i="4"/>
  <c r="Y15" i="4"/>
  <c r="F164" i="4" l="1"/>
  <c r="K164" i="4" s="1"/>
  <c r="K165" i="4"/>
  <c r="C160" i="4"/>
  <c r="K108" i="4"/>
  <c r="K104" i="4"/>
  <c r="F103" i="4"/>
  <c r="K103" i="4" s="1"/>
  <c r="Y159" i="4"/>
  <c r="B7" i="7" l="1"/>
  <c r="B5" i="7"/>
  <c r="AI129" i="5" l="1"/>
  <c r="AJ129" i="5" s="1"/>
  <c r="AG129" i="5" l="1"/>
  <c r="AF366" i="6" l="1"/>
  <c r="AF365" i="6"/>
  <c r="AF364" i="6"/>
  <c r="AF363" i="6"/>
  <c r="AF362" i="6"/>
  <c r="AF361" i="6"/>
  <c r="AF360" i="6"/>
  <c r="AF359" i="6"/>
  <c r="AF358" i="6"/>
  <c r="AF357" i="6"/>
  <c r="AF356" i="6"/>
  <c r="AF355" i="6"/>
  <c r="AF354" i="6"/>
  <c r="AF353" i="6"/>
  <c r="AF352" i="6"/>
  <c r="AF350" i="6"/>
  <c r="AF349" i="6"/>
  <c r="AF348" i="6"/>
  <c r="AF347" i="6"/>
  <c r="AF346" i="6"/>
  <c r="AF345" i="6"/>
  <c r="AF344" i="6"/>
  <c r="AF342" i="6"/>
  <c r="AF341" i="6"/>
  <c r="AF340" i="6"/>
  <c r="AF339" i="6"/>
  <c r="AF338" i="6"/>
  <c r="AF337" i="6"/>
  <c r="AF336" i="6"/>
  <c r="AF335" i="6"/>
  <c r="AF334" i="6"/>
  <c r="AF333" i="6"/>
  <c r="AF332" i="6"/>
  <c r="AF330" i="6"/>
  <c r="AF329" i="6"/>
  <c r="AF328" i="6"/>
  <c r="AF327" i="6"/>
  <c r="AF326" i="6"/>
  <c r="AF325" i="6"/>
  <c r="AF324" i="6"/>
  <c r="AF323" i="6"/>
  <c r="AF322" i="6"/>
  <c r="AF321" i="6"/>
  <c r="AF320" i="6"/>
  <c r="AF318" i="6"/>
  <c r="AF317" i="6"/>
  <c r="AF316" i="6"/>
  <c r="AF315" i="6"/>
  <c r="AF313" i="6"/>
  <c r="AF312" i="6"/>
  <c r="AF311" i="6"/>
  <c r="AF310" i="6"/>
  <c r="AF309" i="6"/>
  <c r="AF308" i="6"/>
  <c r="AF307" i="6"/>
  <c r="AF306" i="6"/>
  <c r="AF305" i="6"/>
  <c r="AF302" i="6"/>
  <c r="AF300" i="6"/>
  <c r="AF299" i="6"/>
  <c r="AF298" i="6"/>
  <c r="AF297" i="6"/>
  <c r="AF294" i="6"/>
  <c r="AF292" i="6"/>
  <c r="AF289" i="6"/>
  <c r="AF287" i="6"/>
  <c r="AF286" i="6"/>
  <c r="AF284" i="6"/>
  <c r="AF283" i="6"/>
  <c r="AF282" i="6"/>
  <c r="AF281" i="6"/>
  <c r="AF279" i="6"/>
  <c r="AF278" i="6"/>
  <c r="AF277" i="6"/>
  <c r="AF276" i="6"/>
  <c r="AF274" i="6"/>
  <c r="AF273" i="6"/>
  <c r="AF272" i="6"/>
  <c r="AF270" i="6"/>
  <c r="AF269" i="6"/>
  <c r="AF268" i="6"/>
  <c r="AF267" i="6"/>
  <c r="AF266" i="6"/>
  <c r="AF265" i="6"/>
  <c r="AF264" i="6"/>
  <c r="AF263" i="6"/>
  <c r="AF262" i="6"/>
  <c r="AF261" i="6"/>
  <c r="AF260" i="6"/>
  <c r="AF259" i="6"/>
  <c r="AF258" i="6"/>
  <c r="AF254" i="6"/>
  <c r="AF252" i="6"/>
  <c r="AF249" i="6"/>
  <c r="AF248" i="6"/>
  <c r="AF247" i="6"/>
  <c r="AF246" i="6"/>
  <c r="AF245" i="6"/>
  <c r="AF244" i="6"/>
  <c r="AF243" i="6"/>
  <c r="AF242" i="6"/>
  <c r="AF241" i="6"/>
  <c r="AF240" i="6"/>
  <c r="AF239" i="6"/>
  <c r="AF238" i="6"/>
  <c r="AF237" i="6"/>
  <c r="AF236" i="6"/>
  <c r="AF235" i="6"/>
  <c r="AF233" i="6"/>
  <c r="AF232" i="6"/>
  <c r="AF229" i="6"/>
  <c r="AF228" i="6"/>
  <c r="AF222" i="6"/>
  <c r="AF218" i="6"/>
  <c r="AF216" i="6"/>
  <c r="AF215" i="6"/>
  <c r="AF214" i="6"/>
  <c r="AF213" i="6"/>
  <c r="AF212" i="6"/>
  <c r="AF210" i="6"/>
  <c r="AF209" i="6"/>
  <c r="AF207" i="6"/>
  <c r="AF206" i="6"/>
  <c r="AF203" i="6"/>
  <c r="AF200" i="6"/>
  <c r="AF198" i="6"/>
  <c r="AF197" i="6"/>
  <c r="AF196" i="6"/>
  <c r="AF193" i="6"/>
  <c r="AF191" i="6"/>
  <c r="AF189" i="6"/>
  <c r="AF188" i="6"/>
  <c r="AF187" i="6"/>
  <c r="AF185" i="6"/>
  <c r="AF184" i="6"/>
  <c r="AF183" i="6"/>
  <c r="AF182" i="6"/>
  <c r="AF179" i="6"/>
  <c r="AF176" i="6"/>
  <c r="AF175" i="6"/>
  <c r="AF173" i="6"/>
  <c r="AF170" i="6"/>
  <c r="AF169" i="6"/>
  <c r="AF167" i="6"/>
  <c r="AF165" i="6"/>
  <c r="AF161" i="6"/>
  <c r="AF160" i="6"/>
  <c r="AF159" i="6"/>
  <c r="AF158" i="6"/>
  <c r="AF157" i="6"/>
  <c r="AF153" i="6"/>
  <c r="AF152" i="6"/>
  <c r="AF151" i="6"/>
  <c r="AF150" i="6"/>
  <c r="AF149" i="6"/>
  <c r="AF147" i="6"/>
  <c r="AF146" i="6"/>
  <c r="AF145" i="6"/>
  <c r="AF143" i="6"/>
  <c r="AF141" i="6"/>
  <c r="AF140" i="6"/>
  <c r="AF139" i="6"/>
  <c r="AF138" i="6"/>
  <c r="AF137" i="6"/>
  <c r="AF136" i="6"/>
  <c r="AF135" i="6"/>
  <c r="AF132" i="6"/>
  <c r="AF131" i="6"/>
  <c r="AF130" i="6"/>
  <c r="AF129" i="6"/>
  <c r="AF128" i="6"/>
  <c r="AF125" i="6"/>
  <c r="AF124" i="6"/>
  <c r="AF121" i="6"/>
  <c r="AF120" i="6"/>
  <c r="AF119" i="6"/>
  <c r="AF118" i="6"/>
  <c r="AF117" i="6"/>
  <c r="AF116" i="6"/>
  <c r="AF115" i="6"/>
  <c r="AF114" i="6"/>
  <c r="AF112" i="6"/>
  <c r="AF111" i="6"/>
  <c r="AF110" i="6"/>
  <c r="AF109" i="6"/>
  <c r="AF108" i="6"/>
  <c r="AF103" i="6"/>
  <c r="AF101" i="6"/>
  <c r="AF100" i="6"/>
  <c r="AF99" i="6"/>
  <c r="AF95" i="6"/>
  <c r="AF94" i="6"/>
  <c r="AF93" i="6"/>
  <c r="AF92" i="6"/>
  <c r="AF89" i="6"/>
  <c r="AF87" i="6"/>
  <c r="AF85" i="6"/>
  <c r="AF84" i="6"/>
  <c r="AF83" i="6"/>
  <c r="AF81" i="6"/>
  <c r="AF80" i="6"/>
  <c r="AF79" i="6"/>
  <c r="AF78" i="6"/>
  <c r="AF77" i="6"/>
  <c r="AF75" i="6"/>
  <c r="AF74" i="6"/>
  <c r="AF72" i="6"/>
  <c r="AF71" i="6"/>
  <c r="AF69" i="6"/>
  <c r="AF65" i="6"/>
  <c r="AF64" i="6"/>
  <c r="AF58" i="6"/>
  <c r="AF57" i="6"/>
  <c r="AF56" i="6"/>
  <c r="AF55" i="6"/>
  <c r="AF54" i="6"/>
  <c r="AF53" i="6"/>
  <c r="AF51" i="6"/>
  <c r="AF50" i="6"/>
  <c r="AF49" i="6"/>
  <c r="AF47" i="6"/>
  <c r="AF46" i="6"/>
  <c r="AF45" i="6"/>
  <c r="AF44" i="6"/>
  <c r="AF43" i="6"/>
  <c r="AF42" i="6"/>
  <c r="AF38" i="6"/>
  <c r="AF37" i="6"/>
  <c r="AF36" i="6"/>
  <c r="AF34" i="6"/>
  <c r="AF33" i="6"/>
  <c r="AF29" i="6"/>
  <c r="AF28" i="6"/>
  <c r="AF27" i="6"/>
  <c r="AF26" i="6"/>
  <c r="AF25" i="6"/>
  <c r="AF24" i="6"/>
  <c r="AF22" i="6"/>
  <c r="AF21" i="6"/>
  <c r="AF20" i="6"/>
  <c r="AF18" i="6"/>
  <c r="AF17" i="6"/>
  <c r="AF16" i="6"/>
  <c r="AF14" i="6"/>
  <c r="AF13" i="6"/>
  <c r="AF12" i="6"/>
  <c r="AF11" i="6"/>
  <c r="AF10" i="6"/>
  <c r="AF9" i="6"/>
  <c r="AF8" i="6"/>
  <c r="K231" i="6"/>
  <c r="K230" i="6" s="1"/>
  <c r="Q204" i="6"/>
  <c r="P204" i="6"/>
  <c r="P202" i="6" s="1"/>
  <c r="O204" i="6"/>
  <c r="O202" i="6" s="1"/>
  <c r="N204" i="6"/>
  <c r="N202" i="6" s="1"/>
  <c r="M204" i="6"/>
  <c r="L204" i="6"/>
  <c r="L202" i="6" s="1"/>
  <c r="K204" i="6"/>
  <c r="J204" i="6"/>
  <c r="J202" i="6" s="1"/>
  <c r="I204" i="6"/>
  <c r="H204" i="6"/>
  <c r="H202" i="6" s="1"/>
  <c r="G204" i="6"/>
  <c r="G202" i="6" s="1"/>
  <c r="F204" i="6"/>
  <c r="F202" i="6" s="1"/>
  <c r="AF202" i="6" s="1"/>
  <c r="E204" i="6"/>
  <c r="E202" i="6" s="1"/>
  <c r="R92" i="6"/>
  <c r="V92" i="6"/>
  <c r="G359" i="6"/>
  <c r="R359" i="6" s="1"/>
  <c r="G358" i="6"/>
  <c r="R358" i="6" s="1"/>
  <c r="G357" i="6"/>
  <c r="R357" i="6" s="1"/>
  <c r="G356" i="6"/>
  <c r="R356" i="6" s="1"/>
  <c r="G355" i="6"/>
  <c r="R355" i="6" s="1"/>
  <c r="G354" i="6"/>
  <c r="R354" i="6" s="1"/>
  <c r="G353" i="6"/>
  <c r="R353" i="6" s="1"/>
  <c r="G352" i="6"/>
  <c r="Q351" i="6"/>
  <c r="P351" i="6"/>
  <c r="O351" i="6"/>
  <c r="N351" i="6"/>
  <c r="M351" i="6"/>
  <c r="L351" i="6"/>
  <c r="K351" i="6"/>
  <c r="J351" i="6"/>
  <c r="I351" i="6"/>
  <c r="H351" i="6"/>
  <c r="F351" i="6"/>
  <c r="AF351" i="6" s="1"/>
  <c r="E351" i="6"/>
  <c r="E350" i="6"/>
  <c r="G350" i="6" s="1"/>
  <c r="G349" i="6"/>
  <c r="R349" i="6" s="1"/>
  <c r="G348" i="6"/>
  <c r="R348" i="6" s="1"/>
  <c r="G347" i="6"/>
  <c r="R347" i="6" s="1"/>
  <c r="G346" i="6"/>
  <c r="R346" i="6" s="1"/>
  <c r="G345" i="6"/>
  <c r="R345" i="6" s="1"/>
  <c r="G344" i="6"/>
  <c r="R344" i="6" s="1"/>
  <c r="Q343" i="6"/>
  <c r="P343" i="6"/>
  <c r="O343" i="6"/>
  <c r="N343" i="6"/>
  <c r="M343" i="6"/>
  <c r="L343" i="6"/>
  <c r="K343" i="6"/>
  <c r="J343" i="6"/>
  <c r="I343" i="6"/>
  <c r="H343" i="6"/>
  <c r="F343" i="6"/>
  <c r="AF343" i="6" s="1"/>
  <c r="G342" i="6"/>
  <c r="R342" i="6" s="1"/>
  <c r="G341" i="6"/>
  <c r="R341" i="6" s="1"/>
  <c r="G340" i="6"/>
  <c r="R340" i="6" s="1"/>
  <c r="G339" i="6"/>
  <c r="R339" i="6" s="1"/>
  <c r="G338" i="6"/>
  <c r="R338" i="6" s="1"/>
  <c r="G337" i="6"/>
  <c r="R337" i="6" s="1"/>
  <c r="G336" i="6"/>
  <c r="R336" i="6" s="1"/>
  <c r="G335" i="6"/>
  <c r="R335" i="6" s="1"/>
  <c r="G334" i="6"/>
  <c r="R334" i="6" s="1"/>
  <c r="G333" i="6"/>
  <c r="R333" i="6" s="1"/>
  <c r="G332" i="6"/>
  <c r="Q331" i="6"/>
  <c r="P331" i="6"/>
  <c r="O331" i="6"/>
  <c r="N331" i="6"/>
  <c r="M331" i="6"/>
  <c r="L331" i="6"/>
  <c r="K331" i="6"/>
  <c r="J331" i="6"/>
  <c r="I331" i="6"/>
  <c r="H331" i="6"/>
  <c r="F331" i="6"/>
  <c r="AF331" i="6" s="1"/>
  <c r="E331" i="6"/>
  <c r="G330" i="6"/>
  <c r="R330" i="6" s="1"/>
  <c r="G329" i="6"/>
  <c r="R329" i="6" s="1"/>
  <c r="G328" i="6"/>
  <c r="R328" i="6" s="1"/>
  <c r="G327" i="6"/>
  <c r="R327" i="6" s="1"/>
  <c r="G326" i="6"/>
  <c r="R326" i="6" s="1"/>
  <c r="G325" i="6"/>
  <c r="R325" i="6" s="1"/>
  <c r="G324" i="6"/>
  <c r="R324" i="6" s="1"/>
  <c r="G323" i="6"/>
  <c r="R323" i="6" s="1"/>
  <c r="G322" i="6"/>
  <c r="R322" i="6" s="1"/>
  <c r="E321" i="6"/>
  <c r="G321" i="6" s="1"/>
  <c r="R321" i="6" s="1"/>
  <c r="G320" i="6"/>
  <c r="AC384" i="6"/>
  <c r="AB384" i="6"/>
  <c r="AA384" i="6"/>
  <c r="Z384" i="6"/>
  <c r="Y384" i="6"/>
  <c r="X384" i="6"/>
  <c r="W384" i="6"/>
  <c r="V384" i="6"/>
  <c r="U384" i="6"/>
  <c r="T384" i="6"/>
  <c r="S384" i="6"/>
  <c r="Q319" i="6"/>
  <c r="P319" i="6"/>
  <c r="O319" i="6"/>
  <c r="N319" i="6"/>
  <c r="M319" i="6"/>
  <c r="L319" i="6"/>
  <c r="K319" i="6"/>
  <c r="J319" i="6"/>
  <c r="I319" i="6"/>
  <c r="H319" i="6"/>
  <c r="F319" i="6"/>
  <c r="AF319" i="6" s="1"/>
  <c r="G318" i="6"/>
  <c r="G317" i="6"/>
  <c r="R317" i="6" s="1"/>
  <c r="G316" i="6"/>
  <c r="R316" i="6" s="1"/>
  <c r="G315" i="6"/>
  <c r="R315" i="6" s="1"/>
  <c r="Q314" i="6"/>
  <c r="P314" i="6"/>
  <c r="O314" i="6"/>
  <c r="N314" i="6"/>
  <c r="M314" i="6"/>
  <c r="L314" i="6"/>
  <c r="K314" i="6"/>
  <c r="J314" i="6"/>
  <c r="I314" i="6"/>
  <c r="H314" i="6"/>
  <c r="F314" i="6"/>
  <c r="AF314" i="6" s="1"/>
  <c r="E314" i="6"/>
  <c r="G313" i="6"/>
  <c r="R313" i="6" s="1"/>
  <c r="G312" i="6"/>
  <c r="G311" i="6"/>
  <c r="R311" i="6" s="1"/>
  <c r="G310" i="6"/>
  <c r="R310" i="6" s="1"/>
  <c r="G309" i="6"/>
  <c r="R309" i="6" s="1"/>
  <c r="H308" i="6"/>
  <c r="H304" i="6" s="1"/>
  <c r="G307" i="6"/>
  <c r="R307" i="6" s="1"/>
  <c r="G306" i="6"/>
  <c r="R306" i="6" s="1"/>
  <c r="G305" i="6"/>
  <c r="R305" i="6" s="1"/>
  <c r="Q304" i="6"/>
  <c r="P304" i="6"/>
  <c r="O304" i="6"/>
  <c r="N304" i="6"/>
  <c r="M304" i="6"/>
  <c r="L304" i="6"/>
  <c r="K304" i="6"/>
  <c r="J304" i="6"/>
  <c r="I304" i="6"/>
  <c r="F304" i="6"/>
  <c r="AF304" i="6" s="1"/>
  <c r="E304" i="6"/>
  <c r="V301" i="6"/>
  <c r="R302" i="6"/>
  <c r="R301" i="6" s="1"/>
  <c r="Q301" i="6"/>
  <c r="P301" i="6"/>
  <c r="O301" i="6"/>
  <c r="N301" i="6"/>
  <c r="M301" i="6"/>
  <c r="L301" i="6"/>
  <c r="K301" i="6"/>
  <c r="J301" i="6"/>
  <c r="I301" i="6"/>
  <c r="H301" i="6"/>
  <c r="G301" i="6"/>
  <c r="F301" i="6"/>
  <c r="AF301" i="6" s="1"/>
  <c r="E301" i="6"/>
  <c r="V300" i="6" s="1"/>
  <c r="V299" i="6"/>
  <c r="R300" i="6"/>
  <c r="V298" i="6"/>
  <c r="R299" i="6"/>
  <c r="V297" i="6"/>
  <c r="R298" i="6"/>
  <c r="V296" i="6"/>
  <c r="R297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AF296" i="6" s="1"/>
  <c r="E296" i="6"/>
  <c r="V295" i="6" s="1"/>
  <c r="V293" i="6"/>
  <c r="R294" i="6"/>
  <c r="R293" i="6" s="1"/>
  <c r="Q293" i="6"/>
  <c r="P293" i="6"/>
  <c r="O293" i="6"/>
  <c r="N293" i="6"/>
  <c r="M293" i="6"/>
  <c r="L293" i="6"/>
  <c r="K293" i="6"/>
  <c r="J293" i="6"/>
  <c r="I293" i="6"/>
  <c r="H293" i="6"/>
  <c r="G293" i="6"/>
  <c r="F293" i="6"/>
  <c r="AF293" i="6" s="1"/>
  <c r="E293" i="6"/>
  <c r="V292" i="6" s="1"/>
  <c r="V291" i="6"/>
  <c r="R292" i="6"/>
  <c r="R291" i="6" s="1"/>
  <c r="Q291" i="6"/>
  <c r="P291" i="6"/>
  <c r="O291" i="6"/>
  <c r="N291" i="6"/>
  <c r="M291" i="6"/>
  <c r="L291" i="6"/>
  <c r="K291" i="6"/>
  <c r="J291" i="6"/>
  <c r="I291" i="6"/>
  <c r="H291" i="6"/>
  <c r="G291" i="6"/>
  <c r="F291" i="6"/>
  <c r="AF291" i="6" s="1"/>
  <c r="E291" i="6"/>
  <c r="V290" i="6" s="1"/>
  <c r="V288" i="6"/>
  <c r="R289" i="6"/>
  <c r="R288" i="6" s="1"/>
  <c r="Q288" i="6"/>
  <c r="P288" i="6"/>
  <c r="O288" i="6"/>
  <c r="N288" i="6"/>
  <c r="M288" i="6"/>
  <c r="L288" i="6"/>
  <c r="K288" i="6"/>
  <c r="J288" i="6"/>
  <c r="I288" i="6"/>
  <c r="H288" i="6"/>
  <c r="G288" i="6"/>
  <c r="F288" i="6"/>
  <c r="AF288" i="6" s="1"/>
  <c r="E288" i="6"/>
  <c r="V287" i="6" s="1"/>
  <c r="V286" i="6"/>
  <c r="R287" i="6"/>
  <c r="V285" i="6"/>
  <c r="R286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AF285" i="6" s="1"/>
  <c r="E285" i="6"/>
  <c r="V284" i="6" s="1"/>
  <c r="V283" i="6"/>
  <c r="R284" i="6"/>
  <c r="V282" i="6"/>
  <c r="V281" i="6"/>
  <c r="R282" i="6"/>
  <c r="V280" i="6"/>
  <c r="R281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AF280" i="6" s="1"/>
  <c r="E280" i="6"/>
  <c r="V279" i="6" s="1"/>
  <c r="V278" i="6"/>
  <c r="R279" i="6"/>
  <c r="V277" i="6"/>
  <c r="R278" i="6"/>
  <c r="V276" i="6"/>
  <c r="R277" i="6"/>
  <c r="V275" i="6"/>
  <c r="R276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AF275" i="6" s="1"/>
  <c r="E275" i="6"/>
  <c r="V274" i="6" s="1"/>
  <c r="V273" i="6"/>
  <c r="R274" i="6"/>
  <c r="V272" i="6"/>
  <c r="R273" i="6"/>
  <c r="V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AF271" i="6" s="1"/>
  <c r="E271" i="6"/>
  <c r="V270" i="6" s="1"/>
  <c r="V269" i="6"/>
  <c r="V268" i="6"/>
  <c r="R268" i="6"/>
  <c r="V267" i="6"/>
  <c r="R267" i="6"/>
  <c r="V266" i="6"/>
  <c r="R266" i="6"/>
  <c r="V265" i="6"/>
  <c r="R265" i="6"/>
  <c r="V264" i="6"/>
  <c r="V263" i="6"/>
  <c r="V262" i="6"/>
  <c r="R262" i="6"/>
  <c r="V261" i="6"/>
  <c r="V260" i="6"/>
  <c r="V259" i="6"/>
  <c r="V258" i="6"/>
  <c r="R258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AF257" i="6" s="1"/>
  <c r="E257" i="6"/>
  <c r="V257" i="6" s="1"/>
  <c r="V254" i="6"/>
  <c r="R254" i="6"/>
  <c r="R253" i="6" s="1"/>
  <c r="Q253" i="6"/>
  <c r="P253" i="6"/>
  <c r="O253" i="6"/>
  <c r="N253" i="6"/>
  <c r="M253" i="6"/>
  <c r="L253" i="6"/>
  <c r="K253" i="6"/>
  <c r="J253" i="6"/>
  <c r="I253" i="6"/>
  <c r="H253" i="6"/>
  <c r="G253" i="6"/>
  <c r="F253" i="6"/>
  <c r="AF253" i="6" s="1"/>
  <c r="E253" i="6"/>
  <c r="V253" i="6" s="1"/>
  <c r="V252" i="6"/>
  <c r="R252" i="6"/>
  <c r="R251" i="6" s="1"/>
  <c r="R250" i="6" s="1"/>
  <c r="Q251" i="6"/>
  <c r="Q250" i="6" s="1"/>
  <c r="P251" i="6"/>
  <c r="P250" i="6" s="1"/>
  <c r="O251" i="6"/>
  <c r="O250" i="6" s="1"/>
  <c r="N251" i="6"/>
  <c r="N250" i="6" s="1"/>
  <c r="M251" i="6"/>
  <c r="M250" i="6" s="1"/>
  <c r="L251" i="6"/>
  <c r="L250" i="6" s="1"/>
  <c r="K251" i="6"/>
  <c r="K250" i="6" s="1"/>
  <c r="J251" i="6"/>
  <c r="J250" i="6" s="1"/>
  <c r="I251" i="6"/>
  <c r="I250" i="6" s="1"/>
  <c r="H251" i="6"/>
  <c r="H250" i="6" s="1"/>
  <c r="G251" i="6"/>
  <c r="G250" i="6" s="1"/>
  <c r="F251" i="6"/>
  <c r="F250" i="6" s="1"/>
  <c r="AF250" i="6" s="1"/>
  <c r="E251" i="6"/>
  <c r="V251" i="6" s="1"/>
  <c r="V235" i="6"/>
  <c r="R235" i="6"/>
  <c r="R234" i="6" s="1"/>
  <c r="Q234" i="6"/>
  <c r="P234" i="6"/>
  <c r="O234" i="6"/>
  <c r="N234" i="6"/>
  <c r="M234" i="6"/>
  <c r="L234" i="6"/>
  <c r="K234" i="6"/>
  <c r="J234" i="6"/>
  <c r="I234" i="6"/>
  <c r="H234" i="6"/>
  <c r="G234" i="6"/>
  <c r="F234" i="6"/>
  <c r="AF234" i="6" s="1"/>
  <c r="E234" i="6"/>
  <c r="V233" i="6"/>
  <c r="R233" i="6"/>
  <c r="V232" i="6"/>
  <c r="Q231" i="6"/>
  <c r="Q230" i="6" s="1"/>
  <c r="P231" i="6"/>
  <c r="P230" i="6" s="1"/>
  <c r="O231" i="6"/>
  <c r="O230" i="6" s="1"/>
  <c r="N231" i="6"/>
  <c r="N230" i="6" s="1"/>
  <c r="M231" i="6"/>
  <c r="M230" i="6" s="1"/>
  <c r="L231" i="6"/>
  <c r="L230" i="6" s="1"/>
  <c r="J231" i="6"/>
  <c r="J230" i="6" s="1"/>
  <c r="I231" i="6"/>
  <c r="I230" i="6" s="1"/>
  <c r="H231" i="6"/>
  <c r="H230" i="6" s="1"/>
  <c r="G231" i="6"/>
  <c r="G230" i="6" s="1"/>
  <c r="F231" i="6"/>
  <c r="F230" i="6" s="1"/>
  <c r="AF230" i="6" s="1"/>
  <c r="E231" i="6"/>
  <c r="V231" i="6" s="1"/>
  <c r="V229" i="6"/>
  <c r="R229" i="6"/>
  <c r="V228" i="6"/>
  <c r="R228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AF227" i="6" s="1"/>
  <c r="E227" i="6"/>
  <c r="V227" i="6" s="1"/>
  <c r="V224" i="6"/>
  <c r="F224" i="6"/>
  <c r="R224" i="6" s="1"/>
  <c r="R223" i="6" s="1"/>
  <c r="Q223" i="6"/>
  <c r="P223" i="6"/>
  <c r="O223" i="6"/>
  <c r="N223" i="6"/>
  <c r="M223" i="6"/>
  <c r="L223" i="6"/>
  <c r="K223" i="6"/>
  <c r="J223" i="6"/>
  <c r="I223" i="6"/>
  <c r="H223" i="6"/>
  <c r="G223" i="6"/>
  <c r="E223" i="6"/>
  <c r="V223" i="6" s="1"/>
  <c r="V222" i="6"/>
  <c r="H222" i="6"/>
  <c r="R222" i="6" s="1"/>
  <c r="R221" i="6" s="1"/>
  <c r="Q221" i="6"/>
  <c r="P221" i="6"/>
  <c r="O221" i="6"/>
  <c r="N221" i="6"/>
  <c r="M221" i="6"/>
  <c r="L221" i="6"/>
  <c r="K221" i="6"/>
  <c r="J221" i="6"/>
  <c r="I221" i="6"/>
  <c r="G221" i="6"/>
  <c r="F221" i="6"/>
  <c r="AF221" i="6" s="1"/>
  <c r="E221" i="6"/>
  <c r="V221" i="6" s="1"/>
  <c r="V218" i="6"/>
  <c r="R218" i="6"/>
  <c r="R217" i="6" s="1"/>
  <c r="Q217" i="6"/>
  <c r="P217" i="6"/>
  <c r="O217" i="6"/>
  <c r="N217" i="6"/>
  <c r="M217" i="6"/>
  <c r="L217" i="6"/>
  <c r="K217" i="6"/>
  <c r="J217" i="6"/>
  <c r="I217" i="6"/>
  <c r="H217" i="6"/>
  <c r="G217" i="6"/>
  <c r="F217" i="6"/>
  <c r="AF217" i="6" s="1"/>
  <c r="E217" i="6"/>
  <c r="V217" i="6" s="1"/>
  <c r="V216" i="6"/>
  <c r="R216" i="6"/>
  <c r="V215" i="6"/>
  <c r="R215" i="6"/>
  <c r="V214" i="6"/>
  <c r="R214" i="6"/>
  <c r="V213" i="6"/>
  <c r="R213" i="6"/>
  <c r="V212" i="6"/>
  <c r="R212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AF211" i="6" s="1"/>
  <c r="E211" i="6"/>
  <c r="V211" i="6" s="1"/>
  <c r="V210" i="6"/>
  <c r="R210" i="6"/>
  <c r="V209" i="6"/>
  <c r="R209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AF208" i="6" s="1"/>
  <c r="E208" i="6"/>
  <c r="V208" i="6" s="1"/>
  <c r="V207" i="6"/>
  <c r="R207" i="6"/>
  <c r="V206" i="6"/>
  <c r="R206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AF205" i="6" s="1"/>
  <c r="E205" i="6"/>
  <c r="V205" i="6" s="1"/>
  <c r="V203" i="6"/>
  <c r="R203" i="6"/>
  <c r="V200" i="6"/>
  <c r="R200" i="6"/>
  <c r="R199" i="6" s="1"/>
  <c r="Q199" i="6"/>
  <c r="P199" i="6"/>
  <c r="O199" i="6"/>
  <c r="N199" i="6"/>
  <c r="M199" i="6"/>
  <c r="L199" i="6"/>
  <c r="K199" i="6"/>
  <c r="J199" i="6"/>
  <c r="I199" i="6"/>
  <c r="H199" i="6"/>
  <c r="G199" i="6"/>
  <c r="F199" i="6"/>
  <c r="AF199" i="6" s="1"/>
  <c r="E199" i="6"/>
  <c r="V199" i="6" s="1"/>
  <c r="V198" i="6"/>
  <c r="R198" i="6"/>
  <c r="V197" i="6"/>
  <c r="R197" i="6"/>
  <c r="V196" i="6"/>
  <c r="R196" i="6"/>
  <c r="R195" i="6" s="1"/>
  <c r="Q195" i="6"/>
  <c r="Q194" i="6" s="1"/>
  <c r="P195" i="6"/>
  <c r="P194" i="6" s="1"/>
  <c r="O195" i="6"/>
  <c r="O194" i="6" s="1"/>
  <c r="N195" i="6"/>
  <c r="N194" i="6" s="1"/>
  <c r="M195" i="6"/>
  <c r="M194" i="6" s="1"/>
  <c r="L195" i="6"/>
  <c r="L194" i="6" s="1"/>
  <c r="K195" i="6"/>
  <c r="K194" i="6" s="1"/>
  <c r="J195" i="6"/>
  <c r="J194" i="6" s="1"/>
  <c r="I195" i="6"/>
  <c r="I194" i="6" s="1"/>
  <c r="H195" i="6"/>
  <c r="H194" i="6" s="1"/>
  <c r="G195" i="6"/>
  <c r="G194" i="6" s="1"/>
  <c r="F195" i="6"/>
  <c r="F194" i="6" s="1"/>
  <c r="AF194" i="6" s="1"/>
  <c r="E195" i="6"/>
  <c r="V195" i="6" s="1"/>
  <c r="V193" i="6"/>
  <c r="R193" i="6"/>
  <c r="R192" i="6" s="1"/>
  <c r="Q192" i="6"/>
  <c r="P192" i="6"/>
  <c r="O192" i="6"/>
  <c r="N192" i="6"/>
  <c r="M192" i="6"/>
  <c r="L192" i="6"/>
  <c r="K192" i="6"/>
  <c r="J192" i="6"/>
  <c r="I192" i="6"/>
  <c r="H192" i="6"/>
  <c r="G192" i="6"/>
  <c r="F192" i="6"/>
  <c r="AF192" i="6" s="1"/>
  <c r="E192" i="6"/>
  <c r="V192" i="6" s="1"/>
  <c r="V191" i="6"/>
  <c r="R191" i="6"/>
  <c r="R190" i="6" s="1"/>
  <c r="Q190" i="6"/>
  <c r="P190" i="6"/>
  <c r="O190" i="6"/>
  <c r="N190" i="6"/>
  <c r="M190" i="6"/>
  <c r="L190" i="6"/>
  <c r="K190" i="6"/>
  <c r="J190" i="6"/>
  <c r="I190" i="6"/>
  <c r="H190" i="6"/>
  <c r="G190" i="6"/>
  <c r="F190" i="6"/>
  <c r="AF190" i="6" s="1"/>
  <c r="E190" i="6"/>
  <c r="V190" i="6" s="1"/>
  <c r="V189" i="6"/>
  <c r="R189" i="6"/>
  <c r="V188" i="6"/>
  <c r="R188" i="6"/>
  <c r="V187" i="6"/>
  <c r="R187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AF186" i="6" s="1"/>
  <c r="E186" i="6"/>
  <c r="V186" i="6" s="1"/>
  <c r="V185" i="6"/>
  <c r="V184" i="6"/>
  <c r="M184" i="6"/>
  <c r="R184" i="6" s="1"/>
  <c r="V183" i="6"/>
  <c r="R183" i="6"/>
  <c r="V182" i="6"/>
  <c r="R182" i="6"/>
  <c r="R181" i="6" s="1"/>
  <c r="Q181" i="6"/>
  <c r="Q180" i="6" s="1"/>
  <c r="P181" i="6"/>
  <c r="P180" i="6" s="1"/>
  <c r="O181" i="6"/>
  <c r="O180" i="6" s="1"/>
  <c r="N181" i="6"/>
  <c r="N180" i="6" s="1"/>
  <c r="M181" i="6"/>
  <c r="L181" i="6"/>
  <c r="L180" i="6" s="1"/>
  <c r="K181" i="6"/>
  <c r="K180" i="6" s="1"/>
  <c r="J181" i="6"/>
  <c r="J180" i="6" s="1"/>
  <c r="I181" i="6"/>
  <c r="I180" i="6" s="1"/>
  <c r="H181" i="6"/>
  <c r="H180" i="6" s="1"/>
  <c r="G181" i="6"/>
  <c r="F181" i="6"/>
  <c r="F180" i="6" s="1"/>
  <c r="AF180" i="6" s="1"/>
  <c r="E181" i="6"/>
  <c r="V181" i="6" s="1"/>
  <c r="V179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AF178" i="6" s="1"/>
  <c r="E178" i="6"/>
  <c r="V178" i="6" s="1"/>
  <c r="V176" i="6"/>
  <c r="R176" i="6"/>
  <c r="V175" i="6"/>
  <c r="R175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AF174" i="6" s="1"/>
  <c r="E174" i="6"/>
  <c r="V174" i="6" s="1"/>
  <c r="V173" i="6"/>
  <c r="R173" i="6"/>
  <c r="R172" i="6" s="1"/>
  <c r="Q172" i="6"/>
  <c r="P172" i="6"/>
  <c r="O172" i="6"/>
  <c r="N172" i="6"/>
  <c r="M172" i="6"/>
  <c r="L172" i="6"/>
  <c r="K172" i="6"/>
  <c r="J172" i="6"/>
  <c r="I172" i="6"/>
  <c r="H172" i="6"/>
  <c r="G172" i="6"/>
  <c r="F172" i="6"/>
  <c r="AF172" i="6" s="1"/>
  <c r="E172" i="6"/>
  <c r="V170" i="6"/>
  <c r="R170" i="6"/>
  <c r="V169" i="6"/>
  <c r="R169" i="6"/>
  <c r="R168" i="6" s="1"/>
  <c r="Q168" i="6"/>
  <c r="P168" i="6"/>
  <c r="O168" i="6"/>
  <c r="N168" i="6"/>
  <c r="M168" i="6"/>
  <c r="L168" i="6"/>
  <c r="K168" i="6"/>
  <c r="J168" i="6"/>
  <c r="I168" i="6"/>
  <c r="H168" i="6"/>
  <c r="G168" i="6"/>
  <c r="F168" i="6"/>
  <c r="AF168" i="6" s="1"/>
  <c r="E168" i="6"/>
  <c r="V168" i="6" s="1"/>
  <c r="V167" i="6"/>
  <c r="R167" i="6"/>
  <c r="R166" i="6" s="1"/>
  <c r="Q166" i="6"/>
  <c r="P166" i="6"/>
  <c r="O166" i="6"/>
  <c r="N166" i="6"/>
  <c r="M166" i="6"/>
  <c r="L166" i="6"/>
  <c r="K166" i="6"/>
  <c r="J166" i="6"/>
  <c r="I166" i="6"/>
  <c r="H166" i="6"/>
  <c r="G166" i="6"/>
  <c r="F166" i="6"/>
  <c r="AF166" i="6" s="1"/>
  <c r="E166" i="6"/>
  <c r="V166" i="6" s="1"/>
  <c r="V165" i="6"/>
  <c r="R165" i="6"/>
  <c r="R164" i="6" s="1"/>
  <c r="Q164" i="6"/>
  <c r="P164" i="6"/>
  <c r="O164" i="6"/>
  <c r="N164" i="6"/>
  <c r="M164" i="6"/>
  <c r="L164" i="6"/>
  <c r="K164" i="6"/>
  <c r="J164" i="6"/>
  <c r="I164" i="6"/>
  <c r="H164" i="6"/>
  <c r="G164" i="6"/>
  <c r="F164" i="6"/>
  <c r="AF164" i="6" s="1"/>
  <c r="E164" i="6"/>
  <c r="V161" i="6"/>
  <c r="R161" i="6"/>
  <c r="R231" i="6" s="1"/>
  <c r="V160" i="6"/>
  <c r="R160" i="6"/>
  <c r="V159" i="6"/>
  <c r="R159" i="6"/>
  <c r="V158" i="6"/>
  <c r="R158" i="6"/>
  <c r="V157" i="6"/>
  <c r="R157" i="6"/>
  <c r="Q156" i="6"/>
  <c r="Q155" i="6" s="1"/>
  <c r="P156" i="6"/>
  <c r="P155" i="6" s="1"/>
  <c r="O156" i="6"/>
  <c r="O155" i="6" s="1"/>
  <c r="N156" i="6"/>
  <c r="N155" i="6" s="1"/>
  <c r="M156" i="6"/>
  <c r="M155" i="6" s="1"/>
  <c r="L156" i="6"/>
  <c r="L155" i="6" s="1"/>
  <c r="K156" i="6"/>
  <c r="K155" i="6" s="1"/>
  <c r="J156" i="6"/>
  <c r="J155" i="6" s="1"/>
  <c r="I156" i="6"/>
  <c r="I155" i="6" s="1"/>
  <c r="H156" i="6"/>
  <c r="H155" i="6" s="1"/>
  <c r="G156" i="6"/>
  <c r="G155" i="6" s="1"/>
  <c r="F156" i="6"/>
  <c r="F155" i="6" s="1"/>
  <c r="AF155" i="6" s="1"/>
  <c r="E156" i="6"/>
  <c r="V156" i="6" s="1"/>
  <c r="V150" i="6"/>
  <c r="R150" i="6"/>
  <c r="V149" i="6"/>
  <c r="R149" i="6"/>
  <c r="Q148" i="6"/>
  <c r="Q144" i="6" s="1"/>
  <c r="P148" i="6"/>
  <c r="P144" i="6" s="1"/>
  <c r="O148" i="6"/>
  <c r="O144" i="6" s="1"/>
  <c r="N148" i="6"/>
  <c r="N144" i="6" s="1"/>
  <c r="M148" i="6"/>
  <c r="M144" i="6" s="1"/>
  <c r="L148" i="6"/>
  <c r="L144" i="6" s="1"/>
  <c r="K148" i="6"/>
  <c r="K144" i="6" s="1"/>
  <c r="J148" i="6"/>
  <c r="J144" i="6" s="1"/>
  <c r="I148" i="6"/>
  <c r="I144" i="6" s="1"/>
  <c r="H148" i="6"/>
  <c r="H144" i="6" s="1"/>
  <c r="G148" i="6"/>
  <c r="G144" i="6" s="1"/>
  <c r="F148" i="6"/>
  <c r="F144" i="6" s="1"/>
  <c r="AF144" i="6" s="1"/>
  <c r="E148" i="6"/>
  <c r="V148" i="6" s="1"/>
  <c r="V147" i="6"/>
  <c r="V146" i="6"/>
  <c r="R146" i="6"/>
  <c r="V145" i="6"/>
  <c r="V143" i="6"/>
  <c r="R143" i="6"/>
  <c r="R142" i="6" s="1"/>
  <c r="Q142" i="6"/>
  <c r="P142" i="6"/>
  <c r="O142" i="6"/>
  <c r="N142" i="6"/>
  <c r="M142" i="6"/>
  <c r="L142" i="6"/>
  <c r="K142" i="6"/>
  <c r="J142" i="6"/>
  <c r="I142" i="6"/>
  <c r="H142" i="6"/>
  <c r="G142" i="6"/>
  <c r="F142" i="6"/>
  <c r="AF142" i="6" s="1"/>
  <c r="E142" i="6"/>
  <c r="V142" i="6" s="1"/>
  <c r="V141" i="6"/>
  <c r="R141" i="6"/>
  <c r="V140" i="6"/>
  <c r="R140" i="6"/>
  <c r="V139" i="6"/>
  <c r="R139" i="6"/>
  <c r="V138" i="6"/>
  <c r="R138" i="6"/>
  <c r="V137" i="6"/>
  <c r="R137" i="6"/>
  <c r="V136" i="6"/>
  <c r="R136" i="6"/>
  <c r="V135" i="6"/>
  <c r="R135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AF134" i="6" s="1"/>
  <c r="E134" i="6"/>
  <c r="V132" i="6"/>
  <c r="R132" i="6"/>
  <c r="R131" i="6" s="1"/>
  <c r="E131" i="6"/>
  <c r="V131" i="6" s="1"/>
  <c r="V130" i="6"/>
  <c r="R130" i="6"/>
  <c r="V129" i="6"/>
  <c r="R129" i="6"/>
  <c r="V128" i="6"/>
  <c r="R128" i="6"/>
  <c r="Q127" i="6"/>
  <c r="Q126" i="6" s="1"/>
  <c r="P127" i="6"/>
  <c r="P126" i="6" s="1"/>
  <c r="O127" i="6"/>
  <c r="O126" i="6" s="1"/>
  <c r="N127" i="6"/>
  <c r="N126" i="6" s="1"/>
  <c r="M127" i="6"/>
  <c r="M126" i="6" s="1"/>
  <c r="L127" i="6"/>
  <c r="L126" i="6" s="1"/>
  <c r="K127" i="6"/>
  <c r="K126" i="6" s="1"/>
  <c r="J127" i="6"/>
  <c r="J126" i="6" s="1"/>
  <c r="I127" i="6"/>
  <c r="I126" i="6" s="1"/>
  <c r="H127" i="6"/>
  <c r="H126" i="6" s="1"/>
  <c r="G127" i="6"/>
  <c r="G126" i="6" s="1"/>
  <c r="F127" i="6"/>
  <c r="F126" i="6" s="1"/>
  <c r="AF126" i="6" s="1"/>
  <c r="E127" i="6"/>
  <c r="V127" i="6" s="1"/>
  <c r="V125" i="6"/>
  <c r="R125" i="6"/>
  <c r="V124" i="6"/>
  <c r="R124" i="6"/>
  <c r="Q123" i="6"/>
  <c r="Q122" i="6" s="1"/>
  <c r="P123" i="6"/>
  <c r="P122" i="6" s="1"/>
  <c r="O123" i="6"/>
  <c r="O122" i="6" s="1"/>
  <c r="N123" i="6"/>
  <c r="N122" i="6" s="1"/>
  <c r="M123" i="6"/>
  <c r="M122" i="6" s="1"/>
  <c r="L123" i="6"/>
  <c r="L122" i="6" s="1"/>
  <c r="K123" i="6"/>
  <c r="K122" i="6" s="1"/>
  <c r="J123" i="6"/>
  <c r="J122" i="6" s="1"/>
  <c r="I123" i="6"/>
  <c r="I122" i="6" s="1"/>
  <c r="H123" i="6"/>
  <c r="H122" i="6" s="1"/>
  <c r="G123" i="6"/>
  <c r="G122" i="6" s="1"/>
  <c r="F123" i="6"/>
  <c r="F122" i="6" s="1"/>
  <c r="AF122" i="6" s="1"/>
  <c r="E123" i="6"/>
  <c r="E122" i="6" s="1"/>
  <c r="V122" i="6" s="1"/>
  <c r="V121" i="6"/>
  <c r="R121" i="6"/>
  <c r="V120" i="6"/>
  <c r="R120" i="6"/>
  <c r="V119" i="6"/>
  <c r="R119" i="6"/>
  <c r="V118" i="6"/>
  <c r="R118" i="6"/>
  <c r="V117" i="6"/>
  <c r="R117" i="6"/>
  <c r="V116" i="6"/>
  <c r="R116" i="6"/>
  <c r="V115" i="6"/>
  <c r="R115" i="6"/>
  <c r="V114" i="6"/>
  <c r="R114" i="6"/>
  <c r="Q113" i="6"/>
  <c r="Q107" i="6" s="1"/>
  <c r="Q106" i="6" s="1"/>
  <c r="P113" i="6"/>
  <c r="P107" i="6" s="1"/>
  <c r="P106" i="6" s="1"/>
  <c r="O113" i="6"/>
  <c r="O107" i="6" s="1"/>
  <c r="O106" i="6" s="1"/>
  <c r="N113" i="6"/>
  <c r="N107" i="6" s="1"/>
  <c r="N106" i="6" s="1"/>
  <c r="M113" i="6"/>
  <c r="M107" i="6" s="1"/>
  <c r="M106" i="6" s="1"/>
  <c r="L113" i="6"/>
  <c r="L107" i="6" s="1"/>
  <c r="L106" i="6" s="1"/>
  <c r="K113" i="6"/>
  <c r="K107" i="6" s="1"/>
  <c r="K106" i="6" s="1"/>
  <c r="J113" i="6"/>
  <c r="J107" i="6" s="1"/>
  <c r="J106" i="6" s="1"/>
  <c r="I113" i="6"/>
  <c r="I107" i="6" s="1"/>
  <c r="I106" i="6" s="1"/>
  <c r="H113" i="6"/>
  <c r="H107" i="6" s="1"/>
  <c r="H106" i="6" s="1"/>
  <c r="G113" i="6"/>
  <c r="G107" i="6" s="1"/>
  <c r="G106" i="6" s="1"/>
  <c r="F113" i="6"/>
  <c r="F107" i="6" s="1"/>
  <c r="F106" i="6" s="1"/>
  <c r="AF106" i="6" s="1"/>
  <c r="E113" i="6"/>
  <c r="V112" i="6"/>
  <c r="V111" i="6"/>
  <c r="R111" i="6"/>
  <c r="V110" i="6"/>
  <c r="R110" i="6"/>
  <c r="V109" i="6"/>
  <c r="R109" i="6"/>
  <c r="V108" i="6"/>
  <c r="R108" i="6"/>
  <c r="V103" i="6"/>
  <c r="R103" i="6"/>
  <c r="R102" i="6" s="1"/>
  <c r="Q102" i="6"/>
  <c r="P102" i="6"/>
  <c r="O102" i="6"/>
  <c r="N102" i="6"/>
  <c r="M102" i="6"/>
  <c r="L102" i="6"/>
  <c r="K102" i="6"/>
  <c r="J102" i="6"/>
  <c r="I102" i="6"/>
  <c r="H102" i="6"/>
  <c r="G102" i="6"/>
  <c r="F102" i="6"/>
  <c r="AF102" i="6" s="1"/>
  <c r="E102" i="6"/>
  <c r="V102" i="6" s="1"/>
  <c r="V101" i="6"/>
  <c r="R101" i="6"/>
  <c r="V100" i="6"/>
  <c r="R100" i="6"/>
  <c r="V99" i="6"/>
  <c r="R99" i="6"/>
  <c r="Q98" i="6"/>
  <c r="Q97" i="6" s="1"/>
  <c r="Q96" i="6" s="1"/>
  <c r="P98" i="6"/>
  <c r="P97" i="6" s="1"/>
  <c r="P96" i="6" s="1"/>
  <c r="O98" i="6"/>
  <c r="O97" i="6" s="1"/>
  <c r="O96" i="6" s="1"/>
  <c r="N98" i="6"/>
  <c r="N97" i="6" s="1"/>
  <c r="N96" i="6" s="1"/>
  <c r="M98" i="6"/>
  <c r="M97" i="6" s="1"/>
  <c r="M96" i="6" s="1"/>
  <c r="L98" i="6"/>
  <c r="L97" i="6" s="1"/>
  <c r="L96" i="6" s="1"/>
  <c r="K98" i="6"/>
  <c r="K97" i="6" s="1"/>
  <c r="K96" i="6" s="1"/>
  <c r="J98" i="6"/>
  <c r="J97" i="6" s="1"/>
  <c r="J96" i="6" s="1"/>
  <c r="I98" i="6"/>
  <c r="I97" i="6" s="1"/>
  <c r="I96" i="6" s="1"/>
  <c r="H98" i="6"/>
  <c r="H97" i="6" s="1"/>
  <c r="H96" i="6" s="1"/>
  <c r="G98" i="6"/>
  <c r="G97" i="6" s="1"/>
  <c r="G96" i="6" s="1"/>
  <c r="F98" i="6"/>
  <c r="F97" i="6" s="1"/>
  <c r="F96" i="6" s="1"/>
  <c r="AF96" i="6" s="1"/>
  <c r="E98" i="6"/>
  <c r="V93" i="6"/>
  <c r="R93" i="6"/>
  <c r="Q91" i="6"/>
  <c r="P91" i="6"/>
  <c r="O91" i="6"/>
  <c r="N91" i="6"/>
  <c r="M91" i="6"/>
  <c r="L91" i="6"/>
  <c r="K91" i="6"/>
  <c r="J91" i="6"/>
  <c r="I91" i="6"/>
  <c r="H91" i="6"/>
  <c r="G91" i="6"/>
  <c r="F91" i="6"/>
  <c r="AF91" i="6" s="1"/>
  <c r="E91" i="6"/>
  <c r="V91" i="6" s="1"/>
  <c r="V89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AF88" i="6" s="1"/>
  <c r="E88" i="6"/>
  <c r="V88" i="6" s="1"/>
  <c r="V87" i="6"/>
  <c r="R87" i="6"/>
  <c r="R86" i="6" s="1"/>
  <c r="Q86" i="6"/>
  <c r="P86" i="6"/>
  <c r="O86" i="6"/>
  <c r="N86" i="6"/>
  <c r="M86" i="6"/>
  <c r="L86" i="6"/>
  <c r="K86" i="6"/>
  <c r="J86" i="6"/>
  <c r="I86" i="6"/>
  <c r="H86" i="6"/>
  <c r="G86" i="6"/>
  <c r="F86" i="6"/>
  <c r="AF86" i="6" s="1"/>
  <c r="E86" i="6"/>
  <c r="V86" i="6" s="1"/>
  <c r="V85" i="6"/>
  <c r="R85" i="6"/>
  <c r="V84" i="6"/>
  <c r="R84" i="6"/>
  <c r="V83" i="6"/>
  <c r="R83" i="6"/>
  <c r="Q82" i="6"/>
  <c r="P82" i="6"/>
  <c r="O82" i="6"/>
  <c r="N82" i="6"/>
  <c r="M82" i="6"/>
  <c r="L82" i="6"/>
  <c r="K82" i="6"/>
  <c r="J82" i="6"/>
  <c r="I82" i="6"/>
  <c r="H82" i="6"/>
  <c r="G82" i="6"/>
  <c r="F82" i="6"/>
  <c r="AF82" i="6" s="1"/>
  <c r="E82" i="6"/>
  <c r="V82" i="6" s="1"/>
  <c r="V81" i="6"/>
  <c r="V80" i="6"/>
  <c r="V78" i="6"/>
  <c r="V77" i="6"/>
  <c r="Q76" i="6"/>
  <c r="P76" i="6"/>
  <c r="O76" i="6"/>
  <c r="N76" i="6"/>
  <c r="M76" i="6"/>
  <c r="L76" i="6"/>
  <c r="K76" i="6"/>
  <c r="J76" i="6"/>
  <c r="I76" i="6"/>
  <c r="H76" i="6"/>
  <c r="G76" i="6"/>
  <c r="F76" i="6"/>
  <c r="AF76" i="6" s="1"/>
  <c r="E76" i="6"/>
  <c r="V76" i="6" s="1"/>
  <c r="W75" i="6"/>
  <c r="V75" i="6"/>
  <c r="W74" i="6"/>
  <c r="V74" i="6"/>
  <c r="M73" i="6"/>
  <c r="Q73" i="6"/>
  <c r="P73" i="6"/>
  <c r="O73" i="6"/>
  <c r="N73" i="6"/>
  <c r="L73" i="6"/>
  <c r="K73" i="6"/>
  <c r="J73" i="6"/>
  <c r="I73" i="6"/>
  <c r="H73" i="6"/>
  <c r="G73" i="6"/>
  <c r="F73" i="6"/>
  <c r="AF73" i="6" s="1"/>
  <c r="E73" i="6"/>
  <c r="V73" i="6" s="1"/>
  <c r="V72" i="6"/>
  <c r="R72" i="6"/>
  <c r="V71" i="6"/>
  <c r="R71" i="6"/>
  <c r="Q70" i="6"/>
  <c r="P70" i="6"/>
  <c r="O70" i="6"/>
  <c r="N70" i="6"/>
  <c r="M70" i="6"/>
  <c r="L70" i="6"/>
  <c r="K70" i="6"/>
  <c r="J70" i="6"/>
  <c r="I70" i="6"/>
  <c r="H70" i="6"/>
  <c r="G70" i="6"/>
  <c r="F70" i="6"/>
  <c r="AF70" i="6" s="1"/>
  <c r="E70" i="6"/>
  <c r="V70" i="6" s="1"/>
  <c r="V69" i="6"/>
  <c r="R69" i="6"/>
  <c r="R68" i="6" s="1"/>
  <c r="Q68" i="6"/>
  <c r="P68" i="6"/>
  <c r="O68" i="6"/>
  <c r="N68" i="6"/>
  <c r="M68" i="6"/>
  <c r="L68" i="6"/>
  <c r="K68" i="6"/>
  <c r="J68" i="6"/>
  <c r="I68" i="6"/>
  <c r="H68" i="6"/>
  <c r="G68" i="6"/>
  <c r="F68" i="6"/>
  <c r="AF68" i="6" s="1"/>
  <c r="E68" i="6"/>
  <c r="V68" i="6" s="1"/>
  <c r="V65" i="6"/>
  <c r="R65" i="6"/>
  <c r="V64" i="6"/>
  <c r="R64" i="6"/>
  <c r="Q63" i="6"/>
  <c r="Q62" i="6" s="1"/>
  <c r="P63" i="6"/>
  <c r="P62" i="6" s="1"/>
  <c r="O63" i="6"/>
  <c r="O62" i="6" s="1"/>
  <c r="N63" i="6"/>
  <c r="M63" i="6"/>
  <c r="L63" i="6"/>
  <c r="L62" i="6" s="1"/>
  <c r="K63" i="6"/>
  <c r="J63" i="6"/>
  <c r="J62" i="6" s="1"/>
  <c r="I63" i="6"/>
  <c r="I62" i="6" s="1"/>
  <c r="H63" i="6"/>
  <c r="H62" i="6" s="1"/>
  <c r="G63" i="6"/>
  <c r="G62" i="6" s="1"/>
  <c r="F63" i="6"/>
  <c r="AF63" i="6" s="1"/>
  <c r="E63" i="6"/>
  <c r="V63" i="6" s="1"/>
  <c r="V58" i="6"/>
  <c r="R58" i="6"/>
  <c r="V57" i="6"/>
  <c r="R57" i="6"/>
  <c r="V56" i="6"/>
  <c r="R56" i="6"/>
  <c r="V55" i="6"/>
  <c r="R55" i="6"/>
  <c r="V54" i="6"/>
  <c r="R54" i="6"/>
  <c r="V53" i="6"/>
  <c r="R53" i="6"/>
  <c r="Q52" i="6"/>
  <c r="P52" i="6"/>
  <c r="O52" i="6"/>
  <c r="N52" i="6"/>
  <c r="M52" i="6"/>
  <c r="L52" i="6"/>
  <c r="K52" i="6"/>
  <c r="J52" i="6"/>
  <c r="I52" i="6"/>
  <c r="H52" i="6"/>
  <c r="G52" i="6"/>
  <c r="F52" i="6"/>
  <c r="AF52" i="6" s="1"/>
  <c r="E52" i="6"/>
  <c r="V52" i="6" s="1"/>
  <c r="V51" i="6"/>
  <c r="R51" i="6"/>
  <c r="Q50" i="6"/>
  <c r="Q48" i="6" s="1"/>
  <c r="E50" i="6"/>
  <c r="E48" i="6" s="1"/>
  <c r="V48" i="6" s="1"/>
  <c r="V49" i="6"/>
  <c r="R49" i="6"/>
  <c r="P48" i="6"/>
  <c r="O48" i="6"/>
  <c r="O41" i="6" s="1"/>
  <c r="O40" i="6" s="1"/>
  <c r="N48" i="6"/>
  <c r="N41" i="6" s="1"/>
  <c r="N40" i="6" s="1"/>
  <c r="M48" i="6"/>
  <c r="M41" i="6" s="1"/>
  <c r="M40" i="6" s="1"/>
  <c r="L48" i="6"/>
  <c r="L41" i="6" s="1"/>
  <c r="L40" i="6" s="1"/>
  <c r="K48" i="6"/>
  <c r="K41" i="6" s="1"/>
  <c r="K40" i="6" s="1"/>
  <c r="J48" i="6"/>
  <c r="J41" i="6" s="1"/>
  <c r="J40" i="6" s="1"/>
  <c r="I48" i="6"/>
  <c r="I41" i="6" s="1"/>
  <c r="I40" i="6" s="1"/>
  <c r="H48" i="6"/>
  <c r="H41" i="6" s="1"/>
  <c r="H40" i="6" s="1"/>
  <c r="G48" i="6"/>
  <c r="G41" i="6" s="1"/>
  <c r="G40" i="6" s="1"/>
  <c r="F48" i="6"/>
  <c r="F41" i="6" s="1"/>
  <c r="F40" i="6" s="1"/>
  <c r="AF40" i="6" s="1"/>
  <c r="V47" i="6"/>
  <c r="R47" i="6"/>
  <c r="V46" i="6"/>
  <c r="R46" i="6"/>
  <c r="V45" i="6"/>
  <c r="R45" i="6"/>
  <c r="V44" i="6"/>
  <c r="R44" i="6"/>
  <c r="V43" i="6"/>
  <c r="R43" i="6"/>
  <c r="V42" i="6"/>
  <c r="V38" i="6"/>
  <c r="R38" i="6"/>
  <c r="V37" i="6"/>
  <c r="R37" i="6"/>
  <c r="V36" i="6"/>
  <c r="R36" i="6"/>
  <c r="Q35" i="6"/>
  <c r="P35" i="6"/>
  <c r="O35" i="6"/>
  <c r="N35" i="6"/>
  <c r="M35" i="6"/>
  <c r="L35" i="6"/>
  <c r="K35" i="6"/>
  <c r="J35" i="6"/>
  <c r="I35" i="6"/>
  <c r="H35" i="6"/>
  <c r="G35" i="6"/>
  <c r="F35" i="6"/>
  <c r="AF35" i="6" s="1"/>
  <c r="E35" i="6"/>
  <c r="V35" i="6" s="1"/>
  <c r="V34" i="6"/>
  <c r="Q34" i="6"/>
  <c r="V33" i="6"/>
  <c r="R33" i="6"/>
  <c r="P32" i="6"/>
  <c r="O32" i="6"/>
  <c r="N32" i="6"/>
  <c r="M32" i="6"/>
  <c r="L32" i="6"/>
  <c r="K32" i="6"/>
  <c r="J32" i="6"/>
  <c r="I32" i="6"/>
  <c r="H32" i="6"/>
  <c r="G32" i="6"/>
  <c r="F32" i="6"/>
  <c r="AF32" i="6" s="1"/>
  <c r="E32" i="6"/>
  <c r="V32" i="6" s="1"/>
  <c r="V29" i="6"/>
  <c r="R29" i="6"/>
  <c r="V28" i="6"/>
  <c r="R28" i="6"/>
  <c r="V27" i="6"/>
  <c r="R27" i="6"/>
  <c r="V26" i="6"/>
  <c r="R26" i="6"/>
  <c r="V25" i="6"/>
  <c r="R25" i="6"/>
  <c r="V24" i="6"/>
  <c r="R24" i="6"/>
  <c r="Q23" i="6"/>
  <c r="P23" i="6"/>
  <c r="O23" i="6"/>
  <c r="N23" i="6"/>
  <c r="M23" i="6"/>
  <c r="L23" i="6"/>
  <c r="K23" i="6"/>
  <c r="J23" i="6"/>
  <c r="I23" i="6"/>
  <c r="H23" i="6"/>
  <c r="G23" i="6"/>
  <c r="F23" i="6"/>
  <c r="AF23" i="6" s="1"/>
  <c r="E23" i="6"/>
  <c r="V23" i="6" s="1"/>
  <c r="V22" i="6"/>
  <c r="R22" i="6"/>
  <c r="V21" i="6"/>
  <c r="R21" i="6"/>
  <c r="V20" i="6"/>
  <c r="R20" i="6"/>
  <c r="Q19" i="6"/>
  <c r="P19" i="6"/>
  <c r="O19" i="6"/>
  <c r="N19" i="6"/>
  <c r="M19" i="6"/>
  <c r="L19" i="6"/>
  <c r="K19" i="6"/>
  <c r="J19" i="6"/>
  <c r="I19" i="6"/>
  <c r="H19" i="6"/>
  <c r="G19" i="6"/>
  <c r="F19" i="6"/>
  <c r="AF19" i="6" s="1"/>
  <c r="E19" i="6"/>
  <c r="V19" i="6" s="1"/>
  <c r="V18" i="6"/>
  <c r="R18" i="6"/>
  <c r="V17" i="6"/>
  <c r="R17" i="6"/>
  <c r="V16" i="6"/>
  <c r="R16" i="6"/>
  <c r="Q15" i="6"/>
  <c r="P15" i="6"/>
  <c r="P7" i="6" s="1"/>
  <c r="O15" i="6"/>
  <c r="O7" i="6" s="1"/>
  <c r="N15" i="6"/>
  <c r="N7" i="6" s="1"/>
  <c r="M15" i="6"/>
  <c r="M7" i="6" s="1"/>
  <c r="L15" i="6"/>
  <c r="L7" i="6" s="1"/>
  <c r="K15" i="6"/>
  <c r="K7" i="6" s="1"/>
  <c r="J15" i="6"/>
  <c r="J7" i="6" s="1"/>
  <c r="I15" i="6"/>
  <c r="I7" i="6" s="1"/>
  <c r="H15" i="6"/>
  <c r="H7" i="6" s="1"/>
  <c r="G15" i="6"/>
  <c r="G7" i="6" s="1"/>
  <c r="F15" i="6"/>
  <c r="F7" i="6" s="1"/>
  <c r="AF7" i="6" s="1"/>
  <c r="E15" i="6"/>
  <c r="V15" i="6" s="1"/>
  <c r="V14" i="6"/>
  <c r="R14" i="6"/>
  <c r="V13" i="6"/>
  <c r="R13" i="6"/>
  <c r="V12" i="6"/>
  <c r="R12" i="6"/>
  <c r="V11" i="6"/>
  <c r="R11" i="6"/>
  <c r="V10" i="6"/>
  <c r="Q10" i="6"/>
  <c r="R10" i="6" s="1"/>
  <c r="V9" i="6"/>
  <c r="R9" i="6"/>
  <c r="V8" i="6"/>
  <c r="R8" i="6"/>
  <c r="X2" i="6"/>
  <c r="AF127" i="6" l="1"/>
  <c r="AF231" i="6"/>
  <c r="H31" i="6"/>
  <c r="H30" i="6" s="1"/>
  <c r="AF204" i="6"/>
  <c r="AF15" i="6"/>
  <c r="AF48" i="6"/>
  <c r="AF224" i="6"/>
  <c r="AF41" i="6"/>
  <c r="AF97" i="6"/>
  <c r="AF113" i="6"/>
  <c r="AF98" i="6"/>
  <c r="AF107" i="6"/>
  <c r="AF123" i="6"/>
  <c r="AF195" i="6"/>
  <c r="AF251" i="6"/>
  <c r="AF148" i="6"/>
  <c r="AF156" i="6"/>
  <c r="AF181" i="6"/>
  <c r="I202" i="6"/>
  <c r="I201" i="6" s="1"/>
  <c r="Q202" i="6"/>
  <c r="Q201" i="6" s="1"/>
  <c r="K202" i="6"/>
  <c r="K201" i="6" s="1"/>
  <c r="V204" i="6"/>
  <c r="M202" i="6"/>
  <c r="M201" i="6" s="1"/>
  <c r="R204" i="6"/>
  <c r="K31" i="6"/>
  <c r="K30" i="6" s="1"/>
  <c r="P31" i="6"/>
  <c r="P30" i="6" s="1"/>
  <c r="M31" i="6"/>
  <c r="M30" i="6" s="1"/>
  <c r="E171" i="6"/>
  <c r="V171" i="6" s="1"/>
  <c r="N31" i="6"/>
  <c r="N30" i="6" s="1"/>
  <c r="O171" i="6"/>
  <c r="F31" i="6"/>
  <c r="M290" i="6"/>
  <c r="M6" i="6"/>
  <c r="J31" i="6"/>
  <c r="J30" i="6" s="1"/>
  <c r="F6" i="6"/>
  <c r="AF6" i="6" s="1"/>
  <c r="N6" i="6"/>
  <c r="H171" i="6"/>
  <c r="J256" i="6"/>
  <c r="J255" i="6" s="1"/>
  <c r="E290" i="6"/>
  <c r="V289" i="6" s="1"/>
  <c r="K290" i="6"/>
  <c r="K39" i="6"/>
  <c r="F290" i="6"/>
  <c r="AF290" i="6" s="1"/>
  <c r="N290" i="6"/>
  <c r="L39" i="6"/>
  <c r="R50" i="6"/>
  <c r="R48" i="6" s="1"/>
  <c r="P90" i="6"/>
  <c r="R285" i="6"/>
  <c r="R63" i="6"/>
  <c r="R62" i="6" s="1"/>
  <c r="L295" i="6"/>
  <c r="R91" i="6"/>
  <c r="E319" i="6"/>
  <c r="M256" i="6"/>
  <c r="M255" i="6" s="1"/>
  <c r="G6" i="6"/>
  <c r="O6" i="6"/>
  <c r="G39" i="6"/>
  <c r="E180" i="6"/>
  <c r="V180" i="6" s="1"/>
  <c r="Q220" i="6"/>
  <c r="Q219" i="6" s="1"/>
  <c r="O39" i="6"/>
  <c r="G295" i="6"/>
  <c r="O295" i="6"/>
  <c r="L31" i="6"/>
  <c r="L30" i="6" s="1"/>
  <c r="N303" i="6"/>
  <c r="R227" i="6"/>
  <c r="I290" i="6"/>
  <c r="Q290" i="6"/>
  <c r="J295" i="6"/>
  <c r="E163" i="6"/>
  <c r="V163" i="6" s="1"/>
  <c r="M163" i="6"/>
  <c r="P220" i="6"/>
  <c r="P219" i="6" s="1"/>
  <c r="H6" i="6"/>
  <c r="P6" i="6"/>
  <c r="I90" i="6"/>
  <c r="Q90" i="6"/>
  <c r="X74" i="6"/>
  <c r="H163" i="6"/>
  <c r="P163" i="6"/>
  <c r="P171" i="6"/>
  <c r="I303" i="6"/>
  <c r="E7" i="6"/>
  <c r="V7" i="6" s="1"/>
  <c r="I171" i="6"/>
  <c r="G256" i="6"/>
  <c r="G255" i="6" s="1"/>
  <c r="O290" i="6"/>
  <c r="J90" i="6"/>
  <c r="L171" i="6"/>
  <c r="R205" i="6"/>
  <c r="J220" i="6"/>
  <c r="J219" i="6" s="1"/>
  <c r="R220" i="6"/>
  <c r="R219" i="6" s="1"/>
  <c r="L290" i="6"/>
  <c r="E144" i="6"/>
  <c r="V144" i="6" s="1"/>
  <c r="G163" i="6"/>
  <c r="O163" i="6"/>
  <c r="K226" i="6"/>
  <c r="K256" i="6"/>
  <c r="K255" i="6" s="1"/>
  <c r="R280" i="6"/>
  <c r="M295" i="6"/>
  <c r="P67" i="6"/>
  <c r="P66" i="6" s="1"/>
  <c r="G171" i="6"/>
  <c r="R194" i="6"/>
  <c r="F201" i="6"/>
  <c r="AF201" i="6" s="1"/>
  <c r="N201" i="6"/>
  <c r="M220" i="6"/>
  <c r="M219" i="6" s="1"/>
  <c r="F223" i="6"/>
  <c r="G290" i="6"/>
  <c r="J39" i="6"/>
  <c r="R70" i="6"/>
  <c r="J133" i="6"/>
  <c r="J105" i="6" s="1"/>
  <c r="L201" i="6"/>
  <c r="P226" i="6"/>
  <c r="H290" i="6"/>
  <c r="P290" i="6"/>
  <c r="L6" i="6"/>
  <c r="R19" i="6"/>
  <c r="R174" i="6"/>
  <c r="R171" i="6" s="1"/>
  <c r="F171" i="6"/>
  <c r="AF171" i="6" s="1"/>
  <c r="N171" i="6"/>
  <c r="H177" i="6"/>
  <c r="H201" i="6"/>
  <c r="P201" i="6"/>
  <c r="H303" i="6"/>
  <c r="G314" i="6"/>
  <c r="M39" i="6"/>
  <c r="G90" i="6"/>
  <c r="V123" i="6"/>
  <c r="J163" i="6"/>
  <c r="L163" i="6"/>
  <c r="G220" i="6"/>
  <c r="G219" i="6" s="1"/>
  <c r="Q7" i="6"/>
  <c r="Q6" i="6" s="1"/>
  <c r="M90" i="6"/>
  <c r="G133" i="6"/>
  <c r="G105" i="6" s="1"/>
  <c r="R148" i="6"/>
  <c r="R144" i="6" s="1"/>
  <c r="I295" i="6"/>
  <c r="Q295" i="6"/>
  <c r="O303" i="6"/>
  <c r="J67" i="6"/>
  <c r="J66" i="6" s="1"/>
  <c r="R98" i="6"/>
  <c r="R97" i="6" s="1"/>
  <c r="R96" i="6" s="1"/>
  <c r="P177" i="6"/>
  <c r="K220" i="6"/>
  <c r="K219" i="6" s="1"/>
  <c r="O67" i="6"/>
  <c r="O66" i="6" s="1"/>
  <c r="L90" i="6"/>
  <c r="I133" i="6"/>
  <c r="I105" i="6" s="1"/>
  <c r="Q133" i="6"/>
  <c r="Q105" i="6" s="1"/>
  <c r="E194" i="6"/>
  <c r="V194" i="6" s="1"/>
  <c r="K295" i="6"/>
  <c r="R15" i="6"/>
  <c r="R7" i="6" s="1"/>
  <c r="O90" i="6"/>
  <c r="R134" i="6"/>
  <c r="K171" i="6"/>
  <c r="N226" i="6"/>
  <c r="R290" i="6"/>
  <c r="G304" i="6"/>
  <c r="G331" i="6"/>
  <c r="X75" i="6"/>
  <c r="Z75" i="6" s="1"/>
  <c r="I163" i="6"/>
  <c r="Q163" i="6"/>
  <c r="R186" i="6"/>
  <c r="E230" i="6"/>
  <c r="V230" i="6" s="1"/>
  <c r="R52" i="6"/>
  <c r="G67" i="6"/>
  <c r="G66" i="6" s="1"/>
  <c r="R123" i="6"/>
  <c r="R122" i="6" s="1"/>
  <c r="V172" i="6"/>
  <c r="J171" i="6"/>
  <c r="L256" i="6"/>
  <c r="L255" i="6" s="1"/>
  <c r="O256" i="6"/>
  <c r="O255" i="6" s="1"/>
  <c r="J290" i="6"/>
  <c r="F295" i="6"/>
  <c r="AF295" i="6" s="1"/>
  <c r="N295" i="6"/>
  <c r="J303" i="6"/>
  <c r="R308" i="6"/>
  <c r="R312" i="6"/>
  <c r="R318" i="6"/>
  <c r="R314" i="6" s="1"/>
  <c r="E343" i="6"/>
  <c r="M303" i="6"/>
  <c r="Q67" i="6"/>
  <c r="Q66" i="6" s="1"/>
  <c r="H67" i="6"/>
  <c r="H66" i="6" s="1"/>
  <c r="F133" i="6"/>
  <c r="N133" i="6"/>
  <c r="N105" i="6" s="1"/>
  <c r="K163" i="6"/>
  <c r="F177" i="6"/>
  <c r="AF177" i="6" s="1"/>
  <c r="N177" i="6"/>
  <c r="M180" i="6"/>
  <c r="M177" i="6" s="1"/>
  <c r="Q303" i="6"/>
  <c r="F67" i="6"/>
  <c r="N67" i="6"/>
  <c r="N66" i="6" s="1"/>
  <c r="K90" i="6"/>
  <c r="O133" i="6"/>
  <c r="O105" i="6" s="1"/>
  <c r="R180" i="6"/>
  <c r="F256" i="6"/>
  <c r="N256" i="6"/>
  <c r="N255" i="6" s="1"/>
  <c r="G31" i="6"/>
  <c r="G30" i="6" s="1"/>
  <c r="O31" i="6"/>
  <c r="O30" i="6" s="1"/>
  <c r="R35" i="6"/>
  <c r="F39" i="6"/>
  <c r="AF39" i="6" s="1"/>
  <c r="V50" i="6"/>
  <c r="K67" i="6"/>
  <c r="K66" i="6" s="1"/>
  <c r="K133" i="6"/>
  <c r="K105" i="6" s="1"/>
  <c r="M171" i="6"/>
  <c r="G201" i="6"/>
  <c r="O201" i="6"/>
  <c r="E220" i="6"/>
  <c r="V220" i="6" s="1"/>
  <c r="H221" i="6"/>
  <c r="H220" i="6" s="1"/>
  <c r="H219" i="6" s="1"/>
  <c r="O220" i="6"/>
  <c r="O219" i="6" s="1"/>
  <c r="E295" i="6"/>
  <c r="V294" i="6" s="1"/>
  <c r="R332" i="6"/>
  <c r="R331" i="6" s="1"/>
  <c r="N39" i="6"/>
  <c r="L67" i="6"/>
  <c r="L66" i="6" s="1"/>
  <c r="L133" i="6"/>
  <c r="L105" i="6" s="1"/>
  <c r="R208" i="6"/>
  <c r="I220" i="6"/>
  <c r="I219" i="6" s="1"/>
  <c r="M226" i="6"/>
  <c r="Q171" i="6"/>
  <c r="K6" i="6"/>
  <c r="I31" i="6"/>
  <c r="I30" i="6" s="1"/>
  <c r="F163" i="6"/>
  <c r="AF163" i="6" s="1"/>
  <c r="N163" i="6"/>
  <c r="O177" i="6"/>
  <c r="H226" i="6"/>
  <c r="F226" i="6"/>
  <c r="AF226" i="6" s="1"/>
  <c r="E31" i="6"/>
  <c r="E30" i="6" s="1"/>
  <c r="V30" i="6" s="1"/>
  <c r="E155" i="6"/>
  <c r="V155" i="6" s="1"/>
  <c r="R156" i="6"/>
  <c r="R155" i="6" s="1"/>
  <c r="K177" i="6"/>
  <c r="I226" i="6"/>
  <c r="E256" i="6"/>
  <c r="E255" i="6" s="1"/>
  <c r="V255" i="6" s="1"/>
  <c r="R257" i="6"/>
  <c r="R275" i="6"/>
  <c r="R296" i="6"/>
  <c r="R295" i="6" s="1"/>
  <c r="P303" i="6"/>
  <c r="K303" i="6"/>
  <c r="H39" i="6"/>
  <c r="V113" i="6"/>
  <c r="E107" i="6"/>
  <c r="I6" i="6"/>
  <c r="E41" i="6"/>
  <c r="P41" i="6"/>
  <c r="P40" i="6" s="1"/>
  <c r="P39" i="6" s="1"/>
  <c r="I39" i="6"/>
  <c r="Q41" i="6"/>
  <c r="Q40" i="6" s="1"/>
  <c r="Q39" i="6" s="1"/>
  <c r="J6" i="6"/>
  <c r="M62" i="6"/>
  <c r="R23" i="6"/>
  <c r="V134" i="6"/>
  <c r="M133" i="6"/>
  <c r="M105" i="6" s="1"/>
  <c r="J177" i="6"/>
  <c r="E62" i="6"/>
  <c r="V62" i="6" s="1"/>
  <c r="Q32" i="6"/>
  <c r="Q31" i="6" s="1"/>
  <c r="Q30" i="6" s="1"/>
  <c r="R34" i="6"/>
  <c r="R32" i="6" s="1"/>
  <c r="K62" i="6"/>
  <c r="H90" i="6"/>
  <c r="I67" i="6"/>
  <c r="I66" i="6" s="1"/>
  <c r="F62" i="6"/>
  <c r="AF62" i="6" s="1"/>
  <c r="N62" i="6"/>
  <c r="E97" i="6"/>
  <c r="V98" i="6"/>
  <c r="J201" i="6"/>
  <c r="R211" i="6"/>
  <c r="G226" i="6"/>
  <c r="O226" i="6"/>
  <c r="E67" i="6"/>
  <c r="R82" i="6"/>
  <c r="M67" i="6"/>
  <c r="M66" i="6" s="1"/>
  <c r="F90" i="6"/>
  <c r="AF90" i="6" s="1"/>
  <c r="N90" i="6"/>
  <c r="E126" i="6"/>
  <c r="V126" i="6" s="1"/>
  <c r="H133" i="6"/>
  <c r="H105" i="6" s="1"/>
  <c r="P133" i="6"/>
  <c r="P105" i="6" s="1"/>
  <c r="Q226" i="6"/>
  <c r="F303" i="6"/>
  <c r="AF303" i="6" s="1"/>
  <c r="R127" i="6"/>
  <c r="R126" i="6" s="1"/>
  <c r="R163" i="6"/>
  <c r="G180" i="6"/>
  <c r="G177" i="6" s="1"/>
  <c r="E201" i="6"/>
  <c r="V201" i="6" s="1"/>
  <c r="V202" i="6"/>
  <c r="J226" i="6"/>
  <c r="R76" i="6"/>
  <c r="R113" i="6"/>
  <c r="R107" i="6" s="1"/>
  <c r="R106" i="6" s="1"/>
  <c r="I177" i="6"/>
  <c r="Q177" i="6"/>
  <c r="L177" i="6"/>
  <c r="V164" i="6"/>
  <c r="E250" i="6"/>
  <c r="V250" i="6" s="1"/>
  <c r="I256" i="6"/>
  <c r="I255" i="6" s="1"/>
  <c r="Q256" i="6"/>
  <c r="Q255" i="6" s="1"/>
  <c r="R320" i="6"/>
  <c r="R319" i="6" s="1"/>
  <c r="G319" i="6"/>
  <c r="G343" i="6"/>
  <c r="R350" i="6"/>
  <c r="R343" i="6" s="1"/>
  <c r="L220" i="6"/>
  <c r="L219" i="6" s="1"/>
  <c r="L226" i="6"/>
  <c r="H256" i="6"/>
  <c r="H255" i="6" s="1"/>
  <c r="P256" i="6"/>
  <c r="P255" i="6" s="1"/>
  <c r="R271" i="6"/>
  <c r="L303" i="6"/>
  <c r="N220" i="6"/>
  <c r="N219" i="6" s="1"/>
  <c r="R230" i="6"/>
  <c r="G351" i="6"/>
  <c r="R352" i="6"/>
  <c r="R351" i="6" s="1"/>
  <c r="H295" i="6"/>
  <c r="P295" i="6"/>
  <c r="H5" i="6" l="1"/>
  <c r="H4" i="6" s="1"/>
  <c r="F255" i="6"/>
  <c r="AF255" i="6" s="1"/>
  <c r="AF256" i="6"/>
  <c r="F105" i="6"/>
  <c r="AF105" i="6" s="1"/>
  <c r="AF133" i="6"/>
  <c r="F30" i="6"/>
  <c r="AF30" i="6" s="1"/>
  <c r="AF31" i="6"/>
  <c r="F66" i="6"/>
  <c r="AF66" i="6" s="1"/>
  <c r="AF67" i="6"/>
  <c r="F220" i="6"/>
  <c r="AF223" i="6"/>
  <c r="R202" i="6"/>
  <c r="R201" i="6" s="1"/>
  <c r="R73" i="6"/>
  <c r="R67" i="6" s="1"/>
  <c r="R66" i="6" s="1"/>
  <c r="O162" i="6"/>
  <c r="O154" i="6" s="1"/>
  <c r="O104" i="6" s="1"/>
  <c r="K5" i="6"/>
  <c r="K4" i="6" s="1"/>
  <c r="P5" i="6"/>
  <c r="P4" i="6" s="1"/>
  <c r="M5" i="6"/>
  <c r="M4" i="6" s="1"/>
  <c r="N5" i="6"/>
  <c r="N4" i="6" s="1"/>
  <c r="J162" i="6"/>
  <c r="J154" i="6" s="1"/>
  <c r="J104" i="6" s="1"/>
  <c r="L5" i="6"/>
  <c r="L4" i="6" s="1"/>
  <c r="E303" i="6"/>
  <c r="J5" i="6"/>
  <c r="J4" i="6" s="1"/>
  <c r="O5" i="6"/>
  <c r="O4" i="6" s="1"/>
  <c r="H162" i="6"/>
  <c r="H154" i="6" s="1"/>
  <c r="H104" i="6" s="1"/>
  <c r="G5" i="6"/>
  <c r="G4" i="6" s="1"/>
  <c r="P61" i="6"/>
  <c r="P60" i="6" s="1"/>
  <c r="R90" i="6"/>
  <c r="P162" i="6"/>
  <c r="P154" i="6" s="1"/>
  <c r="P104" i="6" s="1"/>
  <c r="R41" i="6"/>
  <c r="R40" i="6" s="1"/>
  <c r="R39" i="6" s="1"/>
  <c r="Q61" i="6"/>
  <c r="Q60" i="6" s="1"/>
  <c r="L225" i="6"/>
  <c r="E6" i="6"/>
  <c r="V6" i="6" s="1"/>
  <c r="M162" i="6"/>
  <c r="M154" i="6" s="1"/>
  <c r="M104" i="6" s="1"/>
  <c r="E162" i="6"/>
  <c r="V162" i="6" s="1"/>
  <c r="G162" i="6"/>
  <c r="G154" i="6" s="1"/>
  <c r="G104" i="6" s="1"/>
  <c r="J61" i="6"/>
  <c r="J60" i="6" s="1"/>
  <c r="I162" i="6"/>
  <c r="I154" i="6" s="1"/>
  <c r="I104" i="6" s="1"/>
  <c r="R226" i="6"/>
  <c r="O61" i="6"/>
  <c r="O60" i="6" s="1"/>
  <c r="E219" i="6"/>
  <c r="V219" i="6" s="1"/>
  <c r="I61" i="6"/>
  <c r="I60" i="6" s="1"/>
  <c r="R6" i="6"/>
  <c r="H61" i="6"/>
  <c r="H60" i="6" s="1"/>
  <c r="K162" i="6"/>
  <c r="K154" i="6" s="1"/>
  <c r="K104" i="6" s="1"/>
  <c r="E177" i="6"/>
  <c r="V177" i="6" s="1"/>
  <c r="R304" i="6"/>
  <c r="R303" i="6" s="1"/>
  <c r="R31" i="6"/>
  <c r="R30" i="6" s="1"/>
  <c r="G61" i="6"/>
  <c r="G60" i="6" s="1"/>
  <c r="K225" i="6"/>
  <c r="I225" i="6"/>
  <c r="F162" i="6"/>
  <c r="R133" i="6"/>
  <c r="R105" i="6" s="1"/>
  <c r="G225" i="6"/>
  <c r="L61" i="6"/>
  <c r="L60" i="6" s="1"/>
  <c r="R162" i="6"/>
  <c r="N162" i="6"/>
  <c r="N154" i="6" s="1"/>
  <c r="N104" i="6" s="1"/>
  <c r="L162" i="6"/>
  <c r="L154" i="6" s="1"/>
  <c r="L104" i="6" s="1"/>
  <c r="P225" i="6"/>
  <c r="R177" i="6"/>
  <c r="N225" i="6"/>
  <c r="E133" i="6"/>
  <c r="V133" i="6" s="1"/>
  <c r="M225" i="6"/>
  <c r="V31" i="6"/>
  <c r="K61" i="6"/>
  <c r="K60" i="6" s="1"/>
  <c r="H225" i="6"/>
  <c r="V256" i="6"/>
  <c r="O225" i="6"/>
  <c r="M61" i="6"/>
  <c r="M60" i="6" s="1"/>
  <c r="Q162" i="6"/>
  <c r="Q154" i="6" s="1"/>
  <c r="Q104" i="6" s="1"/>
  <c r="R256" i="6"/>
  <c r="R255" i="6" s="1"/>
  <c r="J225" i="6"/>
  <c r="N61" i="6"/>
  <c r="N60" i="6" s="1"/>
  <c r="I5" i="6"/>
  <c r="I4" i="6" s="1"/>
  <c r="V107" i="6"/>
  <c r="E106" i="6"/>
  <c r="V97" i="6"/>
  <c r="E96" i="6"/>
  <c r="E226" i="6"/>
  <c r="G303" i="6"/>
  <c r="Q225" i="6"/>
  <c r="V41" i="6"/>
  <c r="E40" i="6"/>
  <c r="Q5" i="6"/>
  <c r="Q4" i="6" s="1"/>
  <c r="E66" i="6"/>
  <c r="V66" i="6" s="1"/>
  <c r="V67" i="6"/>
  <c r="F225" i="6" l="1"/>
  <c r="AF225" i="6" s="1"/>
  <c r="F154" i="6"/>
  <c r="AF162" i="6"/>
  <c r="F61" i="6"/>
  <c r="F219" i="6"/>
  <c r="AF219" i="6" s="1"/>
  <c r="AF220" i="6"/>
  <c r="F5" i="6"/>
  <c r="Q59" i="6"/>
  <c r="Q3" i="6" s="1"/>
  <c r="Q2" i="6" s="1"/>
  <c r="P59" i="6"/>
  <c r="P3" i="6" s="1"/>
  <c r="P2" i="6" s="1"/>
  <c r="E5" i="6"/>
  <c r="V5" i="6" s="1"/>
  <c r="R5" i="6"/>
  <c r="R4" i="6" s="1"/>
  <c r="J59" i="6"/>
  <c r="J3" i="6" s="1"/>
  <c r="J2" i="6" s="1"/>
  <c r="R61" i="6"/>
  <c r="R60" i="6" s="1"/>
  <c r="K59" i="6"/>
  <c r="K3" i="6" s="1"/>
  <c r="K2" i="6" s="1"/>
  <c r="I59" i="6"/>
  <c r="I3" i="6" s="1"/>
  <c r="I2" i="6" s="1"/>
  <c r="G59" i="6"/>
  <c r="G3" i="6" s="1"/>
  <c r="G2" i="6" s="1"/>
  <c r="M59" i="6"/>
  <c r="M3" i="6" s="1"/>
  <c r="M2" i="6" s="1"/>
  <c r="R225" i="6"/>
  <c r="E154" i="6"/>
  <c r="V154" i="6" s="1"/>
  <c r="O59" i="6"/>
  <c r="O3" i="6" s="1"/>
  <c r="O2" i="6" s="1"/>
  <c r="H59" i="6"/>
  <c r="H3" i="6" s="1"/>
  <c r="H2" i="6" s="1"/>
  <c r="R154" i="6"/>
  <c r="R104" i="6" s="1"/>
  <c r="N59" i="6"/>
  <c r="N3" i="6" s="1"/>
  <c r="N2" i="6" s="1"/>
  <c r="L59" i="6"/>
  <c r="L3" i="6" s="1"/>
  <c r="L2" i="6" s="1"/>
  <c r="E39" i="6"/>
  <c r="V39" i="6" s="1"/>
  <c r="V40" i="6"/>
  <c r="V106" i="6"/>
  <c r="E105" i="6"/>
  <c r="V96" i="6"/>
  <c r="E90" i="6"/>
  <c r="E225" i="6"/>
  <c r="V225" i="6" s="1"/>
  <c r="V226" i="6"/>
  <c r="F4" i="6" l="1"/>
  <c r="AF4" i="6" s="1"/>
  <c r="AF5" i="6"/>
  <c r="F60" i="6"/>
  <c r="AF61" i="6"/>
  <c r="F104" i="6"/>
  <c r="AF104" i="6" s="1"/>
  <c r="AF154" i="6"/>
  <c r="R59" i="6"/>
  <c r="R3" i="6" s="1"/>
  <c r="R2" i="6" s="1"/>
  <c r="V90" i="6"/>
  <c r="E61" i="6"/>
  <c r="E104" i="6"/>
  <c r="V104" i="6" s="1"/>
  <c r="V105" i="6"/>
  <c r="E4" i="6"/>
  <c r="AF60" i="6" l="1"/>
  <c r="F59" i="6"/>
  <c r="E60" i="6"/>
  <c r="V61" i="6"/>
  <c r="V4" i="6"/>
  <c r="F3" i="6" l="1"/>
  <c r="AF59" i="6"/>
  <c r="E59" i="6"/>
  <c r="V60" i="6"/>
  <c r="F2" i="6" l="1"/>
  <c r="AF2" i="6" s="1"/>
  <c r="AF3" i="6"/>
  <c r="V59" i="6"/>
  <c r="E3" i="6"/>
  <c r="E2" i="6" l="1"/>
  <c r="V3" i="6"/>
  <c r="Y2" i="6" l="1"/>
  <c r="V2" i="6"/>
  <c r="AF144" i="5" l="1"/>
  <c r="AF142" i="5"/>
  <c r="AF140" i="5"/>
  <c r="AF139" i="5"/>
  <c r="AF138" i="5"/>
  <c r="AF134" i="5"/>
  <c r="AF133" i="5"/>
  <c r="AF132" i="5"/>
  <c r="AF131" i="5"/>
  <c r="AF130" i="5"/>
  <c r="AF129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1" i="5"/>
  <c r="AF108" i="5"/>
  <c r="AF106" i="5"/>
  <c r="AF105" i="5"/>
  <c r="AF103" i="5"/>
  <c r="AF102" i="5"/>
  <c r="AF101" i="5"/>
  <c r="AF100" i="5"/>
  <c r="AF99" i="5"/>
  <c r="AF98" i="5"/>
  <c r="AF97" i="5"/>
  <c r="AF94" i="5"/>
  <c r="AF93" i="5"/>
  <c r="AF92" i="5"/>
  <c r="AF91" i="5"/>
  <c r="AF90" i="5"/>
  <c r="AF86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6" i="5"/>
  <c r="AF45" i="5"/>
  <c r="AF44" i="5"/>
  <c r="AF43" i="5"/>
  <c r="AF42" i="5"/>
  <c r="AF40" i="5"/>
  <c r="AF39" i="5"/>
  <c r="AF38" i="5"/>
  <c r="AF37" i="5"/>
  <c r="AF35" i="5"/>
  <c r="AF34" i="5"/>
  <c r="AF33" i="5"/>
  <c r="AF32" i="5"/>
  <c r="AF31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R146" i="5"/>
  <c r="AA133" i="5" s="1"/>
  <c r="Q145" i="5"/>
  <c r="Q143" i="5" s="1"/>
  <c r="P145" i="5"/>
  <c r="P143" i="5" s="1"/>
  <c r="O145" i="5"/>
  <c r="O143" i="5" s="1"/>
  <c r="N145" i="5"/>
  <c r="N143" i="5" s="1"/>
  <c r="M145" i="5"/>
  <c r="M143" i="5" s="1"/>
  <c r="L145" i="5"/>
  <c r="L143" i="5" s="1"/>
  <c r="K145" i="5"/>
  <c r="K143" i="5" s="1"/>
  <c r="J145" i="5"/>
  <c r="J143" i="5" s="1"/>
  <c r="I145" i="5"/>
  <c r="I143" i="5" s="1"/>
  <c r="H145" i="5"/>
  <c r="H143" i="5" s="1"/>
  <c r="G145" i="5"/>
  <c r="F145" i="5"/>
  <c r="F143" i="5" s="1"/>
  <c r="E145" i="5"/>
  <c r="E143" i="5" s="1"/>
  <c r="R144" i="5"/>
  <c r="AA131" i="5" s="1"/>
  <c r="B144" i="5"/>
  <c r="R142" i="5"/>
  <c r="R141" i="5" s="1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R140" i="5"/>
  <c r="AA127" i="5" s="1"/>
  <c r="T139" i="5"/>
  <c r="R139" i="5"/>
  <c r="AA126" i="5" s="1"/>
  <c r="R138" i="5"/>
  <c r="Q137" i="5"/>
  <c r="Q136" i="5" s="1"/>
  <c r="Q135" i="5" s="1"/>
  <c r="Q128" i="5" s="1"/>
  <c r="P137" i="5"/>
  <c r="P136" i="5" s="1"/>
  <c r="P135" i="5" s="1"/>
  <c r="P128" i="5" s="1"/>
  <c r="O137" i="5"/>
  <c r="O136" i="5" s="1"/>
  <c r="O135" i="5" s="1"/>
  <c r="O128" i="5" s="1"/>
  <c r="N137" i="5"/>
  <c r="N136" i="5" s="1"/>
  <c r="N135" i="5" s="1"/>
  <c r="N128" i="5" s="1"/>
  <c r="M137" i="5"/>
  <c r="M136" i="5" s="1"/>
  <c r="M135" i="5" s="1"/>
  <c r="M128" i="5" s="1"/>
  <c r="L137" i="5"/>
  <c r="L136" i="5" s="1"/>
  <c r="L135" i="5" s="1"/>
  <c r="L128" i="5" s="1"/>
  <c r="K137" i="5"/>
  <c r="K136" i="5" s="1"/>
  <c r="K135" i="5" s="1"/>
  <c r="K128" i="5" s="1"/>
  <c r="J137" i="5"/>
  <c r="J136" i="5" s="1"/>
  <c r="J135" i="5" s="1"/>
  <c r="J128" i="5" s="1"/>
  <c r="I137" i="5"/>
  <c r="I136" i="5" s="1"/>
  <c r="I135" i="5" s="1"/>
  <c r="I128" i="5" s="1"/>
  <c r="H137" i="5"/>
  <c r="H136" i="5" s="1"/>
  <c r="H135" i="5" s="1"/>
  <c r="H128" i="5" s="1"/>
  <c r="G137" i="5"/>
  <c r="G136" i="5" s="1"/>
  <c r="G135" i="5" s="1"/>
  <c r="G128" i="5" s="1"/>
  <c r="F137" i="5"/>
  <c r="F136" i="5" s="1"/>
  <c r="F135" i="5" s="1"/>
  <c r="F128" i="5" s="1"/>
  <c r="E137" i="5"/>
  <c r="E136" i="5" s="1"/>
  <c r="E135" i="5" s="1"/>
  <c r="E128" i="5" s="1"/>
  <c r="AB134" i="5"/>
  <c r="AA134" i="5"/>
  <c r="R134" i="5"/>
  <c r="AA120" i="5" s="1"/>
  <c r="R133" i="5"/>
  <c r="AA119" i="5" s="1"/>
  <c r="R132" i="5"/>
  <c r="AA118" i="5" s="1"/>
  <c r="R131" i="5"/>
  <c r="AA117" i="5" s="1"/>
  <c r="R130" i="5"/>
  <c r="R129" i="5"/>
  <c r="AD125" i="5"/>
  <c r="AF125" i="5" s="1"/>
  <c r="B125" i="5"/>
  <c r="A125" i="5"/>
  <c r="R124" i="5"/>
  <c r="AA111" i="5" s="1"/>
  <c r="R123" i="5"/>
  <c r="AA110" i="5" s="1"/>
  <c r="R122" i="5"/>
  <c r="AA109" i="5" s="1"/>
  <c r="R121" i="5"/>
  <c r="AA108" i="5" s="1"/>
  <c r="S120" i="5"/>
  <c r="T120" i="5" s="1"/>
  <c r="R120" i="5"/>
  <c r="AA107" i="5" s="1"/>
  <c r="S119" i="5"/>
  <c r="T119" i="5" s="1"/>
  <c r="R119" i="5"/>
  <c r="AA106" i="5" s="1"/>
  <c r="S118" i="5"/>
  <c r="T118" i="5" s="1"/>
  <c r="R118" i="5"/>
  <c r="AA105" i="5" s="1"/>
  <c r="S117" i="5"/>
  <c r="T117" i="5" s="1"/>
  <c r="R117" i="5"/>
  <c r="AA104" i="5" s="1"/>
  <c r="S116" i="5"/>
  <c r="T116" i="5" s="1"/>
  <c r="R116" i="5"/>
  <c r="AA103" i="5" s="1"/>
  <c r="S115" i="5"/>
  <c r="T115" i="5" s="1"/>
  <c r="R115" i="5"/>
  <c r="AA102" i="5" s="1"/>
  <c r="R114" i="5"/>
  <c r="AA101" i="5" s="1"/>
  <c r="R113" i="5"/>
  <c r="AA100" i="5" s="1"/>
  <c r="S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S111" i="5"/>
  <c r="T111" i="5" s="1"/>
  <c r="R111" i="5"/>
  <c r="R110" i="5" s="1"/>
  <c r="AD110" i="5"/>
  <c r="S110" i="5"/>
  <c r="T110" i="5" s="1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S109" i="5"/>
  <c r="T109" i="5" s="1"/>
  <c r="S108" i="5"/>
  <c r="T108" i="5" s="1"/>
  <c r="R108" i="5"/>
  <c r="AA95" i="5" s="1"/>
  <c r="S107" i="5"/>
  <c r="T107" i="5" s="1"/>
  <c r="S106" i="5"/>
  <c r="T106" i="5" s="1"/>
  <c r="R106" i="5"/>
  <c r="AA93" i="5" s="1"/>
  <c r="AB105" i="5"/>
  <c r="S105" i="5"/>
  <c r="T105" i="5" s="1"/>
  <c r="R105" i="5"/>
  <c r="AA92" i="5" s="1"/>
  <c r="S104" i="5"/>
  <c r="T104" i="5" s="1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S103" i="5"/>
  <c r="T103" i="5" s="1"/>
  <c r="R103" i="5"/>
  <c r="AA90" i="5" s="1"/>
  <c r="S102" i="5"/>
  <c r="T102" i="5" s="1"/>
  <c r="R102" i="5"/>
  <c r="AA89" i="5" s="1"/>
  <c r="S101" i="5"/>
  <c r="T101" i="5" s="1"/>
  <c r="R101" i="5"/>
  <c r="AA88" i="5" s="1"/>
  <c r="S100" i="5"/>
  <c r="T100" i="5" s="1"/>
  <c r="R100" i="5"/>
  <c r="AA87" i="5" s="1"/>
  <c r="S99" i="5"/>
  <c r="R99" i="5"/>
  <c r="AA86" i="5" s="1"/>
  <c r="T98" i="5"/>
  <c r="R98" i="5"/>
  <c r="AA85" i="5" s="1"/>
  <c r="S97" i="5"/>
  <c r="R97" i="5"/>
  <c r="AA84" i="5" s="1"/>
  <c r="S96" i="5"/>
  <c r="Q96" i="5"/>
  <c r="Q95" i="5" s="1"/>
  <c r="P96" i="5"/>
  <c r="P95" i="5" s="1"/>
  <c r="O96" i="5"/>
  <c r="O95" i="5" s="1"/>
  <c r="N96" i="5"/>
  <c r="N95" i="5" s="1"/>
  <c r="M96" i="5"/>
  <c r="M95" i="5" s="1"/>
  <c r="L96" i="5"/>
  <c r="L95" i="5" s="1"/>
  <c r="K96" i="5"/>
  <c r="K95" i="5" s="1"/>
  <c r="J96" i="5"/>
  <c r="J95" i="5" s="1"/>
  <c r="I96" i="5"/>
  <c r="I95" i="5" s="1"/>
  <c r="H96" i="5"/>
  <c r="H95" i="5" s="1"/>
  <c r="G96" i="5"/>
  <c r="G95" i="5" s="1"/>
  <c r="F96" i="5"/>
  <c r="F95" i="5" s="1"/>
  <c r="E96" i="5"/>
  <c r="E95" i="5" s="1"/>
  <c r="T95" i="5"/>
  <c r="S94" i="5"/>
  <c r="R94" i="5"/>
  <c r="AB93" i="5"/>
  <c r="S93" i="5"/>
  <c r="T93" i="5" s="1"/>
  <c r="R93" i="5"/>
  <c r="T92" i="5"/>
  <c r="R92" i="5"/>
  <c r="S91" i="5"/>
  <c r="R91" i="5"/>
  <c r="S90" i="5"/>
  <c r="T90" i="5" s="1"/>
  <c r="R90" i="5"/>
  <c r="S89" i="5"/>
  <c r="T89" i="5" s="1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S88" i="5"/>
  <c r="T88" i="5" s="1"/>
  <c r="S87" i="5"/>
  <c r="T87" i="5" s="1"/>
  <c r="S86" i="5"/>
  <c r="T86" i="5" s="1"/>
  <c r="R86" i="5"/>
  <c r="S85" i="5"/>
  <c r="T85" i="5" s="1"/>
  <c r="Q85" i="5"/>
  <c r="Q84" i="5" s="1"/>
  <c r="P85" i="5"/>
  <c r="P84" i="5" s="1"/>
  <c r="O85" i="5"/>
  <c r="O84" i="5" s="1"/>
  <c r="N85" i="5"/>
  <c r="N84" i="5" s="1"/>
  <c r="M85" i="5"/>
  <c r="M84" i="5" s="1"/>
  <c r="L85" i="5"/>
  <c r="L84" i="5" s="1"/>
  <c r="K85" i="5"/>
  <c r="K84" i="5" s="1"/>
  <c r="J85" i="5"/>
  <c r="J84" i="5" s="1"/>
  <c r="I85" i="5"/>
  <c r="I84" i="5" s="1"/>
  <c r="H85" i="5"/>
  <c r="H84" i="5" s="1"/>
  <c r="G85" i="5"/>
  <c r="G84" i="5" s="1"/>
  <c r="F85" i="5"/>
  <c r="F84" i="5" s="1"/>
  <c r="E85" i="5"/>
  <c r="E84" i="5" s="1"/>
  <c r="S84" i="5"/>
  <c r="T84" i="5" s="1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AA70" i="5" s="1"/>
  <c r="R69" i="5"/>
  <c r="AA69" i="5" s="1"/>
  <c r="R68" i="5"/>
  <c r="AA68" i="5" s="1"/>
  <c r="R67" i="5"/>
  <c r="AA67" i="5" s="1"/>
  <c r="R66" i="5"/>
  <c r="AA66" i="5" s="1"/>
  <c r="R65" i="5"/>
  <c r="AA65" i="5" s="1"/>
  <c r="R64" i="5"/>
  <c r="AA64" i="5" s="1"/>
  <c r="R63" i="5"/>
  <c r="AA63" i="5" s="1"/>
  <c r="R62" i="5"/>
  <c r="AA62" i="5" s="1"/>
  <c r="R61" i="5"/>
  <c r="AA61" i="5" s="1"/>
  <c r="Z60" i="5"/>
  <c r="R60" i="5"/>
  <c r="AA60" i="5" s="1"/>
  <c r="R59" i="5"/>
  <c r="AA59" i="5" s="1"/>
  <c r="R58" i="5"/>
  <c r="AA58" i="5" s="1"/>
  <c r="Z57" i="5"/>
  <c r="R57" i="5"/>
  <c r="AA57" i="5" s="1"/>
  <c r="Z56" i="5"/>
  <c r="R56" i="5"/>
  <c r="AA56" i="5" s="1"/>
  <c r="Z55" i="5"/>
  <c r="R55" i="5"/>
  <c r="AA55" i="5" s="1"/>
  <c r="Z54" i="5"/>
  <c r="R54" i="5"/>
  <c r="AA54" i="5" s="1"/>
  <c r="R53" i="5"/>
  <c r="AA53" i="5" s="1"/>
  <c r="R52" i="5"/>
  <c r="E52" i="5"/>
  <c r="E47" i="5" s="1"/>
  <c r="R51" i="5"/>
  <c r="AA51" i="5" s="1"/>
  <c r="AB50" i="5"/>
  <c r="R50" i="5"/>
  <c r="AA50" i="5" s="1"/>
  <c r="R49" i="5"/>
  <c r="AA49" i="5" s="1"/>
  <c r="R48" i="5"/>
  <c r="AA48" i="5" s="1"/>
  <c r="Q47" i="5"/>
  <c r="P47" i="5"/>
  <c r="O47" i="5"/>
  <c r="N47" i="5"/>
  <c r="M47" i="5"/>
  <c r="L47" i="5"/>
  <c r="K47" i="5"/>
  <c r="J47" i="5"/>
  <c r="I47" i="5"/>
  <c r="H47" i="5"/>
  <c r="G47" i="5"/>
  <c r="F47" i="5"/>
  <c r="AF47" i="5" s="1"/>
  <c r="T46" i="5"/>
  <c r="R46" i="5"/>
  <c r="AA46" i="5" s="1"/>
  <c r="T45" i="5"/>
  <c r="R45" i="5"/>
  <c r="AA45" i="5" s="1"/>
  <c r="T44" i="5"/>
  <c r="R44" i="5"/>
  <c r="AA44" i="5" s="1"/>
  <c r="T43" i="5"/>
  <c r="R43" i="5"/>
  <c r="AA43" i="5" s="1"/>
  <c r="T42" i="5"/>
  <c r="R42" i="5"/>
  <c r="AA42" i="5" s="1"/>
  <c r="Q41" i="5"/>
  <c r="P41" i="5"/>
  <c r="O41" i="5"/>
  <c r="N41" i="5"/>
  <c r="M41" i="5"/>
  <c r="L41" i="5"/>
  <c r="K41" i="5"/>
  <c r="J41" i="5"/>
  <c r="I41" i="5"/>
  <c r="H41" i="5"/>
  <c r="G41" i="5"/>
  <c r="F41" i="5"/>
  <c r="AF41" i="5" s="1"/>
  <c r="E41" i="5"/>
  <c r="T41" i="5" s="1"/>
  <c r="AD16" i="5"/>
  <c r="AD15" i="5" s="1"/>
  <c r="AD14" i="5" s="1"/>
  <c r="AD13" i="5" s="1"/>
  <c r="AD12" i="5" s="1"/>
  <c r="T7" i="5"/>
  <c r="V8" i="5" s="1"/>
  <c r="R6" i="5"/>
  <c r="R5" i="5"/>
  <c r="Q4" i="5"/>
  <c r="Q3" i="5" s="1"/>
  <c r="P4" i="5"/>
  <c r="P3" i="5" s="1"/>
  <c r="O4" i="5"/>
  <c r="O3" i="5" s="1"/>
  <c r="N4" i="5"/>
  <c r="N3" i="5" s="1"/>
  <c r="M4" i="5"/>
  <c r="M3" i="5" s="1"/>
  <c r="L4" i="5"/>
  <c r="L3" i="5" s="1"/>
  <c r="K4" i="5"/>
  <c r="K3" i="5" s="1"/>
  <c r="J4" i="5"/>
  <c r="J3" i="5" s="1"/>
  <c r="I4" i="5"/>
  <c r="I3" i="5" s="1"/>
  <c r="H4" i="5"/>
  <c r="H3" i="5" s="1"/>
  <c r="G4" i="5"/>
  <c r="G3" i="5" s="1"/>
  <c r="F4" i="5"/>
  <c r="F3" i="5" s="1"/>
  <c r="E4" i="5"/>
  <c r="E3" i="5" s="1"/>
  <c r="AA115" i="5" l="1"/>
  <c r="AF110" i="5"/>
  <c r="F127" i="5"/>
  <c r="F126" i="5" s="1"/>
  <c r="N127" i="5"/>
  <c r="N126" i="5" s="1"/>
  <c r="L127" i="5"/>
  <c r="L126" i="5" s="1"/>
  <c r="AA129" i="5"/>
  <c r="AA98" i="5"/>
  <c r="L16" i="5"/>
  <c r="L88" i="5"/>
  <c r="N36" i="5"/>
  <c r="N30" i="5" s="1"/>
  <c r="N29" i="5" s="1"/>
  <c r="E127" i="5"/>
  <c r="E126" i="5" s="1"/>
  <c r="T112" i="5" s="1"/>
  <c r="G88" i="5"/>
  <c r="G109" i="5"/>
  <c r="G107" i="5" s="1"/>
  <c r="O109" i="5"/>
  <c r="O107" i="5" s="1"/>
  <c r="M127" i="5"/>
  <c r="M126" i="5" s="1"/>
  <c r="T8" i="5"/>
  <c r="F36" i="5"/>
  <c r="I127" i="5"/>
  <c r="I126" i="5" s="1"/>
  <c r="Q127" i="5"/>
  <c r="Q126" i="5" s="1"/>
  <c r="G36" i="5"/>
  <c r="G30" i="5" s="1"/>
  <c r="G29" i="5" s="1"/>
  <c r="I109" i="5"/>
  <c r="I107" i="5" s="1"/>
  <c r="Q109" i="5"/>
  <c r="Q107" i="5" s="1"/>
  <c r="J127" i="5"/>
  <c r="J126" i="5" s="1"/>
  <c r="T99" i="5"/>
  <c r="K127" i="5"/>
  <c r="K126" i="5" s="1"/>
  <c r="H16" i="5"/>
  <c r="K36" i="5"/>
  <c r="K30" i="5" s="1"/>
  <c r="K29" i="5" s="1"/>
  <c r="F88" i="5"/>
  <c r="N88" i="5"/>
  <c r="E109" i="5"/>
  <c r="E107" i="5" s="1"/>
  <c r="M109" i="5"/>
  <c r="M107" i="5" s="1"/>
  <c r="R89" i="5"/>
  <c r="G127" i="5"/>
  <c r="G126" i="5" s="1"/>
  <c r="O127" i="5"/>
  <c r="O126" i="5" s="1"/>
  <c r="N16" i="5"/>
  <c r="K88" i="5"/>
  <c r="O88" i="5"/>
  <c r="P88" i="5"/>
  <c r="H109" i="5"/>
  <c r="H107" i="5" s="1"/>
  <c r="P109" i="5"/>
  <c r="P107" i="5" s="1"/>
  <c r="O36" i="5"/>
  <c r="O30" i="5" s="1"/>
  <c r="O29" i="5" s="1"/>
  <c r="AA97" i="5"/>
  <c r="F109" i="5"/>
  <c r="F107" i="5" s="1"/>
  <c r="N109" i="5"/>
  <c r="N107" i="5" s="1"/>
  <c r="Q16" i="5"/>
  <c r="AA52" i="5"/>
  <c r="H88" i="5"/>
  <c r="M36" i="5"/>
  <c r="M30" i="5" s="1"/>
  <c r="M29" i="5" s="1"/>
  <c r="I88" i="5"/>
  <c r="Q88" i="5"/>
  <c r="T91" i="5"/>
  <c r="H127" i="5"/>
  <c r="H126" i="5" s="1"/>
  <c r="P127" i="5"/>
  <c r="P126" i="5" s="1"/>
  <c r="R4" i="5"/>
  <c r="R3" i="5" s="1"/>
  <c r="H36" i="5"/>
  <c r="H30" i="5" s="1"/>
  <c r="H29" i="5" s="1"/>
  <c r="P36" i="5"/>
  <c r="K109" i="5"/>
  <c r="K107" i="5" s="1"/>
  <c r="R112" i="5"/>
  <c r="AA99" i="5" s="1"/>
  <c r="I36" i="5"/>
  <c r="I30" i="5" s="1"/>
  <c r="I29" i="5" s="1"/>
  <c r="Q36" i="5"/>
  <c r="Q30" i="5" s="1"/>
  <c r="Q29" i="5" s="1"/>
  <c r="R84" i="5"/>
  <c r="AA83" i="5" s="1"/>
  <c r="E88" i="5"/>
  <c r="M88" i="5"/>
  <c r="T97" i="5"/>
  <c r="L109" i="5"/>
  <c r="L107" i="5" s="1"/>
  <c r="AA128" i="5"/>
  <c r="M16" i="5"/>
  <c r="J109" i="5"/>
  <c r="J107" i="5" s="1"/>
  <c r="T114" i="5"/>
  <c r="P16" i="5"/>
  <c r="L36" i="5"/>
  <c r="L30" i="5" s="1"/>
  <c r="L29" i="5" s="1"/>
  <c r="J88" i="5"/>
  <c r="R95" i="5"/>
  <c r="I16" i="5"/>
  <c r="J16" i="5"/>
  <c r="AA116" i="5"/>
  <c r="K16" i="5"/>
  <c r="J36" i="5"/>
  <c r="E36" i="5"/>
  <c r="T36" i="5" s="1"/>
  <c r="R96" i="5"/>
  <c r="R47" i="5"/>
  <c r="AA47" i="5" s="1"/>
  <c r="R104" i="5"/>
  <c r="AA91" i="5" s="1"/>
  <c r="R85" i="5"/>
  <c r="R137" i="5"/>
  <c r="AA124" i="5"/>
  <c r="G143" i="5"/>
  <c r="R143" i="5" s="1"/>
  <c r="AA130" i="5" s="1"/>
  <c r="R145" i="5"/>
  <c r="AA132" i="5" s="1"/>
  <c r="R41" i="5"/>
  <c r="AA41" i="5" s="1"/>
  <c r="E16" i="5"/>
  <c r="G16" i="5"/>
  <c r="O16" i="5"/>
  <c r="F140" i="4"/>
  <c r="K140" i="4" s="1"/>
  <c r="F139" i="4"/>
  <c r="K139" i="4" s="1"/>
  <c r="F138" i="4"/>
  <c r="K138" i="4" s="1"/>
  <c r="F180" i="4"/>
  <c r="K180" i="4" s="1"/>
  <c r="F179" i="4"/>
  <c r="K179" i="4" s="1"/>
  <c r="F178" i="4"/>
  <c r="K178" i="4" s="1"/>
  <c r="F177" i="4"/>
  <c r="K177" i="4" s="1"/>
  <c r="F176" i="4"/>
  <c r="K176" i="4" s="1"/>
  <c r="F175" i="4"/>
  <c r="K175" i="4" s="1"/>
  <c r="F174" i="4"/>
  <c r="K174" i="4" s="1"/>
  <c r="F173" i="4"/>
  <c r="K173" i="4" s="1"/>
  <c r="F172" i="4"/>
  <c r="K172" i="4" s="1"/>
  <c r="F171" i="4"/>
  <c r="K171" i="4" s="1"/>
  <c r="F170" i="4"/>
  <c r="K170" i="4" s="1"/>
  <c r="F169" i="4"/>
  <c r="K169" i="4" s="1"/>
  <c r="F168" i="4"/>
  <c r="K168" i="4" s="1"/>
  <c r="Y162" i="4"/>
  <c r="F162" i="4"/>
  <c r="F161" i="4" s="1"/>
  <c r="F147" i="4"/>
  <c r="F146" i="4" s="1"/>
  <c r="F145" i="4" s="1"/>
  <c r="F144" i="4" s="1"/>
  <c r="F143" i="4"/>
  <c r="K143" i="4" s="1"/>
  <c r="E142" i="4"/>
  <c r="C142" i="4"/>
  <c r="Y139" i="4" s="1"/>
  <c r="E137" i="4"/>
  <c r="E136" i="4" s="1"/>
  <c r="E135" i="4" s="1"/>
  <c r="E128" i="4" s="1"/>
  <c r="E127" i="4" s="1"/>
  <c r="C137" i="4"/>
  <c r="Y135" i="4" s="1"/>
  <c r="F134" i="4"/>
  <c r="K134" i="4" s="1"/>
  <c r="F133" i="4"/>
  <c r="K133" i="4" s="1"/>
  <c r="F132" i="4"/>
  <c r="F131" i="4"/>
  <c r="K131" i="4" s="1"/>
  <c r="F130" i="4"/>
  <c r="K130" i="4" s="1"/>
  <c r="F129" i="4"/>
  <c r="F125" i="4"/>
  <c r="K125" i="4" s="1"/>
  <c r="F124" i="4"/>
  <c r="K124" i="4" s="1"/>
  <c r="F123" i="4"/>
  <c r="K123" i="4" s="1"/>
  <c r="F122" i="4"/>
  <c r="K122" i="4" s="1"/>
  <c r="F121" i="4"/>
  <c r="K121" i="4" s="1"/>
  <c r="F120" i="4"/>
  <c r="K120" i="4" s="1"/>
  <c r="F119" i="4"/>
  <c r="F118" i="4"/>
  <c r="K118" i="4" s="1"/>
  <c r="F117" i="4"/>
  <c r="K117" i="4" s="1"/>
  <c r="F116" i="4"/>
  <c r="K116" i="4" s="1"/>
  <c r="F115" i="4"/>
  <c r="K115" i="4" s="1"/>
  <c r="F114" i="4"/>
  <c r="K114" i="4" s="1"/>
  <c r="F113" i="4"/>
  <c r="E112" i="4"/>
  <c r="E110" i="4" s="1"/>
  <c r="E109" i="4" s="1"/>
  <c r="E107" i="4" s="1"/>
  <c r="C112" i="4"/>
  <c r="Y110" i="4" s="1"/>
  <c r="F111" i="4"/>
  <c r="F106" i="4"/>
  <c r="C105" i="4"/>
  <c r="Y103" i="4" s="1"/>
  <c r="K101" i="4"/>
  <c r="K100" i="4"/>
  <c r="K99" i="4"/>
  <c r="K98" i="4"/>
  <c r="E95" i="4"/>
  <c r="E94" i="4" s="1"/>
  <c r="E87" i="4" s="1"/>
  <c r="E84" i="4" s="1"/>
  <c r="C95" i="4"/>
  <c r="Y93" i="4" s="1"/>
  <c r="F93" i="4"/>
  <c r="F92" i="4"/>
  <c r="F91" i="4"/>
  <c r="K91" i="4" s="1"/>
  <c r="F90" i="4"/>
  <c r="F89" i="4"/>
  <c r="C88" i="4"/>
  <c r="Y86" i="4" s="1"/>
  <c r="G82" i="4"/>
  <c r="L82" i="4" s="1"/>
  <c r="F83" i="4"/>
  <c r="K83" i="4" s="1"/>
  <c r="E82" i="4"/>
  <c r="E81" i="4" s="1"/>
  <c r="C82" i="4"/>
  <c r="Y82" i="4" s="1"/>
  <c r="F80" i="4"/>
  <c r="K80" i="4" s="1"/>
  <c r="F79" i="4"/>
  <c r="K79" i="4" s="1"/>
  <c r="F78" i="4"/>
  <c r="K78" i="4" s="1"/>
  <c r="F77" i="4"/>
  <c r="F76" i="4"/>
  <c r="K76" i="4" s="1"/>
  <c r="F75" i="4"/>
  <c r="F74" i="4"/>
  <c r="K74" i="4" s="1"/>
  <c r="F73" i="4"/>
  <c r="K73" i="4" s="1"/>
  <c r="F72" i="4"/>
  <c r="K72" i="4" s="1"/>
  <c r="F71" i="4"/>
  <c r="K71" i="4" s="1"/>
  <c r="F70" i="4"/>
  <c r="F69" i="4"/>
  <c r="F68" i="4"/>
  <c r="F67" i="4"/>
  <c r="F66" i="4"/>
  <c r="K66" i="4" s="1"/>
  <c r="F65" i="4"/>
  <c r="K65" i="4" s="1"/>
  <c r="F64" i="4"/>
  <c r="K64" i="4" s="1"/>
  <c r="F63" i="4"/>
  <c r="K63" i="4" s="1"/>
  <c r="F62" i="4"/>
  <c r="K62" i="4" s="1"/>
  <c r="F61" i="4"/>
  <c r="K61" i="4" s="1"/>
  <c r="F60" i="4"/>
  <c r="F59" i="4"/>
  <c r="F58" i="4"/>
  <c r="K58" i="4" s="1"/>
  <c r="F57" i="4"/>
  <c r="K57" i="4" s="1"/>
  <c r="F56" i="4"/>
  <c r="K56" i="4" s="1"/>
  <c r="F55" i="4"/>
  <c r="K55" i="4" s="1"/>
  <c r="F54" i="4"/>
  <c r="K54" i="4" s="1"/>
  <c r="F53" i="4"/>
  <c r="K53" i="4" s="1"/>
  <c r="F52" i="4"/>
  <c r="F51" i="4"/>
  <c r="F50" i="4"/>
  <c r="K50" i="4" s="1"/>
  <c r="F49" i="4"/>
  <c r="K49" i="4" s="1"/>
  <c r="F48" i="4"/>
  <c r="K48" i="4" s="1"/>
  <c r="F47" i="4"/>
  <c r="K47" i="4" s="1"/>
  <c r="F46" i="4"/>
  <c r="K46" i="4" s="1"/>
  <c r="G45" i="4"/>
  <c r="L45" i="4" s="1"/>
  <c r="E45" i="4"/>
  <c r="C45" i="4"/>
  <c r="Y45" i="4" s="1"/>
  <c r="F44" i="4"/>
  <c r="K44" i="4" s="1"/>
  <c r="F43" i="4"/>
  <c r="K43" i="4" s="1"/>
  <c r="F42" i="4"/>
  <c r="K42" i="4" s="1"/>
  <c r="F41" i="4"/>
  <c r="K41" i="4" s="1"/>
  <c r="F40" i="4"/>
  <c r="K40" i="4" s="1"/>
  <c r="E39" i="4"/>
  <c r="C39" i="4"/>
  <c r="Y39" i="4" s="1"/>
  <c r="F38" i="4"/>
  <c r="K38" i="4" s="1"/>
  <c r="F37" i="4"/>
  <c r="K37" i="4" s="1"/>
  <c r="F36" i="4"/>
  <c r="K36" i="4" s="1"/>
  <c r="F35" i="4"/>
  <c r="K35" i="4" s="1"/>
  <c r="E34" i="4"/>
  <c r="C34" i="4"/>
  <c r="Y34" i="4" s="1"/>
  <c r="F33" i="4"/>
  <c r="K33" i="4" s="1"/>
  <c r="F32" i="4"/>
  <c r="K32" i="4" s="1"/>
  <c r="F31" i="4"/>
  <c r="K31" i="4" s="1"/>
  <c r="F30" i="4"/>
  <c r="K30" i="4" s="1"/>
  <c r="F29" i="4"/>
  <c r="K29" i="4" s="1"/>
  <c r="E28" i="4"/>
  <c r="C28" i="4"/>
  <c r="Y28" i="4" s="1"/>
  <c r="F26" i="4"/>
  <c r="K26" i="4" s="1"/>
  <c r="F25" i="4"/>
  <c r="K25" i="4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F16" i="4"/>
  <c r="K16" i="4" s="1"/>
  <c r="F15" i="4"/>
  <c r="C14" i="4"/>
  <c r="F88" i="4" l="1"/>
  <c r="K88" i="4" s="1"/>
  <c r="F14" i="4"/>
  <c r="F13" i="4" s="1"/>
  <c r="F167" i="4"/>
  <c r="E126" i="4"/>
  <c r="K129" i="4"/>
  <c r="K106" i="4"/>
  <c r="F105" i="4"/>
  <c r="K105" i="4" s="1"/>
  <c r="K147" i="4"/>
  <c r="K89" i="4"/>
  <c r="G81" i="4"/>
  <c r="L81" i="4" s="1"/>
  <c r="K111" i="4"/>
  <c r="J59" i="4"/>
  <c r="K59" i="4"/>
  <c r="J52" i="4"/>
  <c r="K52" i="4"/>
  <c r="J60" i="4"/>
  <c r="K60" i="4"/>
  <c r="J68" i="4"/>
  <c r="K68" i="4"/>
  <c r="J97" i="4"/>
  <c r="K97" i="4"/>
  <c r="J113" i="4"/>
  <c r="K113" i="4"/>
  <c r="J132" i="4"/>
  <c r="K132" i="4"/>
  <c r="K162" i="4"/>
  <c r="J173" i="4"/>
  <c r="J51" i="4"/>
  <c r="K51" i="4"/>
  <c r="J67" i="4"/>
  <c r="K67" i="4"/>
  <c r="J75" i="4"/>
  <c r="K75" i="4"/>
  <c r="J90" i="4"/>
  <c r="K90" i="4"/>
  <c r="J96" i="4"/>
  <c r="K96" i="4"/>
  <c r="J69" i="4"/>
  <c r="K69" i="4"/>
  <c r="J77" i="4"/>
  <c r="K77" i="4"/>
  <c r="J92" i="4"/>
  <c r="K92" i="4"/>
  <c r="J70" i="4"/>
  <c r="K70" i="4"/>
  <c r="J93" i="4"/>
  <c r="K93" i="4"/>
  <c r="J102" i="4"/>
  <c r="K102" i="4"/>
  <c r="J119" i="4"/>
  <c r="K119" i="4"/>
  <c r="Y161" i="4"/>
  <c r="C136" i="4"/>
  <c r="Y134" i="4" s="1"/>
  <c r="C13" i="4"/>
  <c r="Y13" i="4" s="1"/>
  <c r="Y14" i="4"/>
  <c r="C110" i="4"/>
  <c r="Y108" i="4" s="1"/>
  <c r="C145" i="4"/>
  <c r="Y142" i="4" s="1"/>
  <c r="C94" i="4"/>
  <c r="Y92" i="4" s="1"/>
  <c r="J129" i="4"/>
  <c r="F30" i="5"/>
  <c r="AF36" i="5"/>
  <c r="N87" i="5"/>
  <c r="L15" i="5"/>
  <c r="L14" i="5" s="1"/>
  <c r="L13" i="5" s="1"/>
  <c r="L12" i="5" s="1"/>
  <c r="L11" i="5" s="1"/>
  <c r="L87" i="5"/>
  <c r="K87" i="5"/>
  <c r="T96" i="5"/>
  <c r="Q87" i="5"/>
  <c r="M87" i="5"/>
  <c r="P30" i="5"/>
  <c r="P29" i="5" s="1"/>
  <c r="P15" i="5" s="1"/>
  <c r="P14" i="5" s="1"/>
  <c r="P13" i="5" s="1"/>
  <c r="P12" i="5" s="1"/>
  <c r="P11" i="5" s="1"/>
  <c r="G87" i="5"/>
  <c r="J87" i="5"/>
  <c r="N15" i="5"/>
  <c r="N14" i="5" s="1"/>
  <c r="N13" i="5" s="1"/>
  <c r="N12" i="5" s="1"/>
  <c r="N11" i="5" s="1"/>
  <c r="P87" i="5"/>
  <c r="O87" i="5"/>
  <c r="H15" i="5"/>
  <c r="H14" i="5" s="1"/>
  <c r="H13" i="5" s="1"/>
  <c r="H12" i="5" s="1"/>
  <c r="H11" i="5" s="1"/>
  <c r="K15" i="5"/>
  <c r="K14" i="5" s="1"/>
  <c r="K13" i="5" s="1"/>
  <c r="K12" i="5" s="1"/>
  <c r="K11" i="5" s="1"/>
  <c r="I87" i="5"/>
  <c r="M15" i="5"/>
  <c r="M14" i="5" s="1"/>
  <c r="M13" i="5" s="1"/>
  <c r="M12" i="5" s="1"/>
  <c r="M11" i="5" s="1"/>
  <c r="H87" i="5"/>
  <c r="F87" i="5"/>
  <c r="F16" i="5"/>
  <c r="R88" i="5"/>
  <c r="Q15" i="5"/>
  <c r="Q14" i="5" s="1"/>
  <c r="Q13" i="5" s="1"/>
  <c r="Q12" i="5" s="1"/>
  <c r="Q11" i="5" s="1"/>
  <c r="G15" i="5"/>
  <c r="G14" i="5" s="1"/>
  <c r="G13" i="5" s="1"/>
  <c r="G12" i="5" s="1"/>
  <c r="G11" i="5" s="1"/>
  <c r="O15" i="5"/>
  <c r="O14" i="5" s="1"/>
  <c r="O13" i="5" s="1"/>
  <c r="O12" i="5" s="1"/>
  <c r="O11" i="5" s="1"/>
  <c r="I15" i="5"/>
  <c r="I14" i="5" s="1"/>
  <c r="I13" i="5" s="1"/>
  <c r="I12" i="5" s="1"/>
  <c r="I11" i="5" s="1"/>
  <c r="R36" i="5"/>
  <c r="AA36" i="5" s="1"/>
  <c r="E30" i="5"/>
  <c r="T30" i="5" s="1"/>
  <c r="R107" i="5"/>
  <c r="R16" i="5"/>
  <c r="R109" i="5"/>
  <c r="AA96" i="5" s="1"/>
  <c r="J30" i="5"/>
  <c r="J29" i="5" s="1"/>
  <c r="J15" i="5" s="1"/>
  <c r="J14" i="5" s="1"/>
  <c r="J13" i="5" s="1"/>
  <c r="J12" i="5" s="1"/>
  <c r="J11" i="5" s="1"/>
  <c r="T16" i="5"/>
  <c r="T94" i="5"/>
  <c r="E87" i="5"/>
  <c r="R136" i="5"/>
  <c r="AA123" i="5"/>
  <c r="J23" i="4"/>
  <c r="J25" i="4"/>
  <c r="J44" i="4"/>
  <c r="J83" i="4"/>
  <c r="J82" i="4" s="1"/>
  <c r="J81" i="4" s="1"/>
  <c r="C81" i="4"/>
  <c r="Y81" i="4" s="1"/>
  <c r="J40" i="4"/>
  <c r="J37" i="4"/>
  <c r="J43" i="4"/>
  <c r="J114" i="4"/>
  <c r="J168" i="4"/>
  <c r="J15" i="4"/>
  <c r="J41" i="4"/>
  <c r="C27" i="4"/>
  <c r="Y27" i="4" s="1"/>
  <c r="F28" i="4"/>
  <c r="K28" i="4" s="1"/>
  <c r="J61" i="4"/>
  <c r="J71" i="4"/>
  <c r="J122" i="4"/>
  <c r="J36" i="4"/>
  <c r="E27" i="4"/>
  <c r="E12" i="4" s="1"/>
  <c r="E11" i="4" s="1"/>
  <c r="E10" i="4" s="1"/>
  <c r="E9" i="4" s="1"/>
  <c r="E8" i="4" s="1"/>
  <c r="F39" i="4"/>
  <c r="K39" i="4" s="1"/>
  <c r="J33" i="4"/>
  <c r="F112" i="4"/>
  <c r="F110" i="4" s="1"/>
  <c r="F109" i="4" s="1"/>
  <c r="F107" i="4" s="1"/>
  <c r="F142" i="4"/>
  <c r="K142" i="4" s="1"/>
  <c r="J35" i="4"/>
  <c r="J62" i="4"/>
  <c r="J78" i="4"/>
  <c r="J17" i="4"/>
  <c r="J38" i="4"/>
  <c r="J42" i="4"/>
  <c r="K15" i="4"/>
  <c r="J18" i="4"/>
  <c r="J20" i="4"/>
  <c r="J26" i="4"/>
  <c r="J46" i="4"/>
  <c r="J55" i="4"/>
  <c r="J99" i="4"/>
  <c r="J175" i="4"/>
  <c r="J54" i="4"/>
  <c r="J63" i="4"/>
  <c r="J24" i="4"/>
  <c r="J32" i="4"/>
  <c r="J47" i="4"/>
  <c r="J143" i="4"/>
  <c r="J142" i="4" s="1"/>
  <c r="J176" i="4"/>
  <c r="J16" i="4"/>
  <c r="J53" i="4"/>
  <c r="F95" i="4"/>
  <c r="J19" i="4"/>
  <c r="J22" i="4"/>
  <c r="J30" i="4"/>
  <c r="F137" i="4"/>
  <c r="J21" i="4"/>
  <c r="J29" i="4"/>
  <c r="F45" i="4"/>
  <c r="K45" i="4" s="1"/>
  <c r="J49" i="4"/>
  <c r="J57" i="4"/>
  <c r="J65" i="4"/>
  <c r="J73" i="4"/>
  <c r="J100" i="4"/>
  <c r="J111" i="4"/>
  <c r="J117" i="4"/>
  <c r="J125" i="4"/>
  <c r="J171" i="4"/>
  <c r="J179" i="4"/>
  <c r="F34" i="4"/>
  <c r="K34" i="4" s="1"/>
  <c r="J76" i="4"/>
  <c r="J91" i="4"/>
  <c r="J120" i="4"/>
  <c r="J130" i="4"/>
  <c r="J174" i="4"/>
  <c r="J31" i="4"/>
  <c r="J79" i="4"/>
  <c r="J98" i="4"/>
  <c r="J106" i="4"/>
  <c r="J105" i="4" s="1"/>
  <c r="J115" i="4"/>
  <c r="J123" i="4"/>
  <c r="J133" i="4"/>
  <c r="J162" i="4"/>
  <c r="J161" i="4" s="1"/>
  <c r="J169" i="4"/>
  <c r="J177" i="4"/>
  <c r="J50" i="4"/>
  <c r="J58" i="4"/>
  <c r="J66" i="4"/>
  <c r="J74" i="4"/>
  <c r="F82" i="4"/>
  <c r="K82" i="4" s="1"/>
  <c r="J89" i="4"/>
  <c r="J101" i="4"/>
  <c r="J118" i="4"/>
  <c r="J172" i="4"/>
  <c r="J180" i="4"/>
  <c r="J121" i="4"/>
  <c r="J131" i="4"/>
  <c r="J48" i="4"/>
  <c r="J56" i="4"/>
  <c r="J64" i="4"/>
  <c r="J72" i="4"/>
  <c r="J80" i="4"/>
  <c r="J116" i="4"/>
  <c r="J124" i="4"/>
  <c r="J134" i="4"/>
  <c r="J147" i="4"/>
  <c r="J146" i="4" s="1"/>
  <c r="J145" i="4" s="1"/>
  <c r="J144" i="4" s="1"/>
  <c r="J170" i="4"/>
  <c r="J178" i="4"/>
  <c r="E7" i="4" l="1"/>
  <c r="E6" i="4" s="1"/>
  <c r="E5" i="4" s="1"/>
  <c r="J14" i="4"/>
  <c r="J13" i="4" s="1"/>
  <c r="F166" i="4"/>
  <c r="K167" i="4"/>
  <c r="J88" i="4"/>
  <c r="J167" i="4"/>
  <c r="J166" i="4" s="1"/>
  <c r="J160" i="4" s="1"/>
  <c r="J128" i="4"/>
  <c r="J127" i="4" s="1"/>
  <c r="J126" i="4" s="1"/>
  <c r="J112" i="4"/>
  <c r="J110" i="4" s="1"/>
  <c r="J109" i="4" s="1"/>
  <c r="J107" i="4" s="1"/>
  <c r="J95" i="4"/>
  <c r="J94" i="4" s="1"/>
  <c r="F136" i="4"/>
  <c r="K137" i="4"/>
  <c r="K112" i="4"/>
  <c r="K14" i="4"/>
  <c r="F94" i="4"/>
  <c r="F87" i="4" s="1"/>
  <c r="F84" i="4" s="1"/>
  <c r="K95" i="4"/>
  <c r="K146" i="4"/>
  <c r="K161" i="4"/>
  <c r="C87" i="4"/>
  <c r="Y85" i="4" s="1"/>
  <c r="C144" i="4"/>
  <c r="Y141" i="4" s="1"/>
  <c r="C109" i="4"/>
  <c r="Y107" i="4" s="1"/>
  <c r="C135" i="4"/>
  <c r="AF16" i="5"/>
  <c r="F29" i="5"/>
  <c r="AF29" i="5" s="1"/>
  <c r="AF30" i="5"/>
  <c r="K10" i="5"/>
  <c r="K9" i="5" s="1"/>
  <c r="K8" i="5" s="1"/>
  <c r="K7" i="5" s="1"/>
  <c r="L10" i="5"/>
  <c r="L9" i="5" s="1"/>
  <c r="L8" i="5" s="1"/>
  <c r="L7" i="5" s="1"/>
  <c r="N10" i="5"/>
  <c r="N9" i="5" s="1"/>
  <c r="N8" i="5" s="1"/>
  <c r="N7" i="5" s="1"/>
  <c r="M10" i="5"/>
  <c r="M9" i="5" s="1"/>
  <c r="M8" i="5" s="1"/>
  <c r="M7" i="5" s="1"/>
  <c r="J10" i="5"/>
  <c r="J9" i="5" s="1"/>
  <c r="J8" i="5" s="1"/>
  <c r="J7" i="5" s="1"/>
  <c r="G10" i="5"/>
  <c r="G9" i="5" s="1"/>
  <c r="G8" i="5" s="1"/>
  <c r="G7" i="5" s="1"/>
  <c r="Q10" i="5"/>
  <c r="Q9" i="5" s="1"/>
  <c r="Q8" i="5" s="1"/>
  <c r="Q7" i="5" s="1"/>
  <c r="P10" i="5"/>
  <c r="P9" i="5" s="1"/>
  <c r="P8" i="5" s="1"/>
  <c r="P7" i="5" s="1"/>
  <c r="O10" i="5"/>
  <c r="O9" i="5" s="1"/>
  <c r="O8" i="5" s="1"/>
  <c r="O7" i="5" s="1"/>
  <c r="R87" i="5"/>
  <c r="H10" i="5"/>
  <c r="H9" i="5" s="1"/>
  <c r="H8" i="5" s="1"/>
  <c r="H7" i="5" s="1"/>
  <c r="E29" i="5"/>
  <c r="T29" i="5" s="1"/>
  <c r="I10" i="5"/>
  <c r="I9" i="5" s="1"/>
  <c r="I8" i="5" s="1"/>
  <c r="I7" i="5" s="1"/>
  <c r="AA94" i="5"/>
  <c r="R30" i="5"/>
  <c r="AA30" i="5" s="1"/>
  <c r="AA122" i="5"/>
  <c r="R135" i="5"/>
  <c r="J34" i="4"/>
  <c r="J39" i="4"/>
  <c r="C12" i="4"/>
  <c r="Y12" i="4" s="1"/>
  <c r="F27" i="4"/>
  <c r="K27" i="4" s="1"/>
  <c r="J45" i="4"/>
  <c r="G28" i="4"/>
  <c r="G39" i="4"/>
  <c r="L39" i="4" s="1"/>
  <c r="G34" i="4"/>
  <c r="L34" i="4" s="1"/>
  <c r="F81" i="4"/>
  <c r="K81" i="4" s="1"/>
  <c r="J28" i="4"/>
  <c r="F12" i="4" l="1"/>
  <c r="F11" i="4" s="1"/>
  <c r="F10" i="4" s="1"/>
  <c r="F9" i="4" s="1"/>
  <c r="F8" i="4" s="1"/>
  <c r="J87" i="4"/>
  <c r="J84" i="4" s="1"/>
  <c r="K166" i="4"/>
  <c r="F160" i="4"/>
  <c r="K160" i="4" s="1"/>
  <c r="Y133" i="4"/>
  <c r="C128" i="4"/>
  <c r="C127" i="4" s="1"/>
  <c r="K94" i="4"/>
  <c r="K110" i="4"/>
  <c r="F135" i="4"/>
  <c r="F128" i="4" s="1"/>
  <c r="F127" i="4" s="1"/>
  <c r="F126" i="4" s="1"/>
  <c r="K136" i="4"/>
  <c r="K13" i="4"/>
  <c r="K145" i="4"/>
  <c r="Y157" i="4"/>
  <c r="Y156" i="4"/>
  <c r="C84" i="4"/>
  <c r="Y84" i="4" s="1"/>
  <c r="C107" i="4"/>
  <c r="Y105" i="4" s="1"/>
  <c r="F15" i="5"/>
  <c r="F14" i="5" s="1"/>
  <c r="R29" i="5"/>
  <c r="AA29" i="5" s="1"/>
  <c r="E15" i="5"/>
  <c r="T15" i="5" s="1"/>
  <c r="AA121" i="5"/>
  <c r="R128" i="5"/>
  <c r="J27" i="4"/>
  <c r="J12" i="4" s="1"/>
  <c r="J11" i="4" s="1"/>
  <c r="J10" i="4" s="1"/>
  <c r="J9" i="4" s="1"/>
  <c r="C11" i="4"/>
  <c r="Y11" i="4" s="1"/>
  <c r="G27" i="4"/>
  <c r="G12" i="4" s="1"/>
  <c r="G11" i="4" s="1"/>
  <c r="G10" i="4" s="1"/>
  <c r="G9" i="4" s="1"/>
  <c r="G8" i="4" s="1"/>
  <c r="G7" i="4" s="1"/>
  <c r="G6" i="4" s="1"/>
  <c r="G5" i="4" s="1"/>
  <c r="F7" i="4" l="1"/>
  <c r="F6" i="4" s="1"/>
  <c r="F5" i="4" s="1"/>
  <c r="F181" i="4" s="1"/>
  <c r="J8" i="4"/>
  <c r="J7" i="4" s="1"/>
  <c r="J6" i="4" s="1"/>
  <c r="J5" i="4" s="1"/>
  <c r="Y126" i="4"/>
  <c r="K12" i="4"/>
  <c r="K84" i="4"/>
  <c r="K87" i="4"/>
  <c r="K135" i="4"/>
  <c r="K107" i="4"/>
  <c r="K109" i="4"/>
  <c r="K144" i="4"/>
  <c r="Y125" i="4"/>
  <c r="AF15" i="5"/>
  <c r="F13" i="5"/>
  <c r="AF14" i="5"/>
  <c r="R15" i="5"/>
  <c r="R14" i="5" s="1"/>
  <c r="R13" i="5" s="1"/>
  <c r="R12" i="5" s="1"/>
  <c r="R11" i="5" s="1"/>
  <c r="R10" i="5" s="1"/>
  <c r="E14" i="5"/>
  <c r="T14" i="5" s="1"/>
  <c r="R127" i="5"/>
  <c r="AA114" i="5"/>
  <c r="C10" i="4"/>
  <c r="Y10" i="4" s="1"/>
  <c r="L12" i="4" l="1"/>
  <c r="K128" i="4"/>
  <c r="K11" i="4"/>
  <c r="D186" i="4"/>
  <c r="C126" i="4"/>
  <c r="Y124" i="4" s="1"/>
  <c r="F12" i="5"/>
  <c r="AF13" i="5"/>
  <c r="E13" i="5"/>
  <c r="E12" i="5" s="1"/>
  <c r="AA113" i="5"/>
  <c r="R126" i="5"/>
  <c r="C9" i="4"/>
  <c r="Y9" i="4" s="1"/>
  <c r="L11" i="4" l="1"/>
  <c r="K127" i="4"/>
  <c r="K10" i="4"/>
  <c r="F11" i="5"/>
  <c r="F10" i="5" s="1"/>
  <c r="F9" i="5" s="1"/>
  <c r="F8" i="5" s="1"/>
  <c r="F7" i="5" s="1"/>
  <c r="AF12" i="5"/>
  <c r="T13" i="5"/>
  <c r="AA112" i="5"/>
  <c r="R9" i="5"/>
  <c r="R8" i="5" s="1"/>
  <c r="R7" i="5" s="1"/>
  <c r="E11" i="5"/>
  <c r="T12" i="5"/>
  <c r="C8" i="4"/>
  <c r="Y8" i="4" s="1"/>
  <c r="L10" i="4" l="1"/>
  <c r="K126" i="4"/>
  <c r="F183" i="4"/>
  <c r="K9" i="4"/>
  <c r="E10" i="5"/>
  <c r="T11" i="5"/>
  <c r="C7" i="4"/>
  <c r="Y7" i="4" s="1"/>
  <c r="L9" i="4" l="1"/>
  <c r="K8" i="4"/>
  <c r="F186" i="4"/>
  <c r="E9" i="5"/>
  <c r="T10" i="5"/>
  <c r="C6" i="4"/>
  <c r="Y6" i="4" s="1"/>
  <c r="L8" i="4" l="1"/>
  <c r="K7" i="4"/>
  <c r="E8" i="5"/>
  <c r="E7" i="5" s="1"/>
  <c r="T9" i="5"/>
  <c r="C5" i="4"/>
  <c r="Y5" i="4" l="1"/>
  <c r="C181" i="4"/>
  <c r="C183" i="4" s="1"/>
  <c r="Y177" i="4" s="1"/>
  <c r="L7" i="4"/>
  <c r="K5" i="4"/>
  <c r="K6" i="4"/>
  <c r="U7" i="5"/>
  <c r="V7" i="5" s="1"/>
  <c r="L5" i="4" l="1"/>
  <c r="L6" i="4"/>
  <c r="AD141" i="5"/>
  <c r="AF141" i="5" s="1"/>
  <c r="AD137" i="5"/>
  <c r="AF137" i="5" s="1"/>
  <c r="AD112" i="5"/>
  <c r="AF112" i="5" s="1"/>
  <c r="AD104" i="5"/>
  <c r="AF104" i="5" s="1"/>
  <c r="AD96" i="5"/>
  <c r="AF96" i="5" s="1"/>
  <c r="AD89" i="5"/>
  <c r="AF89" i="5" s="1"/>
  <c r="AD85" i="5"/>
  <c r="AF85" i="5" s="1"/>
  <c r="AD146" i="5" l="1"/>
  <c r="AF146" i="5" s="1"/>
  <c r="AD147" i="5"/>
  <c r="AF147" i="5" s="1"/>
  <c r="AD136" i="5"/>
  <c r="AF136" i="5" s="1"/>
  <c r="AD95" i="5"/>
  <c r="AF95" i="5" s="1"/>
  <c r="AD84" i="5"/>
  <c r="AD145" i="5"/>
  <c r="AD109" i="5"/>
  <c r="AF109" i="5" s="1"/>
  <c r="AD143" i="5" l="1"/>
  <c r="AF143" i="5" s="1"/>
  <c r="AF145" i="5"/>
  <c r="AF84" i="5"/>
  <c r="AD11" i="5"/>
  <c r="AD135" i="5"/>
  <c r="AF135" i="5" s="1"/>
  <c r="AD107" i="5"/>
  <c r="AF107" i="5" s="1"/>
  <c r="AD87" i="5" l="1"/>
  <c r="AF87" i="5" s="1"/>
  <c r="AD88" i="5"/>
  <c r="AF88" i="5" s="1"/>
  <c r="AF11" i="5"/>
  <c r="AD128" i="5"/>
  <c r="AF128" i="5" s="1"/>
  <c r="AD10" i="5" l="1"/>
  <c r="AF10" i="5" s="1"/>
  <c r="AD127" i="5"/>
  <c r="AF127" i="5" s="1"/>
  <c r="AD126" i="5" l="1"/>
  <c r="AF126" i="5" l="1"/>
  <c r="AD9" i="5"/>
  <c r="AD8" i="5" l="1"/>
  <c r="AF9" i="5"/>
  <c r="AD7" i="5" l="1"/>
  <c r="AF7" i="5" s="1"/>
  <c r="AF8" i="5"/>
  <c r="S113" i="5" l="1"/>
  <c r="T113" i="5" s="1"/>
  <c r="S121" i="5" l="1"/>
  <c r="R6" i="1" l="1"/>
  <c r="S6" i="1" s="1"/>
  <c r="L16" i="4" l="1"/>
  <c r="L166" i="4"/>
  <c r="L27" i="4" l="1"/>
</calcChain>
</file>

<file path=xl/sharedStrings.xml><?xml version="1.0" encoding="utf-8"?>
<sst xmlns="http://schemas.openxmlformats.org/spreadsheetml/2006/main" count="3469" uniqueCount="1232">
  <si>
    <t>CODIGO</t>
  </si>
  <si>
    <t>NOMBRE</t>
  </si>
  <si>
    <t>SALDOINICIAL</t>
  </si>
  <si>
    <t>CREDITOS</t>
  </si>
  <si>
    <t>CONTRACREDITOS</t>
  </si>
  <si>
    <t>ADICIONES</t>
  </si>
  <si>
    <t>GASTOS</t>
  </si>
  <si>
    <t>GASTOS DE FUNCIONAMIENTO</t>
  </si>
  <si>
    <t>GASTOS DE PERSONAL</t>
  </si>
  <si>
    <t>PLANTA DE PERSONAL PERMANENTE</t>
  </si>
  <si>
    <t>FACTORES CONSTITUTIVOS DE SALARIO</t>
  </si>
  <si>
    <t>FACTORES SALARIALES COMUNES</t>
  </si>
  <si>
    <t xml:space="preserve">PRESTACIONES SOCIALES </t>
  </si>
  <si>
    <t>FACTORES SALARIALES ESPECIALES</t>
  </si>
  <si>
    <t>CONTRIBUCIONES INHERENTES A LA NÓMINA</t>
  </si>
  <si>
    <t>REMUNERACIONES NO CONSTITUTIVAS DE FACTOR SALARIAL</t>
  </si>
  <si>
    <t>BONIFICACIONES Y PRIMAS</t>
  </si>
  <si>
    <t>BENEFICIOS  A EMPLEADOS</t>
  </si>
  <si>
    <t>PERSONAL SUPERNUMERARIO Y PLANTA TEMPORAL - CATEDRAS -SENA</t>
  </si>
  <si>
    <t>SALARIO</t>
  </si>
  <si>
    <t>VIÁTICOS DE LOS FUNCIONARIOS EN COMISIÓN</t>
  </si>
  <si>
    <t>ADQUISICIÓN DE BIENES  Y SERVICIOS</t>
  </si>
  <si>
    <t>ADQUISICIÓN DE ACTIVOS NO FINANCIEROS</t>
  </si>
  <si>
    <t>ACTIVOS FIJOS</t>
  </si>
  <si>
    <t>EDIFICACIONES Y ESTRUCTURAS</t>
  </si>
  <si>
    <t xml:space="preserve">OTRAS ESTRUCTURAS </t>
  </si>
  <si>
    <t>MAQUINARIA Y EQUIPO</t>
  </si>
  <si>
    <t>PRODUCTOS METÁLICOS MAQUINARIA Y EQUIPO</t>
  </si>
  <si>
    <t>MAQUINARIA PARA USO GENERAL</t>
  </si>
  <si>
    <t>MAQUINARIA PARA USOS ESPECIALES</t>
  </si>
  <si>
    <t>MAQUINARIA DE OFICINA CONTABILIDAD E INFORMÁTICA</t>
  </si>
  <si>
    <t>MAQUINARIA Y APARATOS ELÉCTRICOS</t>
  </si>
  <si>
    <t>EQUIPO Y APARATOS DE RADIO TELEVISIÓN Y COMUNICACIONES</t>
  </si>
  <si>
    <t>APARATOS MÉDICOS INSTRUMENTOS ÓPTICOS Y DE PRECISIÓN RELOJES</t>
  </si>
  <si>
    <t>EQUIPO DE TRANSPORTE</t>
  </si>
  <si>
    <t>OTROS ACTIVOS FIJOS</t>
  </si>
  <si>
    <t>PRODUCTOS DE LA PROPIEDAD INTELECTUAL</t>
  </si>
  <si>
    <t>PROGRAMAS DE INFORMÁTICA Y BASES DE DATOS</t>
  </si>
  <si>
    <t xml:space="preserve">PROGRAMAS DE INFORMÁTICA       </t>
  </si>
  <si>
    <t>ACTIVOS FIJOS NO CLASIFICADOS COMO MAQUINARIA Y EQUIPO</t>
  </si>
  <si>
    <t>MUEBLES INSTRUMENTOS MUSICALES ARTÍCULOS DE DEPORTE Y ANTIGÜEDADES</t>
  </si>
  <si>
    <t>MUEBLES</t>
  </si>
  <si>
    <t>ACTIVOS NO PRODUCIDOS</t>
  </si>
  <si>
    <t>ADQUISICIONES DIFERENTES DE ACTIVOS</t>
  </si>
  <si>
    <t>MATERIALES Y SUMINISTROS</t>
  </si>
  <si>
    <t>AGRICULTURA SILVICULTURA Y PRODUCTOS DE LA PESCA</t>
  </si>
  <si>
    <t>PRODUCTOS DE LA AGRICULTURA Y LA HORTICULTURA</t>
  </si>
  <si>
    <t>CEREALES</t>
  </si>
  <si>
    <t>HORTALIZAS</t>
  </si>
  <si>
    <t>FRUTAS Y NUECES</t>
  </si>
  <si>
    <t>SEMILLAS Y FRUTOS OLEAGINOSOS</t>
  </si>
  <si>
    <t>PRODUCTOS DE FORRAJE FIBRAS PLANTAS VIVAS FLORES Y CAPULLOS DE FLORES TABACO EN RAMA Y CAU</t>
  </si>
  <si>
    <t>ANIMALES VIVOS Y PRODUCTOS ANIMALES (EXCEPTO LA CARNE)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</si>
  <si>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</si>
  <si>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</si>
  <si>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</si>
  <si>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</si>
  <si>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</si>
  <si>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</si>
  <si>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</si>
  <si>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</si>
  <si>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MINERALES; ELECTRICIDAD GAS Y AGUA</t>
  </si>
  <si>
    <t>ELECTRICIDAD GAS DE CIUDAD VAPOR Y AGUA CALIENTE</t>
  </si>
  <si>
    <t>PRODUCTOS ALIMENTICIOS BEBIDAS Y TABACO; TEXTILES PRENDAS DE VESTIR Y PRODUCTOS DE CUERO</t>
  </si>
  <si>
    <t>PRODUCTOS DE MOLINERÍA ALMIDONES Y PRODUCTOS DERIVADOS DEL ALMIDÓN; OTROS PRODUCTOS ALIMEN</t>
  </si>
  <si>
    <t>DOTACIÓN (PRENDAS DE VESTIR Y CALZADO)</t>
  </si>
  <si>
    <t>OTROS BIENES TRANSPORTABLES (EXCEPTO PRODUCTOS METÁLICOS MAQUINARIA Y EQUIPO)</t>
  </si>
  <si>
    <t>PASTA O PULPA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</si>
  <si>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</si>
  <si>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</si>
  <si>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</si>
  <si>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</si>
  <si>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ADQUISICIÓN DE SERVICIOS</t>
  </si>
  <si>
    <t xml:space="preserve">Viaticos de los Funcionarios en Comision </t>
  </si>
  <si>
    <t>SERVICIOS DE ALOJAMIENTO; SERVICIOS DE SUMINISTRO DE COMIDAS Y BEBIDAS; SERVICIOS DE TRANS</t>
  </si>
  <si>
    <t>ALOJAMIENTO; SERVICIOS DE SUMINISTROS DE COMIDAS Y BEBIDAS</t>
  </si>
  <si>
    <t>SERVICIOS FINANCIEROS Y SERVICIOS CONEXOS SERVICIOS INMOBILIARIOS Y SERVICIOS DE LEASING</t>
  </si>
  <si>
    <t>SERVICIOS FINANCIEROS Y SERVICIOS CONEXOS</t>
  </si>
  <si>
    <t>SERVICIOS FINANCIEROS EXCEPTO DE LA BANCA DE INVERSIÓN SERVICIOS DE SEGUROS Y SERVICIOS DE</t>
  </si>
  <si>
    <t>SERVICIOS DE SEGUROS Y PENSIONES (CON EXCLUSIÓN DE SERVICIOS DE REASEGURO) EXCEPTO LOS SER</t>
  </si>
  <si>
    <t>OTROS SERVICIOS DE SEGUROS DISTINTOS A LOS SEGUROS DE VIDA (EXCEPTO LOS SERVICIOS DE REASE</t>
  </si>
  <si>
    <t xml:space="preserve">SERVICIOS INMOBILIARIOS </t>
  </si>
  <si>
    <t>SERVICIOS INMOBILIARIOS RELATIVOS A BIENES RAÍCES PROPIOS O ARRENDADOS</t>
  </si>
  <si>
    <t>SERVICIOS INMOBILIARIOS A COMISIÓN O POR CONTRATO</t>
  </si>
  <si>
    <t xml:space="preserve">SERVICIOS PRESTADOS A LAS EMPRESAS Y SERVICIOS DE PRODUCCIÓN </t>
  </si>
  <si>
    <t>SERVICIOS JURÍDICOS Y CONTABLES</t>
  </si>
  <si>
    <t>OTROS SERVICIOS PROFESIONALES CIENTÍFICOS Y TÉCNICOS</t>
  </si>
  <si>
    <t>SERVICIOS DE CONSULTORÍA EN ADMINISTRACIÓN Y SERVICIOS DE GESTIÓN; SERVICIOS DE TECNOLOGÍA</t>
  </si>
  <si>
    <t>SERVICIOS DE TELECOMUNICACIONES TRANSMISIÓN Y SUMINISTRO DE INFORMACIÓN</t>
  </si>
  <si>
    <t>SERVICIOS DE SOPORTE</t>
  </si>
  <si>
    <t>SERVICIOS DE APOYO A LA AGRICULTURA LA CAZA LA SILVICULTURA LA PESCA LA MINERÍA Y LOS SERV</t>
  </si>
  <si>
    <t>SERVICIOS DE MANTENIMIENTO REPARACIÓN E INSTALACIÓN (EXCEPTO SERVICIOS DE CONSTRUCCIÓN)</t>
  </si>
  <si>
    <t>SERVICIOS DE MANTENIMIENTO Y REPARACIÓN DE OTRA MAQUINARIA Y OTRO EQUIPO</t>
  </si>
  <si>
    <t>OTROS SERVICIOS DE fabricación; SERVICIOS DE EDICIÓN IMPRESIÓN Y REPRODUCCIÓN; SERVICIOS D</t>
  </si>
  <si>
    <t>SERVICIOS PARA LA COMUNIDAD SOCIALES Y PERSONALES</t>
  </si>
  <si>
    <t>SERVICIOS DE EDUCACIÓN</t>
  </si>
  <si>
    <t>SERVICIOS DE ALCANTARILLADO RECOLECCIÓN TRATAMIENTO Y DISPOSICIÓN DE DESECHOS Y OTROS SERV</t>
  </si>
  <si>
    <t>SERVICIOS DE ASOCIACIONES</t>
  </si>
  <si>
    <t>OTROS SERVICIOS</t>
  </si>
  <si>
    <t>DISMINUCIÓN DE PASIVOS</t>
  </si>
  <si>
    <t>GASTOS POR TRIBUTOS MULTAS SANCIONES E INTERESES DE MORA</t>
  </si>
  <si>
    <t xml:space="preserve">IMPUESTOS </t>
  </si>
  <si>
    <t>IMPUESTOS TERRITORIALES</t>
  </si>
  <si>
    <t>CONTRIBUCIONES</t>
  </si>
  <si>
    <t>GASTOS DE INVERSIÓN</t>
  </si>
  <si>
    <t>EJE 1. EXCELENCIA ACADÉMICA</t>
  </si>
  <si>
    <t>PROGRAMA- FORTALECIMIENTO DE LA FORMACIÓN DOCENTE</t>
  </si>
  <si>
    <t xml:space="preserve">PROGRAMA-MODERNIZACIÓN CURRICULAR. </t>
  </si>
  <si>
    <t>ESTRUCTURACIÓN CURRICULAR FORMATIVA</t>
  </si>
  <si>
    <t>Practicas Academicas</t>
  </si>
  <si>
    <t>PROMOCIÓN PARA DEL DESARROLLO DE PROYECTOS DE INVESTIGACIÓN CON PERTINENCIA REGIONAL</t>
  </si>
  <si>
    <t>COROLIMA</t>
  </si>
  <si>
    <t>COLCIENCIAS</t>
  </si>
  <si>
    <t>Doctorado en Ciencias Agrarias</t>
  </si>
  <si>
    <t>Otros Conceptos Ajustes y Conciliación</t>
  </si>
  <si>
    <t>PROGRAMA-MODERNIZACIÓN Y VISIBILIZACIÓN DE FUENTES DOCUMENTALES Y COLECCIONES MUSEOLÓGICAS</t>
  </si>
  <si>
    <t>BIBLIOTECA</t>
  </si>
  <si>
    <t>Dotación de Equipos Material Bibliográfico y Bases de Datos.</t>
  </si>
  <si>
    <t>PROGRAMA-INTERNACIONALIZACIÓN</t>
  </si>
  <si>
    <t>EJE 2. COMPROMISO SOCIAL.</t>
  </si>
  <si>
    <t>PROGRAMA-DESARROLLO HUMANO</t>
  </si>
  <si>
    <t>BIENESTAR INSTITUCIONAL</t>
  </si>
  <si>
    <t>Inversiones Bienestar</t>
  </si>
  <si>
    <t>Bienestar Universitario &lt;intérpretes</t>
  </si>
  <si>
    <t>Restaurante Universitario</t>
  </si>
  <si>
    <t>Residencias Masculinas y Femeninas</t>
  </si>
  <si>
    <t>Becas Estudiantiles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</si>
  <si>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</si>
  <si>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</si>
  <si>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</si>
  <si>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</si>
  <si>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</si>
  <si>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</si>
  <si>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</si>
  <si>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PERMANENCIA Y GRADUACIÓN ESTUDIANTIL</t>
  </si>
  <si>
    <t>Asistencias Administrativas  y  Monitorias Académicas</t>
  </si>
  <si>
    <t>Cursos Nivelatorios</t>
  </si>
  <si>
    <t>Tiendas universitarias</t>
  </si>
  <si>
    <t>FORMACIÓN POLÍTICA Y CIUDADANÍA</t>
  </si>
  <si>
    <t xml:space="preserve">Política Institucionales de Género </t>
  </si>
  <si>
    <t xml:space="preserve">Politicas Institucionales de Inclusión </t>
  </si>
  <si>
    <t xml:space="preserve">Actualizacion del Estatuto Estudiantil </t>
  </si>
  <si>
    <t>Politica  Institucional de Derechos Humanos</t>
  </si>
  <si>
    <t>DESARROLLO CULTURAL</t>
  </si>
  <si>
    <t xml:space="preserve">Talleristas del Centro Cultural  </t>
  </si>
  <si>
    <t>Instrumentistas Orquesta Sinfónica</t>
  </si>
  <si>
    <t>Centro Cultural</t>
  </si>
  <si>
    <t>Orquesta Sinfonica</t>
  </si>
  <si>
    <t xml:space="preserve">PROGRAMA-PROYECCIÓN SOCIAL. </t>
  </si>
  <si>
    <t>PROGRAMA-GRADUADOS</t>
  </si>
  <si>
    <t>EJE 3. COMPROMISO AMBIENTAL</t>
  </si>
  <si>
    <t>PROGRAMA-UNIVERSIDAD TERRITORIO VERDE.</t>
  </si>
  <si>
    <t>CÁTEDRA AMBIENTAL</t>
  </si>
  <si>
    <t>PROGRAMA-HACIA UN TOLIMA SUSTENTABLE</t>
  </si>
  <si>
    <t>EJE 4. EFICIENCIA Y TRANSPARENCIA ADMINISTRATIVA</t>
  </si>
  <si>
    <t>PROGRAMA-MODELO INTEGRADO DE PLANEACIÓN Y GESTIÓN.</t>
  </si>
  <si>
    <t>PROGRAMA-REGIONALIZACIÓN.</t>
  </si>
  <si>
    <t>PLAN ESTRATÉGICO DE EXPANSIÓN DEL CAMPUS UNIVERSITARIO SIGLO XXI</t>
  </si>
  <si>
    <t>INVERSIÓN RECURSOS DE BALANCE 2019</t>
  </si>
  <si>
    <t>Movilidad Interncional - PFC</t>
  </si>
  <si>
    <t>Becarios - PFC</t>
  </si>
  <si>
    <t>Comisiones de Estudio - PFC</t>
  </si>
  <si>
    <t>Gastos Practicas de Pregrado - PFC</t>
  </si>
  <si>
    <t>Gastos Generales de Extension Cultural - PFC</t>
  </si>
  <si>
    <t>Actividades y Dotaciones Deporticas - PFC</t>
  </si>
  <si>
    <t>Resedencias Masculinas y Femeninas - PFC</t>
  </si>
  <si>
    <t>Monitores Academicos y Administrativos - PFC</t>
  </si>
  <si>
    <t>Inversiones en Infraestructura Fisica y Tecnologica - PFC</t>
  </si>
  <si>
    <t>Recursos de Inversiones Estampilla Pro UT 2018</t>
  </si>
  <si>
    <t>Recursos de Inversiones Estampilla Pro UT 2017</t>
  </si>
  <si>
    <t>Recursos de Inversiones Estampilla Pro UT-Construccion Bloque de Aulas</t>
  </si>
  <si>
    <t>Recursos de Inversiones Estampilla Pro UT 2019</t>
  </si>
  <si>
    <t>Recursos Estampilla Pro UT</t>
  </si>
  <si>
    <t>Rendimientos CREE - Acreditacion de Alta Calidad</t>
  </si>
  <si>
    <t>Rendimientos CREE - Gastos Practicas de Pregrado</t>
  </si>
  <si>
    <t>Recursos CREE - Sistema de Informacion Financiero</t>
  </si>
  <si>
    <t>Recursos CREE - Adecuacion Cuarto Biosanitario (postcosecha)</t>
  </si>
  <si>
    <t>Recursos CREE - Proyeccion Social</t>
  </si>
  <si>
    <t>Recursos CREE 2014 - Dotacion Hospital Veterinario</t>
  </si>
  <si>
    <t>Recursos CREE 2015 - Construcción  Chut de Basuras</t>
  </si>
  <si>
    <t>Recursos CREE 2014 - Construcción Bloque de Aulas</t>
  </si>
  <si>
    <t>Recursos CREE 2017 - Formación Doctoral</t>
  </si>
  <si>
    <t>Recursos CREE 2017 - Laboratorio de Investigacion Ciencias Sociales</t>
  </si>
  <si>
    <t>Recursos CREE 2017 - Dotacion Equipos de Simulacion Torre de Medicina</t>
  </si>
  <si>
    <t>Recursos Estampilla Pro UNAL</t>
  </si>
  <si>
    <t>Estampilla Pro UNAL - Restaurante Universitario</t>
  </si>
  <si>
    <t>Rendimientos Estampilla Pro UNAL-Inversión Infraestructura Fisica Tec.</t>
  </si>
  <si>
    <t>Reservas-Estampilla Pro UNAL</t>
  </si>
  <si>
    <t>Estampilla Pro UNAL - Dotacion Biblioteca</t>
  </si>
  <si>
    <t>Estampilla Pro UNAL - Dotacion Libros Bilbioteca</t>
  </si>
  <si>
    <t>Estampilla Pro UNAL  - Mejoramiento y Adecucacion Salas de Artes</t>
  </si>
  <si>
    <t>Estampilla Pro UNAL  - Adquisicion de Equipos de Computo Salas de Sistemas</t>
  </si>
  <si>
    <t>Estampilla Pro UNAL -Adecuacion Lab. de Bioprocesos Maestria Ciencia Tec. Agro.</t>
  </si>
  <si>
    <t>Estampilla Pro UNAL-Mantenimiento Infraestructura Fisica</t>
  </si>
  <si>
    <t>Estampilla Pro UNAL-Estrategia de Comunicaciones</t>
  </si>
  <si>
    <t>Recursos de Inversión 2018 - PFC</t>
  </si>
  <si>
    <t>Rescursos de Inversión 2018 PFL - Restaurante Univesitario</t>
  </si>
  <si>
    <t>Rescursos de Inversión 2018 PFC - Practicas Pedagogicas</t>
  </si>
  <si>
    <t>Rescursos de Inversión 2018 PFC - Acreditacion de Alta Calidad</t>
  </si>
  <si>
    <t>Rescursos de Inversión 2018 PFC - Acreditación Institucional</t>
  </si>
  <si>
    <t>Rescursos de Inversión 2018 PFC - Internacionalizacion</t>
  </si>
  <si>
    <t>Rescursos de Inversión 2018 PFC - Docentes de Planta y Becarios</t>
  </si>
  <si>
    <t>Rescursos de Inversión 2018 PFC - Infraestructura Fisica y Tecnologica</t>
  </si>
  <si>
    <t>Recursos Excedentes de Cooperativas 2018</t>
  </si>
  <si>
    <t>Cooperativas 2018-Inversiones en Infraestructura Fisica y Tecnologica</t>
  </si>
  <si>
    <t>Convenio Interadministrativo número 2114 del 10 de Junio de 2019</t>
  </si>
  <si>
    <t>Convenio Interadministrativo número 2176 del 19 de Junio de 2019</t>
  </si>
  <si>
    <t>Convenio 1012019 Acuerdo Cooperativo CODHES</t>
  </si>
  <si>
    <t>Estudio de la Calidad del Agua del Rio Vallenatos en el Tramo el Porvenir-Murillo Tolima</t>
  </si>
  <si>
    <t>Recursos del Balance CURDN</t>
  </si>
  <si>
    <t>Convenio Interadministrativo No. 942-2015 Politica Publico Minera</t>
  </si>
  <si>
    <t>Convenio Inteadminsitrativo No. 0666 2019</t>
  </si>
  <si>
    <t>Dotacion Edificion de Aulas</t>
  </si>
  <si>
    <t>Adecuación Insfraestructura Fisica</t>
  </si>
  <si>
    <t>Emisora Institucional</t>
  </si>
  <si>
    <t>Adición Contrato 274 -19 construccion PSS</t>
  </si>
  <si>
    <t>Fase II Infraestructura Tecnologica</t>
  </si>
  <si>
    <t>Construcción entrada Principal y  Bulevar</t>
  </si>
  <si>
    <t>Dotacion Edificio de Aulas</t>
  </si>
  <si>
    <t>SALDO DISPONIBLE</t>
  </si>
  <si>
    <t>PRESUPUESTO INICIAL</t>
  </si>
  <si>
    <t>REDUCCIONES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</si>
  <si>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</si>
  <si>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</si>
  <si>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</si>
  <si>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</si>
  <si>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</si>
  <si>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</si>
  <si>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'INGRESOS</t>
  </si>
  <si>
    <t>11</t>
  </si>
  <si>
    <t>INGRESOS CORRIENTES</t>
  </si>
  <si>
    <t>112</t>
  </si>
  <si>
    <t>Ingresos No Tributarios</t>
  </si>
  <si>
    <t>1125</t>
  </si>
  <si>
    <t>Venta de Bienes y Servicios</t>
  </si>
  <si>
    <t>11251</t>
  </si>
  <si>
    <t>Ventas de establecimientos de mercado</t>
  </si>
  <si>
    <t>1125110</t>
  </si>
  <si>
    <t>Servicios para la comunidad sociales y personales</t>
  </si>
  <si>
    <t>11251101</t>
  </si>
  <si>
    <t>Servicios de Educación</t>
  </si>
  <si>
    <t>112511011</t>
  </si>
  <si>
    <t>Servicios de Educación (Terciaria)</t>
  </si>
  <si>
    <t>1125110111</t>
  </si>
  <si>
    <t>Servicios de Educación (Terciaria) Nivel Pregrado</t>
  </si>
  <si>
    <t>11251101111</t>
  </si>
  <si>
    <t>Servicios de Educación Superior (Terciaria) Nivel Pregrado Universitaria</t>
  </si>
  <si>
    <t>112511011111</t>
  </si>
  <si>
    <t>Inscripciones</t>
  </si>
  <si>
    <t>112511011112</t>
  </si>
  <si>
    <t>Matriculas</t>
  </si>
  <si>
    <t>112511011113</t>
  </si>
  <si>
    <t>Continuidad Académica</t>
  </si>
  <si>
    <t>112511011114</t>
  </si>
  <si>
    <t>Derechos de grado</t>
  </si>
  <si>
    <t>112511011115</t>
  </si>
  <si>
    <t>Carnet</t>
  </si>
  <si>
    <t>112511011116</t>
  </si>
  <si>
    <t>Hojas de Vida</t>
  </si>
  <si>
    <t>112511011117</t>
  </si>
  <si>
    <t>Biblioteca</t>
  </si>
  <si>
    <t>112511011118</t>
  </si>
  <si>
    <t>Actas de Grado</t>
  </si>
  <si>
    <t>112511011119</t>
  </si>
  <si>
    <t>Supletorios Y Validaciones</t>
  </si>
  <si>
    <t>1125110111110</t>
  </si>
  <si>
    <t>Convocatoria Institucional</t>
  </si>
  <si>
    <t>1125110111111</t>
  </si>
  <si>
    <t>Seminarios de Profundización</t>
  </si>
  <si>
    <t>1125110111112</t>
  </si>
  <si>
    <t>Cursos Regulares y de Extensión</t>
  </si>
  <si>
    <t>1125110112</t>
  </si>
  <si>
    <t>Servicios de Educación Superior (Terciaria) Nivel Posgrado</t>
  </si>
  <si>
    <t>11251101121</t>
  </si>
  <si>
    <t>Nivel Posgrados en Especialización</t>
  </si>
  <si>
    <t>112511011211</t>
  </si>
  <si>
    <t>112511011212</t>
  </si>
  <si>
    <t>112511011213</t>
  </si>
  <si>
    <t>Seminarios</t>
  </si>
  <si>
    <t>112511011214</t>
  </si>
  <si>
    <t>Cursos Tutoriales</t>
  </si>
  <si>
    <t>112511011215</t>
  </si>
  <si>
    <t>11251101122</t>
  </si>
  <si>
    <t>Nivel Posgrados en Maestria</t>
  </si>
  <si>
    <t>112511011221</t>
  </si>
  <si>
    <t>112511011222</t>
  </si>
  <si>
    <t>112511011223</t>
  </si>
  <si>
    <t>112511011224</t>
  </si>
  <si>
    <t>11251101123</t>
  </si>
  <si>
    <t>Nivel Posgrados en Posdoctorado y Doctorado</t>
  </si>
  <si>
    <t>112511011231</t>
  </si>
  <si>
    <t>DOCTORADO EN CIENCIAS BIOLOGICAS</t>
  </si>
  <si>
    <t>112511011232</t>
  </si>
  <si>
    <t>DOCTORADO EN EDUCACIÓN</t>
  </si>
  <si>
    <t>112511011233</t>
  </si>
  <si>
    <t>DOCTORADO EN PLANIFICACIÓN Y MANEJO AMBIENTAL DE CUENCAS HIDRIGRAFICAS</t>
  </si>
  <si>
    <t>112511011234</t>
  </si>
  <si>
    <t>DOCTORADO EN CIENCIAS AGRARIAS</t>
  </si>
  <si>
    <t>112511011235</t>
  </si>
  <si>
    <t>DOCTORADO EN CIENCIAS BIOMEDICAS</t>
  </si>
  <si>
    <t>1125110113</t>
  </si>
  <si>
    <t>Otros Tipos De Educación Y Servicios De Apoyo Educativo (Educación Continuada)</t>
  </si>
  <si>
    <t>11251101131</t>
  </si>
  <si>
    <t>CURSOS LIBRES MVZ</t>
  </si>
  <si>
    <t>CURSOS LIBRES ING. FORESTAL</t>
  </si>
  <si>
    <t>CURSOS LIBRES MVZ ING. AGRONOMICA</t>
  </si>
  <si>
    <t>CURSOS LIBRES  FACEA</t>
  </si>
  <si>
    <t>CURSOS LIBRES  FAC.EDUCACION</t>
  </si>
  <si>
    <t>CURSOS LIBRES FAC. CIENCIAS BÁSICAS</t>
  </si>
  <si>
    <t>CURSOS LIBRES FAC. DE SALUD</t>
  </si>
  <si>
    <t>CURSO NIVEL INTRODUCTORIO</t>
  </si>
  <si>
    <t>EXAMENES APTITUD FISICA</t>
  </si>
  <si>
    <t>112511011310</t>
  </si>
  <si>
    <t>CONVENIO INTERADMINISTRATIVO</t>
  </si>
  <si>
    <t>112511011311</t>
  </si>
  <si>
    <t>CURSOS LIBRES  FAC. TECNOLOGIAS</t>
  </si>
  <si>
    <t>112511011312</t>
  </si>
  <si>
    <t>CURSOS LIBRES FAC.CIENCIAS HUMANAS Y ARTES</t>
  </si>
  <si>
    <t>112511011313</t>
  </si>
  <si>
    <t>CURSOS LIBRES  IDEAD</t>
  </si>
  <si>
    <t>112511011314</t>
  </si>
  <si>
    <t>DIMPLOMADOS MVZ</t>
  </si>
  <si>
    <t>112511011315</t>
  </si>
  <si>
    <t>DIMPLOMADOS ING.FORESTAL</t>
  </si>
  <si>
    <t>112511011316</t>
  </si>
  <si>
    <t>DIMPLOMADOS ING.AGRONOMICA</t>
  </si>
  <si>
    <t>112511011317</t>
  </si>
  <si>
    <t>DIMPLOMADOS FACEA</t>
  </si>
  <si>
    <t>112511011318</t>
  </si>
  <si>
    <t>DIMPLOMADOS FAC. EDUCACION</t>
  </si>
  <si>
    <t>112511011319</t>
  </si>
  <si>
    <t xml:space="preserve">CENTRO DE IDIOMAS </t>
  </si>
  <si>
    <t>112511011320</t>
  </si>
  <si>
    <t>DIMPLOMADOS FAC. CIENCIAS BASICAS</t>
  </si>
  <si>
    <t>112511011321</t>
  </si>
  <si>
    <t>DIMPLOMADOS FAC. SALUD</t>
  </si>
  <si>
    <t>112511011322</t>
  </si>
  <si>
    <t>DIMPLOMADOS FAC. TÉCNOLOGIAS</t>
  </si>
  <si>
    <t>112511011323</t>
  </si>
  <si>
    <t>DIMPLOMADOS FAC. CIENCIAS HUMANAS Y ARTES</t>
  </si>
  <si>
    <t>112511011324</t>
  </si>
  <si>
    <t>Museo Antropolico</t>
  </si>
  <si>
    <t>112511011325</t>
  </si>
  <si>
    <t>DIMPLOMADOS IDEAD</t>
  </si>
  <si>
    <t>112511011326</t>
  </si>
  <si>
    <t>LABORATORIO DE DIAGNOSTICO VETERINARIO</t>
  </si>
  <si>
    <t>112511011327</t>
  </si>
  <si>
    <t>LABORATORIO LASEREX</t>
  </si>
  <si>
    <t>112511011328</t>
  </si>
  <si>
    <t>CURSO INTRODUCTORIO</t>
  </si>
  <si>
    <t>112511011329</t>
  </si>
  <si>
    <t>PRESTAMOS DE LABORATORIOS</t>
  </si>
  <si>
    <t>112511011330</t>
  </si>
  <si>
    <t>DIPLOMADO EN ESTADISTICA</t>
  </si>
  <si>
    <t>112511011331</t>
  </si>
  <si>
    <t>UNIDAD DE ASESORIA DE ESTADISTICA</t>
  </si>
  <si>
    <t>112511011332</t>
  </si>
  <si>
    <t>ENCUENTRO DE MATEMATICAS</t>
  </si>
  <si>
    <t>112511011333</t>
  </si>
  <si>
    <t>LABORATORIO DE MADERAS FAC. ING.FORESTAL</t>
  </si>
  <si>
    <t>112511011334</t>
  </si>
  <si>
    <t>SERVICIOS CENTRO FORESLTA BAJO CALIMA</t>
  </si>
  <si>
    <t>112511011335</t>
  </si>
  <si>
    <t>SEMINARIO</t>
  </si>
  <si>
    <t>112517</t>
  </si>
  <si>
    <t>Servicios de alojamiento; servicios de suministro de comidas y bebidas; servicios de trans</t>
  </si>
  <si>
    <t>1125171</t>
  </si>
  <si>
    <t>Alojamiento; Servicios De Suministros De Comidas Y Bebidas</t>
  </si>
  <si>
    <t>11251711</t>
  </si>
  <si>
    <t>Servicios De Suministro De Comidas (Restaurante Universitario)</t>
  </si>
  <si>
    <t>11252</t>
  </si>
  <si>
    <t>Ventas incidentales de establecimientos no de mercado (CURDN)</t>
  </si>
  <si>
    <t>112521</t>
  </si>
  <si>
    <t>Agricultura silvicultura y productos de la pesca</t>
  </si>
  <si>
    <t>1125211</t>
  </si>
  <si>
    <t>11252111</t>
  </si>
  <si>
    <t>11252112</t>
  </si>
  <si>
    <t>11252113</t>
  </si>
  <si>
    <t>11252114</t>
  </si>
  <si>
    <t>11252119</t>
  </si>
  <si>
    <t>1125212</t>
  </si>
  <si>
    <t>11252121</t>
  </si>
  <si>
    <t>112521211</t>
  </si>
  <si>
    <t>112521212</t>
  </si>
  <si>
    <t>112521213</t>
  </si>
  <si>
    <t>112521214</t>
  </si>
  <si>
    <t>112521215</t>
  </si>
  <si>
    <t>112521216</t>
  </si>
  <si>
    <t>112521217</t>
  </si>
  <si>
    <t>112528</t>
  </si>
  <si>
    <t>Servicios financieros y servicios conexos servicios inmobiliarios y servicios de leasing (</t>
  </si>
  <si>
    <t>1125281</t>
  </si>
  <si>
    <t>SERVICIOS INMOBILIARIOS RELATIVOS A BIENES RAÍCES PROPIOS O ARRENDADOS (Arrendamiento Gran</t>
  </si>
  <si>
    <t>112529</t>
  </si>
  <si>
    <t xml:space="preserve">Servicios prestados a las empresas y servicios de producción </t>
  </si>
  <si>
    <t>1125291</t>
  </si>
  <si>
    <t>Servicios De Investigación Y Desarrollo</t>
  </si>
  <si>
    <t>1125293</t>
  </si>
  <si>
    <t>Otros Servicios Profesionales, Científicos Y Técnico</t>
  </si>
  <si>
    <t>11252935</t>
  </si>
  <si>
    <t>Servicios Veterinarios</t>
  </si>
  <si>
    <t>112529351</t>
  </si>
  <si>
    <t>Clínica de Pequeños Animales</t>
  </si>
  <si>
    <t>112529352</t>
  </si>
  <si>
    <t>Hospital veterinario MVZ</t>
  </si>
  <si>
    <t>1125293521</t>
  </si>
  <si>
    <t>Servicio de consulta externa</t>
  </si>
  <si>
    <t>1125293522</t>
  </si>
  <si>
    <t>Servicio de Internación</t>
  </si>
  <si>
    <t>1125293523</t>
  </si>
  <si>
    <t>Servicio de  Imágenes Diagnosticas</t>
  </si>
  <si>
    <t>1125293524</t>
  </si>
  <si>
    <t>Servicio de Cardiología</t>
  </si>
  <si>
    <t>1125293525</t>
  </si>
  <si>
    <t>Servicio de Laboratorio Clínico</t>
  </si>
  <si>
    <t>1125293526</t>
  </si>
  <si>
    <t>Servicio de Unidad Quirúrgica</t>
  </si>
  <si>
    <t>1125293527</t>
  </si>
  <si>
    <t>Almacén</t>
  </si>
  <si>
    <t>1125293528</t>
  </si>
  <si>
    <t>Eventos Médicos</t>
  </si>
  <si>
    <t>1125293529</t>
  </si>
  <si>
    <t>Servicio de Patología</t>
  </si>
  <si>
    <t>11252935210</t>
  </si>
  <si>
    <t>Programas de Educación Continua</t>
  </si>
  <si>
    <t>11252935211</t>
  </si>
  <si>
    <t>Estancias</t>
  </si>
  <si>
    <t>11252935212</t>
  </si>
  <si>
    <t>Convenios</t>
  </si>
  <si>
    <t>112529353</t>
  </si>
  <si>
    <t>Otros Servicios Profesionales Y Técnicos N.C.P</t>
  </si>
  <si>
    <t>1126</t>
  </si>
  <si>
    <t>TRANSFERENCIAS CORRIENTES</t>
  </si>
  <si>
    <t>11261</t>
  </si>
  <si>
    <t>Transferencias de unidades del presupuesto general del sector público</t>
  </si>
  <si>
    <t>112611</t>
  </si>
  <si>
    <t>APORTES NACIÓN</t>
  </si>
  <si>
    <t>1126111</t>
  </si>
  <si>
    <t>Articulo 86 ley 30-1992</t>
  </si>
  <si>
    <t>1126113</t>
  </si>
  <si>
    <t>Descuento votaciones (Ley 403-1997)</t>
  </si>
  <si>
    <t>1126114</t>
  </si>
  <si>
    <t>Indicadores de Gestión</t>
  </si>
  <si>
    <t>1126115</t>
  </si>
  <si>
    <t>Estampilla Pro UNAL</t>
  </si>
  <si>
    <t>1126116</t>
  </si>
  <si>
    <t>Recursos Inversión (Transferencia Renta)</t>
  </si>
  <si>
    <t>1126117</t>
  </si>
  <si>
    <t>Articulo 86 ley 30-1992 - Gobernación del Tolima</t>
  </si>
  <si>
    <t>1126118</t>
  </si>
  <si>
    <t>Participacion en Impuestos Tributarios y no Tributarios</t>
  </si>
  <si>
    <t>11261181</t>
  </si>
  <si>
    <t>Estampillas</t>
  </si>
  <si>
    <t>112611811</t>
  </si>
  <si>
    <t>Estampilla pro Universidad del Tolima</t>
  </si>
  <si>
    <t>1126118111</t>
  </si>
  <si>
    <t>Gobernación del Tolima</t>
  </si>
  <si>
    <t>1126118112</t>
  </si>
  <si>
    <t>Municipio de Ibagué</t>
  </si>
  <si>
    <t>1126118113</t>
  </si>
  <si>
    <t>Rendimientos Financieros</t>
  </si>
  <si>
    <t>112612</t>
  </si>
  <si>
    <t>De otras unidades de gobierno</t>
  </si>
  <si>
    <t>1126123</t>
  </si>
  <si>
    <t>DEVOLUCIÓN IVA- INSTITUCIONES DE EDUCACIÓN SUPERIOR</t>
  </si>
  <si>
    <t>11267</t>
  </si>
  <si>
    <t>RECURSOS DE TERCEROS</t>
  </si>
  <si>
    <t>1126701</t>
  </si>
  <si>
    <t>EN CONSIGNACION</t>
  </si>
  <si>
    <t>112670101</t>
  </si>
  <si>
    <t>Convenios con Entidades Externas</t>
  </si>
  <si>
    <t>CONVENIO Interadministrativo 2114-2019</t>
  </si>
  <si>
    <t>12</t>
  </si>
  <si>
    <t>RECURSOS DE CAPITAL</t>
  </si>
  <si>
    <t>121</t>
  </si>
  <si>
    <t>RECURSOS DE BALANCE</t>
  </si>
  <si>
    <t>12102</t>
  </si>
  <si>
    <t>Superavit Fiscal</t>
  </si>
  <si>
    <t>126</t>
  </si>
  <si>
    <t>RENDIMIENTOS FINANCIEROS</t>
  </si>
  <si>
    <t>12622</t>
  </si>
  <si>
    <t>DEPÓSITOS</t>
  </si>
  <si>
    <t>1262201</t>
  </si>
  <si>
    <t>Rendimientos Proyectos Especiales</t>
  </si>
  <si>
    <t>1262202</t>
  </si>
  <si>
    <t>Rendimientos Convenios</t>
  </si>
  <si>
    <t>1262203</t>
  </si>
  <si>
    <t>Rendimientos CREE</t>
  </si>
  <si>
    <t>1262204</t>
  </si>
  <si>
    <t>Rendimientos Pro UNAL</t>
  </si>
  <si>
    <t>1262205</t>
  </si>
  <si>
    <t>Rendimientos Pro UT</t>
  </si>
  <si>
    <t>1262206</t>
  </si>
  <si>
    <t>Rendimientos Recursos de Inversión PFC</t>
  </si>
  <si>
    <t>1262207</t>
  </si>
  <si>
    <t>Rendimientos Proyectos Cooperativas</t>
  </si>
  <si>
    <t>1262208</t>
  </si>
  <si>
    <t>Rendimientos Fondos Comunes</t>
  </si>
  <si>
    <t>1262209</t>
  </si>
  <si>
    <t>Rendimientos Convenios Investigaciones</t>
  </si>
  <si>
    <t>1262210</t>
  </si>
  <si>
    <t>Rendimientos Doctorados</t>
  </si>
  <si>
    <t>1262211</t>
  </si>
  <si>
    <t>Rendimientos Investigaciones</t>
  </si>
  <si>
    <t>PPTO DEFINITIVO</t>
  </si>
  <si>
    <t>SALDO POR COMPROMETER</t>
  </si>
  <si>
    <t>CUENTA X PAGAR</t>
  </si>
  <si>
    <t>CDP´S  X COMPROMETER</t>
  </si>
  <si>
    <t>TOTAL PAC</t>
  </si>
  <si>
    <t>Sueldo Básico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</si>
  <si>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</si>
  <si>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</si>
  <si>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</si>
  <si>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</si>
  <si>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</si>
  <si>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</si>
  <si>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</si>
  <si>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</si>
  <si>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</si>
  <si>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</si>
  <si>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 xml:space="preserve">Bonificación Cuerpo De Custodia Y Vigilancia </t>
  </si>
  <si>
    <t>Quinquenios</t>
  </si>
  <si>
    <t>Aportes A La Seguridad Social En Pensiones</t>
  </si>
  <si>
    <t>Aportes A La Seguridad Social En Salud</t>
  </si>
  <si>
    <t xml:space="preserve">Aportes De Cesantías </t>
  </si>
  <si>
    <t>Aportes A Cajas De Compensación Familiar</t>
  </si>
  <si>
    <t>Aportes Generales Al Sistema De Riesgos Laborales</t>
  </si>
  <si>
    <t>Bonificación De Dirección</t>
  </si>
  <si>
    <t>Beneficios A Los Empleados A Largo Plazo</t>
  </si>
  <si>
    <t>Subsidio De Anteojos</t>
  </si>
  <si>
    <t>Viáticos De Los Funcionarios En Comisión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</si>
  <si>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</si>
  <si>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</si>
  <si>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</si>
  <si>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</si>
  <si>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</si>
  <si>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Otras Máquinas Para Usos Generales Y Sus Partes Y Piezas</t>
  </si>
  <si>
    <t>Máquinas Herramientas Y Sus Partes Piezas Y Accesorios</t>
  </si>
  <si>
    <t>Otra Maquinaria Para Usos Especiales Y Sus Partes Y Piezas</t>
  </si>
  <si>
    <t>Máquinas Para Oficina Y Contabilidad Y Sus Partes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</si>
  <si>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</si>
  <si>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</si>
  <si>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</si>
  <si>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Acumuladores Pilas Y Baterías Primarias Y Sus Partes Y Piezas</t>
  </si>
  <si>
    <t>Válvulas Y Tubos Electrónicos; Componentes Electrónicos; Sus Partes Y Piezas</t>
  </si>
  <si>
    <t>Aparatos Transmisores De Televisión Y Radio; Televisión Video Y Cámaras Digitales; Teléfono</t>
  </si>
  <si>
    <t>Instrumentos Y Aparatos De Medición Verificación Análisis De Navegación Y Para Otros Fines</t>
  </si>
  <si>
    <t>Vehículos Automotores Remolques Y Semirremolques; Y Sus Partes Piezas Y Accesorios</t>
  </si>
  <si>
    <t>Paquetes De Software</t>
  </si>
  <si>
    <t>Asientos</t>
  </si>
  <si>
    <t>Muebles Del Tipo Utilizado En Oficinas</t>
  </si>
  <si>
    <t>Otros Muebles N.C.P.</t>
  </si>
  <si>
    <t>Tierras Y Terrenos</t>
  </si>
  <si>
    <t>Cereales</t>
  </si>
  <si>
    <t>Hortalizas</t>
  </si>
  <si>
    <t>Frutas Y Nueces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</si>
  <si>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</si>
  <si>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</si>
  <si>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</si>
  <si>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</si>
  <si>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</si>
  <si>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</si>
  <si>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</si>
  <si>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</si>
  <si>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Energía Eléctrica</t>
  </si>
  <si>
    <t>Agua Natural</t>
  </si>
  <si>
    <t>Azúcar</t>
  </si>
  <si>
    <t>Productos Del Café</t>
  </si>
  <si>
    <t>Otros Productos Alimenticios N.C.P.</t>
  </si>
  <si>
    <t>Dotación (Prendas De Vestir Y Calzado)</t>
  </si>
  <si>
    <t>Pasta De Papel  Y Cartón</t>
  </si>
  <si>
    <t xml:space="preserve">Libros Impresos </t>
  </si>
  <si>
    <t>Diarios Revistas Y Publicaciones Periódicas Publicados Por Lo Menos Cuatro Veces Por Semana</t>
  </si>
  <si>
    <t>Diarios Revistas Y Publicaciones Periódicas Publicados Menos De Cuatro Veces Por Semana</t>
  </si>
  <si>
    <t xml:space="preserve">Sellos Chequeras Billetes De Banco Títulos De Acciones Catálogos Y Folletos Material Para </t>
  </si>
  <si>
    <t>Gas De Petróleo Y Otros Hidrocarburos Gaseosos (Excepto Gas Natural)</t>
  </si>
  <si>
    <t xml:space="preserve">Químicos Orgánicos Básicos 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</si>
  <si>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</si>
  <si>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</si>
  <si>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</si>
  <si>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</si>
  <si>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Productos De Empaque Y Envasado De Plástico</t>
  </si>
  <si>
    <t>Otros Productos Plásticos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</si>
  <si>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</si>
  <si>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</si>
  <si>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</si>
  <si>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</si>
  <si>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</si>
  <si>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Otros Servicios Financieros Excepto Los Servicios De La Banca De Inversión Servicios De Se</t>
  </si>
  <si>
    <t>Servicios De Seguros Vida (Con Exclusión De Los Servicios De Reaseguro)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</si>
  <si>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</si>
  <si>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</si>
  <si>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</t>
  </si>
  <si>
    <t>Servicios Jurídicos</t>
  </si>
  <si>
    <t>Servicios Veterinarios (OPS Hospital MVZ)</t>
  </si>
  <si>
    <t>Servicios De Publicidad Y El Suministro De Espacio O Tiempo Publicitarios</t>
  </si>
  <si>
    <t>Otros Servicios Profesionales Y Técnicos N.C.P.</t>
  </si>
  <si>
    <t>Servicios De Telecomunicaciones A Través De Internet</t>
  </si>
  <si>
    <t>Servicios De Bibliotecas Y Archivos</t>
  </si>
  <si>
    <t>Servicios De Investigación Y Seguridad</t>
  </si>
  <si>
    <t>Servicios De Apoyo A La Distribución De Electricidad Gas Y Agua</t>
  </si>
  <si>
    <t>Servicios De Mantenimiento Y Reparación De Maquinaria De Oficina Y Contabilidad</t>
  </si>
  <si>
    <t xml:space="preserve">Servicio de instalación de equipos: aparatos de radio. Televisión y comunicación </t>
  </si>
  <si>
    <t>Servicios de mantenimiento, reparación e instalación (excepto serv. De construcción)</t>
  </si>
  <si>
    <t>Servicios De Edición Impresión Y Reproducción</t>
  </si>
  <si>
    <t xml:space="preserve">Servicios De Educación Superior (Terciaria) </t>
  </si>
  <si>
    <t>Otros Tipos De Educación Y Servicios De Apoyo Educativo</t>
  </si>
  <si>
    <t>Servicios De Alcantarillado Servicios De Limpieza Tratamiento De Aguas Residuales Y Tanque</t>
  </si>
  <si>
    <t>Otros Servicios De Protección Del Medio Ambiente N.C.P.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</si>
  <si>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</si>
  <si>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</si>
  <si>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</si>
  <si>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</si>
  <si>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N.C.P.</t>
  </si>
  <si>
    <t>Pago De Cesantías</t>
  </si>
  <si>
    <t>Impuesto Predial Y Sobretasa Ambiental</t>
  </si>
  <si>
    <t>Cuota De Fiscalización Y Auditaje</t>
  </si>
  <si>
    <t>Ampliación Planta Docente</t>
  </si>
  <si>
    <t>Acreditación De Alta Calidad De Programas Académicos</t>
  </si>
  <si>
    <t>Gobernación Del Tolima</t>
  </si>
  <si>
    <t>Otros Fondos</t>
  </si>
  <si>
    <t>Grupos De Investigación</t>
  </si>
  <si>
    <t>Trabajos De Grado Y Semilleros</t>
  </si>
  <si>
    <t>Proyectos De Investigación Ejecución, Fomento Y Admon</t>
  </si>
  <si>
    <t>Movilidad Académica E Investigativa</t>
  </si>
  <si>
    <t>Regionalización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</si>
  <si>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</si>
  <si>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</si>
  <si>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</si>
  <si>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</si>
  <si>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</si>
  <si>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Sistema De Gestión Integrada</t>
  </si>
  <si>
    <t>Aportes Al ICBF</t>
  </si>
  <si>
    <t>Prima De Clima O Prima De Calor</t>
  </si>
  <si>
    <t>Lámparas Eléctricas De Incandescencia O Descarga; Lámparas De Arco Equipo Para Alumbrado E</t>
  </si>
  <si>
    <t xml:space="preserve">Radiorreceptores Y Receptores De Televisión; Aparatos Para La Grabación Y Reproducción </t>
  </si>
  <si>
    <t xml:space="preserve">Productos De Forraje Fibras Plantas Vivas Flores Y Capullos De Flores Tabaco En Rama </t>
  </si>
  <si>
    <t>Libros De Registros Libros De Contabilidad Cuadernillos De Notas Bloques Para Cartas Agenda</t>
  </si>
  <si>
    <t>Tipos De Imprenta Planchas O Cilindros Preparados Para Las Artes Gráficas Piedras Litográficas</t>
  </si>
  <si>
    <t>Servicio De Arrendamiento De Bienes Inmuebles A Comisión O Por Contratación</t>
  </si>
  <si>
    <t>Servicio De Venta De Bienes Inmuebles A Comisión O Por Contratación</t>
  </si>
  <si>
    <t xml:space="preserve">Servicios De Suministro De Infraestructura De Hosting Y De Tecnología De La Información </t>
  </si>
  <si>
    <t>Servicios Proporcionados Por Organizaciones Gremiales Comerciales Y Organizaciones De Empleados</t>
  </si>
  <si>
    <t>Estimulos A La Formación</t>
  </si>
  <si>
    <t>recursos CREE</t>
  </si>
  <si>
    <t>Doctorado en Ciencias Biológicas</t>
  </si>
  <si>
    <t>Doctorado en Ciencias de la Educación</t>
  </si>
  <si>
    <t>Doctorado en Planificación y Manejo Ambiental de Cuencas</t>
  </si>
  <si>
    <t>Doctorado en Ciencias Biomédicas</t>
  </si>
  <si>
    <t>UT solidaria</t>
  </si>
  <si>
    <t>Código</t>
  </si>
  <si>
    <t>Nombre</t>
  </si>
  <si>
    <t>Tipo rubro</t>
  </si>
  <si>
    <t>Centro costo</t>
  </si>
  <si>
    <t>Saldo</t>
  </si>
  <si>
    <t>PAC Enero</t>
  </si>
  <si>
    <t>PAC Febrero</t>
  </si>
  <si>
    <t>PAC Marzo</t>
  </si>
  <si>
    <t>PAC Abril</t>
  </si>
  <si>
    <t>PAC Mayo</t>
  </si>
  <si>
    <t>PAC Junio</t>
  </si>
  <si>
    <t>PAC julio</t>
  </si>
  <si>
    <t>PAC Agosto</t>
  </si>
  <si>
    <t>PAC Septiembre</t>
  </si>
  <si>
    <t>PAC Octubre</t>
  </si>
  <si>
    <t>PAC Noviembre</t>
  </si>
  <si>
    <t>PAC Diciembre</t>
  </si>
  <si>
    <t>TOTAL</t>
  </si>
  <si>
    <t>PAC  Ejecutado Enero</t>
  </si>
  <si>
    <t>INGRESOS</t>
  </si>
  <si>
    <t>DISPONIBILIDAD INICIAL</t>
  </si>
  <si>
    <t>SALDO EN BANCOS</t>
  </si>
  <si>
    <t>RECURSOS PROPIOS</t>
  </si>
  <si>
    <t>RECURSOS DE DESTINACIÓN ESPECIFICA</t>
  </si>
  <si>
    <t>PRESUPUESTO DE INGRESOS</t>
  </si>
  <si>
    <t>Ingresos</t>
  </si>
  <si>
    <t>Servicios para la comunidad, sociales y personales</t>
  </si>
  <si>
    <t>ESPECIALIZACION EN GERENCIA DE PROYECTOS CAT IBAGUÉ</t>
  </si>
  <si>
    <t>ESPECIALIZACIÓN EN GESTIÓN AMBIENTAL</t>
  </si>
  <si>
    <t>MAESTRÍA EN TERRITORIO Y CONFLICTO</t>
  </si>
  <si>
    <t>MAESTRÍA EN CIENCIAS BIOLÓGICAS</t>
  </si>
  <si>
    <t>MAESTRÍA EN DERECHOS HUMANOS Y CIUDADANÍA</t>
  </si>
  <si>
    <t>MAESTRÍA EN EDUCACIÓN</t>
  </si>
  <si>
    <t>MAESTRÍA EN ADMINISTRACIÓN</t>
  </si>
  <si>
    <t>MAESTRÍA EN PLANIFICACIÓN DE CUENCAS HIDROGRÁFICAS</t>
  </si>
  <si>
    <t>MAESTRÍA EN DESARROLLO RURAL</t>
  </si>
  <si>
    <t>AQUÍ VOY</t>
  </si>
  <si>
    <t>DOCTORADOS</t>
  </si>
  <si>
    <t>PENDIENTES</t>
  </si>
  <si>
    <t>CURSOS LIBRES PROGRAMA DE MEDICINA VETERINATIA Y ZOOTECNIA</t>
  </si>
  <si>
    <t>EDUCACIÓN CONTINUADA - PROYECTOS ESPECIALES</t>
  </si>
  <si>
    <t>CURSOS LIBRES FACEA</t>
  </si>
  <si>
    <t>CURSOS DE FACULTAD INGENIERÍA FORESTAL</t>
  </si>
  <si>
    <t>CURSOS LIBRES FAC. SALUD</t>
  </si>
  <si>
    <t>CURSOS LIBRES FACULTAD DE INGENIERÍA AGRONÓMICA</t>
  </si>
  <si>
    <t>NIVEL INTRODUCTORIO FAC.SALUD</t>
  </si>
  <si>
    <t>CURSOS LIBRES FACULTAD DE CIENCIAS ECONÓMICAS Y ADMINISTRATIVAS</t>
  </si>
  <si>
    <t>DIPLOMADOS FAC. SALUD</t>
  </si>
  <si>
    <t>CURSOS LIBRES FACULTAD DE CIENCIAS BÁSICAS</t>
  </si>
  <si>
    <t>CONVENIOS</t>
  </si>
  <si>
    <t>CONVENIOS FACULTAD DE CIENCIAS DE LA SALUD</t>
  </si>
  <si>
    <t>CURSOS LIBRES FACULTAD DE SALUD</t>
  </si>
  <si>
    <t>DIPLOMADOS FAC. CIENCIAS BASICAS</t>
  </si>
  <si>
    <t>CURSOS NIVEL INTRODUCTORIO FACULTAD SALUD</t>
  </si>
  <si>
    <t>EXÁMENES DE APTITUD FÍSICA 0 HONORARIOS</t>
  </si>
  <si>
    <t>CURSOS LIBRES FACULTAD DE TECNOLOGÍAS</t>
  </si>
  <si>
    <t>CURSOS LIBRES FACULTAD DE CIENCIAS HUMANAS Y ARTES</t>
  </si>
  <si>
    <t>DIPLOMADO</t>
  </si>
  <si>
    <t>EDUCACION CONTINUADA-DIPLOMADOS FACULTAD DE MVZ</t>
  </si>
  <si>
    <t>MUSE ANTROPOLOGICO</t>
  </si>
  <si>
    <t>MUSEO ANTROPOLOGICO</t>
  </si>
  <si>
    <t>DIPLOMADO EN SILVICULTURA</t>
  </si>
  <si>
    <t>SEMINARIO DE DOCENCIA UNIVERSITARIA IDEAD</t>
  </si>
  <si>
    <t>EDUCACION CONTINUADA - PROYECTOS ESPECIALES</t>
  </si>
  <si>
    <t>DIPLOMADO HORTOFRUTÍCOLA</t>
  </si>
  <si>
    <t>DIPLOMADO EN INTEGRACIÓN SISTEMAS DE GESTIÓN</t>
  </si>
  <si>
    <t>DIPLOMADO DIAGNOSTICO INTEGRADO DE FERTILIDAD DE SUELOS</t>
  </si>
  <si>
    <t>DIPLOMADOS FACULTAD DE CIENCAS ECONOMICAS Y ADMINISTRATIVAS</t>
  </si>
  <si>
    <t>DIPLOMADO EN ENSEÑANZA DEL ESPAÑOL COMO LENGUA EXTNJ</t>
  </si>
  <si>
    <t>DIPLOMADO EN COMPETENCIAS PEDAGÓGICAS</t>
  </si>
  <si>
    <t>DIPLOMADO EN NECESIDADES EN ALTO RENDIMIENTO DEPORTIVO</t>
  </si>
  <si>
    <t>DIPLOMADO EN NECESIDADES EDUCATIVAS ESPECIALES</t>
  </si>
  <si>
    <t>CENTRO DE IDIOMAS</t>
  </si>
  <si>
    <t>DIPLOMADOS FACULTAD DE CIENCIAS BÁSICAS</t>
  </si>
  <si>
    <t>DIPLOMADO FACULTAD DE SALUD</t>
  </si>
  <si>
    <t>DIPLOMADOS FACULTAD DE TECNOLOGIAS</t>
  </si>
  <si>
    <t>DIPLOMADOS FACULTAD DE CIENCIAS HUMANAS Y ARTES</t>
  </si>
  <si>
    <t>MUSEO ANTROPOLÓGICO FACULTAD DE CIENCIAS HUMANAS Y ARTES</t>
  </si>
  <si>
    <t>LASEREX</t>
  </si>
  <si>
    <t>PRÉSTAMOS DE LABORATORIO FACULTAD DE CIENCIAS BÁSICAS</t>
  </si>
  <si>
    <t>UNIDAD DE ASESORÍA DE ESTADÍSTICA FACULTAD DE CIENCIAS BÁSICAS</t>
  </si>
  <si>
    <t>ENCUENTROS DE MATEMATICAS FACULTAD DE CIENCIAS BÁSICAS</t>
  </si>
  <si>
    <t>Servicios de alojamiento; servicios de suministro de comidas y bebidas; servicios de transporte; y servicios de distribución de electricidad, gas y agua</t>
  </si>
  <si>
    <t>Agricultura, silvicultura y productos de la pesca</t>
  </si>
  <si>
    <t>CENTRO UNIVERSITARIO REGIONAL DEL NORTE - ARMERO</t>
  </si>
  <si>
    <t>PRODUCTOS DE FORRAJE, FIBRAS, PLANTAS VIVAS, FLORES Y CAPULLOS DE FLORES, TABACO EN RAMA Y CAUCHO NATURAL</t>
  </si>
  <si>
    <t>HUEVOS DE GALLINA O DE OTRAS AVES, CON CÁSCARA, FRESCOS</t>
  </si>
  <si>
    <t>Servicios financieros y servicios conexos, servicios inmobiliarios y servicios de leasing (Arrendamientos)</t>
  </si>
  <si>
    <t>SERVICIOS INMOBILIARIOS RELATIVOS A BIENES RAÍCES PROPIOS O ARRENDADOS (Arrendamiento Granja Marañones - Cafeteria Hospital MVZ)</t>
  </si>
  <si>
    <t>CLINICA DE PEQUEÑOS ANIMALES</t>
  </si>
  <si>
    <t>SERVICIO DE CONSULTA EXTERNA</t>
  </si>
  <si>
    <t>SERVICIO DE INTERNACION</t>
  </si>
  <si>
    <t>SERVICIO DE IMÁGENES DIAGNOSTICAS</t>
  </si>
  <si>
    <t>SERVICIO DE CARDIOLOGIA</t>
  </si>
  <si>
    <t>SERVICIO DE LABORATORIO CLINICO</t>
  </si>
  <si>
    <t>SERVICIOS DE LABORATORIO</t>
  </si>
  <si>
    <t>SERVICIO DE UNIDAD QUIRURGICA</t>
  </si>
  <si>
    <t>SERVICIO DE UNIDAD QUIRURJICA</t>
  </si>
  <si>
    <t>ALMACEN</t>
  </si>
  <si>
    <t>EVENTOS MEDICOS</t>
  </si>
  <si>
    <t>SERVICIO DE PATOLOGIA</t>
  </si>
  <si>
    <t>PROGRAMAS DE EDUCACION CONTINUA</t>
  </si>
  <si>
    <t>PROGRAMA DE EDUCACION CONTINUA</t>
  </si>
  <si>
    <t>ESTANCIAS</t>
  </si>
  <si>
    <t>COVENIOS</t>
  </si>
  <si>
    <t>DESPACHO VICERRECTORIA ADMINISTRATIVA</t>
  </si>
  <si>
    <t>RECURSOS DE LA ENTIDAD</t>
  </si>
  <si>
    <t>Variación</t>
  </si>
  <si>
    <t>2</t>
  </si>
  <si>
    <t>SUELDO BÁSICO</t>
  </si>
  <si>
    <t>HORAS EXTRAS, DOMINICALES, FESTIVOS Y RECARGOS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</si>
  <si>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</si>
  <si>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</si>
  <si>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</si>
  <si>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</si>
  <si>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</si>
  <si>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</si>
  <si>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</si>
  <si>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</si>
  <si>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</si>
  <si>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</si>
  <si>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>BONIFICACIÓN CUERPO DE CUSTODIA Y VIGILANCIA</t>
  </si>
  <si>
    <t xml:space="preserve">BONIFICACIÓN CUERPO DE CUSTODIA Y VIGILANCIA </t>
  </si>
  <si>
    <t>QUINQUENIOS</t>
  </si>
  <si>
    <t>APORTES A LA SEGURIDAD SOCIAL EN PENSIONES</t>
  </si>
  <si>
    <t>DESPACHO DE RECTORÍA</t>
  </si>
  <si>
    <t>APORTES A LA SEGURIDAD SOCIAL EN SALUD</t>
  </si>
  <si>
    <t>APORTES DE CESANTÍAS</t>
  </si>
  <si>
    <t xml:space="preserve">APORTES DE CESANTÍAS </t>
  </si>
  <si>
    <t>APORTES A CAJAS DE COMPENSACIÓN FAMILIAR</t>
  </si>
  <si>
    <t>APORTES GENERALES AL SISTEMA DE RIESGOS LABORALES</t>
  </si>
  <si>
    <t>APORTES AL ICBF</t>
  </si>
  <si>
    <t>PRIMA DE CLIMA O PRIMA DE CALOR</t>
  </si>
  <si>
    <t>BONIFICACIÓN DE DIRECCIÓN</t>
  </si>
  <si>
    <t>BENEFICIOS A LOS EMPLEADOS A LARGO PLAZO</t>
  </si>
  <si>
    <t>SUBSIDIO DE ANTEOJOS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</si>
  <si>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</si>
  <si>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</si>
  <si>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</si>
  <si>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</si>
  <si>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</si>
  <si>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PRODUCTOS METÁLICOS, MAQUINARIA Y EQUIPO</t>
  </si>
  <si>
    <t>OTRAS MÁQUINAS PARA USOS GENERALES Y SUS PARTES Y PIEZAS</t>
  </si>
  <si>
    <t>MÁQUINAS HERRAMIENTAS Y SUS PARTES, PIEZAS Y ACCESORIOS</t>
  </si>
  <si>
    <t>MÁQUINAS HERRAMIENTAS Y SUS PARTES PIEZAS Y ACCESORIOS</t>
  </si>
  <si>
    <t>OTRA MAQUINARIA PARA USOS ESPECIALES Y SUS PARTES Y PIEZAS</t>
  </si>
  <si>
    <t>MAQUINARIA DE OFICINA, CONTABILIDAD E INFORMÁTICA</t>
  </si>
  <si>
    <t>MÁQUINAS PARA OFICINA Y CONTABILIDAD, Y SUS PARTES Y ACCESORIOS</t>
  </si>
  <si>
    <t>MÁQUINAS PARA OFICINA Y CONTABILIDAD Y SUS PARTES Y ACCESORIOS</t>
  </si>
  <si>
    <t>MAQUINARIA DE INFORMÁTICA Y SUS PARTES, PIEZAS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</si>
  <si>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</si>
  <si>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</si>
  <si>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</si>
  <si>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LÁMPARAS ELÉCTRICAS DE INCANDESCENCIA O DESCARGA; LÁMPARAS DE ARCO, EQUIPO PARA ALUMBRADO ELÉCTRICO; SUS PARTES Y PIEZAS</t>
  </si>
  <si>
    <t>ESPECIALIZACION EN DERECHO ADMINISTRATIVO FACULTAD DE CIENCIAS HUMANAS Y ARTES</t>
  </si>
  <si>
    <t>LÁMPARAS ELÉCTRICAS DE INCANDESCENCIA O DESCARGA; LÁMPARAS DE ARCO EQUIPO PARA ALUMBRADO E</t>
  </si>
  <si>
    <t>EQUIPO Y APARATOS DE RADIO, TELEVISIÓN Y COMUNICACIONES</t>
  </si>
  <si>
    <t>VÁLVULAS Y TUBOS ELECTRÓNICOS; COMPONENTES ELECTRÓNICOS; SUS PARTES Y PIEZAS</t>
  </si>
  <si>
    <t>APARATOS TRANSMISORES DE TELEVISIÓN Y RADIO; TELEVISIÓN, VIDEO Y CÁMARAS DIGITALES; TELÉFONOS</t>
  </si>
  <si>
    <t>APARATOS TRANSMISORES DE TELEVISIÓN Y RADIO; TELEVISIÓN VIDEO Y CÁMARAS DIGITALES; TELÉFON</t>
  </si>
  <si>
    <t xml:space="preserve">RADIORRECEPTORES Y RECEPTORES DE TELEVISIÓN; APARATOS PARA LA GRABACIÓN Y REPRODUCCIÓN DE </t>
  </si>
  <si>
    <t>APARATOS MÉDICOS, INSTRUMENTOS ÓPTICOS Y DE PRECISIÓN, RELOJES</t>
  </si>
  <si>
    <t>INSTRUMENTOS Y APARATOS DE MEDICIÓN, VERIFICACIÓN, ANÁLISIS, DE NAVEGACIÓN Y PARA OTROS FINES (EXCEPTO INSTRUMENTOS ÓPTICOS); INSTRUMENTOS DE CONTROL DE PROCESOS INDUSTRIALES, SUS PARTES, PIEZAS Y ACCESORIOS</t>
  </si>
  <si>
    <t>COVENIOS HOSPITAL VETERINARIO</t>
  </si>
  <si>
    <t>INSTRUMENTOS Y APARATOS DE MEDICIÓN VERIFICACIÓN ANÁLISIS DE NAVEGACIÓN Y PARA OTROS FINES</t>
  </si>
  <si>
    <t>VEHÍCULOS AUTOMOTORES, REMOLQUES Y SEMIRREMOLQUES; Y SUS PARTES, PIEZAS Y ACCESORIOS</t>
  </si>
  <si>
    <t>VEHÍCULOS AUTOMOTORES REMOLQUES Y SEMIRREMOLQUES; Y SUS PARTES PIEZAS Y ACCESORIOS</t>
  </si>
  <si>
    <t>INVESTIGACIÓN Y DESARROLLO</t>
  </si>
  <si>
    <t>MUEBLES, INSTRUMENTOS MUSICALES, ARTÍCULOS DE DEPORTE Y ANTIGÜEDADES</t>
  </si>
  <si>
    <t>ASIENTOS</t>
  </si>
  <si>
    <t>MUEBLES, DEL TIPO UTILIZADO EN OFICINAS</t>
  </si>
  <si>
    <t>MUEBLES DEL TIPO UTILIZADO EN OFICINAS</t>
  </si>
  <si>
    <t>AQUÍ VOY CON EL SISTEMA</t>
  </si>
  <si>
    <t>OTROS MUEBLES NCP</t>
  </si>
  <si>
    <t>OTROS MUEBLES N.C.P.</t>
  </si>
  <si>
    <t>TIERRAS Y TERRENOS</t>
  </si>
  <si>
    <t>AGRICULTURA, SILVICULTURA Y PRODUCTOS DE LA PESCA</t>
  </si>
  <si>
    <t>MINERALES; ELECTRICIDAD, GAS Y AGUA</t>
  </si>
  <si>
    <t>ELECTRICIDAD, GAS DE CIUDAD, VAPOR Y AGUA CALIENTE</t>
  </si>
  <si>
    <t>ENERGÍA ELÉCTRICA</t>
  </si>
  <si>
    <t>AGUA NATURAL</t>
  </si>
  <si>
    <t>PRODUCTOS ALIMENTICIOS, BEBIDAS Y TABACO; TEXTILES, PRENDAS DE VESTIR Y PRODUCTOS DE CUERO</t>
  </si>
  <si>
    <t>PRODUCTOS DE MOLINERÍA, ALMIDONES Y PRODUCTOS DERIVADOS DEL ALMIDÓN; OTROS PRODUCTOS ALIMENTICIOS</t>
  </si>
  <si>
    <t>AZÚCAR</t>
  </si>
  <si>
    <t>PRODUCTOS DEL CAFÉ</t>
  </si>
  <si>
    <t>OTROS PRODUCTOS ALIMENTICIOS NCP</t>
  </si>
  <si>
    <t>OTROS PRODUCTOS ALIMENTICIOS N.C.P.</t>
  </si>
  <si>
    <t>OTROS BIENES TRANSPORTABLES (EXCEPTO PRODUCTOS METÁLICOS, MAQUINARIA Y EQUIPO)</t>
  </si>
  <si>
    <t>PASTA O PULPA, PAPEL Y PRODUCTOS DE PAPEL; IMPRESOS Y ARTÍCULOS RELACIONADOS</t>
  </si>
  <si>
    <t>PASTA DE PAPEL, PAPEL Y CARTÓN</t>
  </si>
  <si>
    <t>PASTA DE PAPEL PAPEL Y CARTÓN</t>
  </si>
  <si>
    <t>LIBROS IMPRESOS</t>
  </si>
  <si>
    <t xml:space="preserve">LIBROS IMPRESOS </t>
  </si>
  <si>
    <t>DIARIOS, REVISTAS Y PUBLICACIONES PERIÓDICAS, PUBLICADOS POR LO MENOS CUATRO VECES POR SEMANA</t>
  </si>
  <si>
    <t>DIARIOS REVISTAS Y PUBLICACIONES PERIÓDICAS PUBLICADOS POR LO MENOS CUATRO VECES POR SEMAN</t>
  </si>
  <si>
    <t>DIARIOS REVISTAS Y PUBLICACIONES PERIÓDICAS PUBLICADOS MENOS DE CUATRO VECES POR SEMANA</t>
  </si>
  <si>
    <t>SELLOS, CHEQUERAS, BILLETES DE BANCO, TÍTULOS DE ACCIONES, CATÁLOGOS Y FOLLETOS, MATERIAL PARA ANUNCIOS PUBLICITARIOS Y OTROS MATERIALES IMPRESOS</t>
  </si>
  <si>
    <t xml:space="preserve">SELLOS CHEQUERAS BILLETES DE BANCO TÍTULOS DE ACCIONES CATÁLOGOS Y FOLLETOS MATERIAL PARA </t>
  </si>
  <si>
    <t>LIBROS DE REGISTROS LIBROS DE CONTABILIDAD CUADERNILLOS DE NOTAS BLOQUES PARA CARTAS AGEND</t>
  </si>
  <si>
    <t>TIPOS DE IMPRENTA, PLANCHAS O CILINDROS, PREPARADOS PARA LAS ARTES GRÁFICAS, PIEDRAS LITOGRÁFICAS IMPRESAS U OTROS ELEMENTOS DE IMPRESIÓN</t>
  </si>
  <si>
    <t>TIPOS DE IMPRENTA PLANCHAS O CILINDROS PREPARADOS PARA LAS ARTES GRÁFICAS PIEDRAS LITOGRÁF</t>
  </si>
  <si>
    <t>GAS DE PETRÓLEO Y OTROS HIDROCARBUROS GASEOSOS (EXCEPTO GAS NATURAL)</t>
  </si>
  <si>
    <t>QUÍMICOS ORGÁNICOS BÁSICOS</t>
  </si>
  <si>
    <t xml:space="preserve">QUÍMICOS ORGÁNICOS BÁSICOS </t>
  </si>
  <si>
    <t>PRODUCTOS QUÍMICOS INORGÁNICOS BÁSICOS NCP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</si>
  <si>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</si>
  <si>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</si>
  <si>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</si>
  <si>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</si>
  <si>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SERVICIOS DE ALOJAMIENTO; SERVICIOS DE SUMINISTRO DE COMIDAS Y BEBIDAS; SERVICIOS DE TRANSPORTE; Y SERVICIOS DE DISTRIBUCIÓN DE ELECTRICIDAD, GAS Y AGUA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</si>
  <si>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</si>
  <si>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</si>
  <si>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</si>
  <si>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</si>
  <si>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</si>
  <si>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SERVICIOS FINANCIEROS Y SERVICIOS CONEXOS, SERVICIOS INMOBILIARIOS Y SERVICIOS DE LEASING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</si>
  <si>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</si>
  <si>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</si>
  <si>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OTROS SERVICIOS FINANCIEROS EXCEPTO LOS SERVICIOS DE LA BANCA DE INVERSIÓN SERVICIOS DE SE</t>
  </si>
  <si>
    <t>SERVICIOS DE SEGUROS Y PENSIONES (CON EXCLUSIÓN DE SERVICIOS DE REASEGURO), EXCEPTO LOS SERVICIOS DE SEGUROS SOCIALES</t>
  </si>
  <si>
    <t>SERVICIOS DE SEGUROS VIDA (CON EXCLUSIÓN DE LOS SERVICIOS DE REASEGURO)</t>
  </si>
  <si>
    <t>OTROS SERVICIOS DE SEGUROS DISTINTOS A LOS SEGUROS DE VIDA (EXCEPTO LOS SERVICIOS DE REASEGURO)</t>
  </si>
  <si>
    <t>OTROS SERVICIOS DE SEGUROS DISTINTOS DE LOS SEGUROS DE VIDA NCP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</si>
  <si>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</si>
  <si>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</si>
  <si>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 PROPIOS O ARRENDADOS</t>
  </si>
  <si>
    <t>SERVICIOS DE ALQUILER O ARRENDAMIENTO CON O SIN OPCIÓN DE COMPRA RELATIVOS A BIENES INMUEB</t>
  </si>
  <si>
    <t>SERVICIO DE ARRENDAMIENTO DE BIENES INMUEBLES A COMISIÓN O POR CONTRATA</t>
  </si>
  <si>
    <t>DIRECCIÓN ADMINISTRATIVA</t>
  </si>
  <si>
    <t xml:space="preserve">SERVICIO DE ARRENDAMIENTO DE BIENES INMUEBLES A COMISIÓN O POR CONTRATA </t>
  </si>
  <si>
    <t>SERVICIO DE VENTA DE BIENES INMUEBLES A COMISIÓN O POR CONTRATA</t>
  </si>
  <si>
    <t>SERVICIOS JURÍDICOS</t>
  </si>
  <si>
    <t>OTROS SERVICIOS PROFESIONALES, CIENTÍFICOS Y TÉCNICOS</t>
  </si>
  <si>
    <t>SERVICIOS DE CONSULTORÍA EN ADMINISTRACIÓN Y SERVICIOS DE GESTIÓN; SERVICIOS DE TECNOLOGÍA DE LA INFORMACIÓN</t>
  </si>
  <si>
    <t>SERVICIOS DE SUMINISTRO DE INFRAESTRUCTURA DE HOSTING Y DE TECNOLOGÍA DE LA INFORMACIÓN (TI)</t>
  </si>
  <si>
    <t>Servicios de suministro de infraestructura de hosting y de tecnología de la información (T</t>
  </si>
  <si>
    <t>SERVICIOS VETERINARIOS (OPS HOSPITAL MVZ)</t>
  </si>
  <si>
    <t>SERVICIOS DE PUBLICIDAD Y EL SUMINISTRO DE ESPACIO O TIEMPO PUBLICITARIOS</t>
  </si>
  <si>
    <t>OTROS SERVICIOS PROFESIONALES Y TÉCNICOS NCP</t>
  </si>
  <si>
    <t>OTROS SERVICIOS PROFESIONALES Y TÉCNICOS N.C.P.</t>
  </si>
  <si>
    <t>SERVICIOS DE TELECOMUNICACIONES, TRANSMISIÓN Y SUMINISTRO DE INFORMACIÓN</t>
  </si>
  <si>
    <t>SERVICIOS DE TELECOMUNICACIONES A TRAVÉS DE INTERNET</t>
  </si>
  <si>
    <t>SERVICIOS DE BIBLIOTECAS Y ARCHIVOS</t>
  </si>
  <si>
    <t>SERVICIOS DE INVESTIGACIÓN Y SEGURIDAD</t>
  </si>
  <si>
    <t>SERVICIOS DE APOYO A LA AGRICULTURA, LA CAZA, LA SILVICULTURA, LA PESCA, LA MINERÍA Y LOS SERVICIOS PÚBLICOS</t>
  </si>
  <si>
    <t>SERVICIOS DE APOYO A LA DISTRIBUCIÓN DE ELECTRICIDAD, GAS Y AGUA</t>
  </si>
  <si>
    <t>SERVICIOS DE APOYO A LA DISTRIBUCIÓN DE ELECTRICIDAD GAS Y AGUA</t>
  </si>
  <si>
    <t>SERVICIOS DE MANTENIMIENTO, REPARACIÓN E INSTALACIÓN (EXCEPTO SERVICIOS DE CONSTRUCCIÓN)</t>
  </si>
  <si>
    <t>SERVICIOS DE MANTENIMIENTO Y REPARACIÓN DE MAQUINARIA DE OFICINA Y CONTABILIDAD</t>
  </si>
  <si>
    <t>SERVICIO DE INTALACION DE EQUIPOS: APARATOS DE RADIO TELEVISION Y COMUNICACIÓN</t>
  </si>
  <si>
    <t xml:space="preserve">SERVICIO DE INTALACION DE EQUIPOS: APARATOS DE RADIO . TELEVISION Y COMUNICACIÓN </t>
  </si>
  <si>
    <t>SERVICIOS DE MANTENIMIENTO, REPARACION E INSTALACION (EXCEPTO SERV. DE CONSTRUCCION)</t>
  </si>
  <si>
    <t xml:space="preserve">OTROS SERVICIOS DE fabricación; SERVICIOS DE EDICIÓN, IMPRESIÓN Y REPRODUCCIÓN; SERVICIOS DE RECUPERACIÓN DE MATERIALES </t>
  </si>
  <si>
    <t>SERVICIOS DE EDICIÓN, IMPRESIÓN Y REPRODUCCIÓN</t>
  </si>
  <si>
    <t>SERVICIOS DE EDICIÓN IMPRESIÓN Y REPRODUCCIÓN</t>
  </si>
  <si>
    <t>SERVICIOS PARA LA COMUNIDAD, SOCIALES Y PERSONALES</t>
  </si>
  <si>
    <t xml:space="preserve">SERVICIOS DE EDUCACIÓN SUPERIOR (TERCIARIA) </t>
  </si>
  <si>
    <t>OTROS TIPOS DE EDUCACIÓN Y SERVICIOS DE APOYO EDUCATIVO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</si>
  <si>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</si>
  <si>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</si>
  <si>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SERVICIOS DE ALCANTARILLADO SERVICIOS DE LIMPIEZA TRATAMIENTO DE AGUAS RESIDUALES Y TANQUE</t>
  </si>
  <si>
    <t>OTROS SERVICIOS DE PROTECCIÓN DEL MEDIO AMBIENTE NCP</t>
  </si>
  <si>
    <t>OTROS SERVICIOS DE PROTECCIÓN DEL MEDIO AMBIENTE N.C.P.</t>
  </si>
  <si>
    <t>SERVICIOS PROPORCIONADOS POR ORGANIZACIONES GREMIALES COMERCIALES Y ORGANIZACIONES DE EMPL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</si>
  <si>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</si>
  <si>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</si>
  <si>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</si>
  <si>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</si>
  <si>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NCP</t>
  </si>
  <si>
    <t>OTROS SERVICIOS DIVERSOS N.C.P.</t>
  </si>
  <si>
    <t>PAGO DE CESANTÍAS</t>
  </si>
  <si>
    <t>GASTOS POR TRIBUTOS, MULTAS, SANCIONES E INTERESES DE MORA</t>
  </si>
  <si>
    <t>IMPUESTO PREDIAL Y SOBRETASA AMBIENTAL</t>
  </si>
  <si>
    <t>CUOTA DE FISCALIZACIÓN Y AUDITAJE</t>
  </si>
  <si>
    <t>AMPLIACIÓN PLANTA DOCENTE</t>
  </si>
  <si>
    <t>ESTIMULOS A LA FORMACIÓN</t>
  </si>
  <si>
    <t>PRACTICAS ACADEMICAS</t>
  </si>
  <si>
    <t>DESPACHO VICERRECTOR ACADÉMICO</t>
  </si>
  <si>
    <t>ACREDITACIÓN DE ALTA CALIDAD DE PROGRAMAS ACADÉMICOS</t>
  </si>
  <si>
    <t>PROGRAMA-INVESTIGACIÓN Y DESARROLLO</t>
  </si>
  <si>
    <t xml:space="preserve">PROGRAMA-MODERNIZACIÓN Y VISIBILIZACIÓN DE FUENTES DOCUMENTALES Y COLECCIONES MUSEOLÓGICAS DE LA UNIVERSIDAD. </t>
  </si>
  <si>
    <t>GOBERNACION DEL TOLIMA</t>
  </si>
  <si>
    <t>DOTACIÓN DE EQUIPOS, MATERIAL BIBLIOGRÁFICO Y BASES DE DATOS</t>
  </si>
  <si>
    <t>DESPACHO VICERRECTOR DE DESARROLLO HUMANO</t>
  </si>
  <si>
    <t>OTROS FONDOS</t>
  </si>
  <si>
    <t>MOVILIDAD ACADÉMICA E INVESTIGATIVA</t>
  </si>
  <si>
    <t>GRUPOS DE INVESTIGACION</t>
  </si>
  <si>
    <t>TRABAJOS DE GRADO Y SEMILLEROS</t>
  </si>
  <si>
    <t>PROYECTOS DE INVESTIGACION EJECUCION, FOMETO Y ADMON</t>
  </si>
  <si>
    <t>RECURSOS CREE</t>
  </si>
  <si>
    <t>INVERSIONES BIENESTAR</t>
  </si>
  <si>
    <t>Doctorado en Ciencias Biologicas</t>
  </si>
  <si>
    <t>BIENESTAR UNIVERSITARIO</t>
  </si>
  <si>
    <t>Doctorado en Ciencias de la Educacion</t>
  </si>
  <si>
    <t>RESTAURANTE UNIVERSITARIO</t>
  </si>
  <si>
    <t>Doctorado en Planificacion y Manejo Ambiental de Cuencas</t>
  </si>
  <si>
    <t>RESIDENCIAS MASCULINAS Y FEMENINAS</t>
  </si>
  <si>
    <t>BECAS ESTUDIANTILES</t>
  </si>
  <si>
    <t>Doctorado en Ciencias Biomedicas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</si>
  <si>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</si>
  <si>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</si>
  <si>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</si>
  <si>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</si>
  <si>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</si>
  <si>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</si>
  <si>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</si>
  <si>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ASISTENCIAS ADMINISTRATIVAS Y MONITORIAS ACADÉMICAS</t>
  </si>
  <si>
    <t>CURSOS NIVELATORIOS</t>
  </si>
  <si>
    <t>POLÍTICA INSTITUCIONALES DE GÉNERO</t>
  </si>
  <si>
    <t>POLITICAS INSTITUCIONALES DE INCLUSIÓN</t>
  </si>
  <si>
    <t>ACTUALIZACION DEL ESTATUTO ESTUDIANTIL</t>
  </si>
  <si>
    <t>POLITICA INSTITUCIONAL DE DERECHOS HUMANOS</t>
  </si>
  <si>
    <t>TALLERISTAS DEL CENTRO CULTURAL</t>
  </si>
  <si>
    <t>INSTRUMENTISTAS ORQUESTA SINFÓNICA</t>
  </si>
  <si>
    <t>CENTRO CULTURAL</t>
  </si>
  <si>
    <t>ORQUESTA SINFONICA</t>
  </si>
  <si>
    <t>REGIONALIZACIÓN</t>
  </si>
  <si>
    <t>UT SOLIDARIA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</si>
  <si>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</si>
  <si>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</si>
  <si>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</si>
  <si>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</si>
  <si>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</si>
  <si>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GESTIÓN DOCUMENTAL</t>
  </si>
  <si>
    <t>2.3.5</t>
  </si>
  <si>
    <t>INVERSIÓN -RECURSOS DE BALANCE 2019</t>
  </si>
  <si>
    <t>2.3.5.01</t>
  </si>
  <si>
    <t>Inversión 2019-Planes de Fomento</t>
  </si>
  <si>
    <t>2.3.5.01.01</t>
  </si>
  <si>
    <t>Movilidad Internacional PFC</t>
  </si>
  <si>
    <t>2.3.5.01.02</t>
  </si>
  <si>
    <t>2.3.5.01.03</t>
  </si>
  <si>
    <t>2.3.5.01.04</t>
  </si>
  <si>
    <t>2.3.5.01.05</t>
  </si>
  <si>
    <t>2.3.5.01.06</t>
  </si>
  <si>
    <t>Actividades y Dotaciones Deportivas - PFC</t>
  </si>
  <si>
    <t>2.3.5.01.07</t>
  </si>
  <si>
    <t>Residencias Masculinas y Femeninas - PFC</t>
  </si>
  <si>
    <t>2.3.5.01.08</t>
  </si>
  <si>
    <t>2.3.5.01.09</t>
  </si>
  <si>
    <t>Inversiones en Infraestructura Fisica y Tecnologica-PFC</t>
  </si>
  <si>
    <t>2.3.5.02</t>
  </si>
  <si>
    <t>2.3.5.02.01</t>
  </si>
  <si>
    <t>Recursos de Inversiones Estampilla PRo UT 2018</t>
  </si>
  <si>
    <t>2.3.5.02.02</t>
  </si>
  <si>
    <t>Recursos Estampilla Pro UT 2017</t>
  </si>
  <si>
    <t>2.3.5.02.03</t>
  </si>
  <si>
    <t>Recursos Estampilla Po UT-Construccion Bloque de Aulas</t>
  </si>
  <si>
    <t>2.3.5.02.04</t>
  </si>
  <si>
    <t>Recursos Estampilla Po UT-2019</t>
  </si>
  <si>
    <t>2.3.5.03</t>
  </si>
  <si>
    <t>Recursos CREE</t>
  </si>
  <si>
    <t>2.3.5.03.01</t>
  </si>
  <si>
    <t>Rendimientos CREE-Acreditacion de Alta Calidad</t>
  </si>
  <si>
    <t>2.3.5.03.02</t>
  </si>
  <si>
    <t>Rendimientos Financieros CREE-Gastos Practicas de Pregrado</t>
  </si>
  <si>
    <t>2.3.5.03.03</t>
  </si>
  <si>
    <t>2.3.5.03.09</t>
  </si>
  <si>
    <t>Recursos CREE-Adecuacion Cuarto Biosanitario(Postcosecha-citogenetica)</t>
  </si>
  <si>
    <t>2.3.5.03.15</t>
  </si>
  <si>
    <t>Recursos CREE-Proyeccion social</t>
  </si>
  <si>
    <t>2.3.5.03.21</t>
  </si>
  <si>
    <t>Recursos CREE--2014--Dotación Hospital Veterinario MVZ</t>
  </si>
  <si>
    <t>2.3.5.03.24</t>
  </si>
  <si>
    <t>Recursos CREE--2015--Construcción del Chut de Basuras</t>
  </si>
  <si>
    <t>2.3.5.03.25</t>
  </si>
  <si>
    <t>Recursos CREE--2014--Construccion Edificio de Aulas</t>
  </si>
  <si>
    <t>2.3.5.03.26</t>
  </si>
  <si>
    <t>Recursos CREE--2017--Formacion Doctoral</t>
  </si>
  <si>
    <t>2.3.5.03.28</t>
  </si>
  <si>
    <t>Recursos CREE--2017--laboratorio de Investigacion Ciencias Sociales</t>
  </si>
  <si>
    <t>2.3.5.03.30</t>
  </si>
  <si>
    <t>Recursos CREE--2017--Dotacion Equipos de Simulacion Torre Docente</t>
  </si>
  <si>
    <t>2.3.5.04</t>
  </si>
  <si>
    <t>2.3.5.04.01</t>
  </si>
  <si>
    <t>Restaurante Universitario-Estampilla UNAL</t>
  </si>
  <si>
    <t>2.3.5.04.02</t>
  </si>
  <si>
    <t>Inversiones en Infraestructura Fisica y Tecnologica-RENDIMIENTOS PRO UNAL</t>
  </si>
  <si>
    <t>2.3.5.04.03</t>
  </si>
  <si>
    <t>Reservas - Recursos Estampilla UNAL</t>
  </si>
  <si>
    <t>2.3.5.04.04</t>
  </si>
  <si>
    <t>Recursos Estampilla Pro UNAL - Dotacion Libros Bilbioteca</t>
  </si>
  <si>
    <t>2.3.5.04.05</t>
  </si>
  <si>
    <t>Recursos Estampilla Pro UNAL - Mejoramiento de Dotacion Bibliografica</t>
  </si>
  <si>
    <t>2.3.5.04.06</t>
  </si>
  <si>
    <t>Recursos Estampilla Pro UNAL - Mejoramiento y Adecuacion Salas de Artes</t>
  </si>
  <si>
    <t>2.3.5.04.07</t>
  </si>
  <si>
    <t>Recursos Estampilla Pro UNAL - Adquisicion Equipos de Computo Salas Sistemas</t>
  </si>
  <si>
    <t>2.3.5.04.08</t>
  </si>
  <si>
    <t>Recursos Estampilla Pro UNAL - Adecuacion Lab. de Bioprocesos Maestria Ciencia Tec.Agroind</t>
  </si>
  <si>
    <t>2.3.5.04.09</t>
  </si>
  <si>
    <t>REC-ESTAMPILLA UNAL-Mantenimiento de Infraestructura Fisica</t>
  </si>
  <si>
    <t>2.3.5.04.10</t>
  </si>
  <si>
    <t>RECURSOS ESTAMPILLA PRO UNAL-Estrategia de Comunicaciones</t>
  </si>
  <si>
    <t>2.3.5.04.11</t>
  </si>
  <si>
    <t>RECURSOS ESTAMPILLA PRO UNAL</t>
  </si>
  <si>
    <t>2.3.5.05</t>
  </si>
  <si>
    <t>Recursos Inversión 2018 - PLF</t>
  </si>
  <si>
    <t>2.3.5.05.01</t>
  </si>
  <si>
    <t>Recursos de Inversión 2018 - Restaurante</t>
  </si>
  <si>
    <t>2.3.5.05.02</t>
  </si>
  <si>
    <t>Recursos de Inversión 2018 - Practicas Pedagogicas</t>
  </si>
  <si>
    <t>2.3.5.05.03</t>
  </si>
  <si>
    <t>Recursos de Inversión 2018 - Acreditacion de Alta Calidad</t>
  </si>
  <si>
    <t>2.3.5.05.04</t>
  </si>
  <si>
    <t>Recursos de Inversión 2018 - Acreditacion Institucional</t>
  </si>
  <si>
    <t>2.3.5.05.05</t>
  </si>
  <si>
    <t>Recursos de Inversión 2018 - Internacionalización</t>
  </si>
  <si>
    <t>2.3.5.05.06</t>
  </si>
  <si>
    <t>Recursos de Inversión 2018 - Docentes de Planta y Becarios</t>
  </si>
  <si>
    <t>2.3.5.05.07</t>
  </si>
  <si>
    <t>Recursos de Inversión 2018 - Infraestructura fisica y tecnologia</t>
  </si>
  <si>
    <t>2.3.5.06</t>
  </si>
  <si>
    <t>2.3.5.06.01</t>
  </si>
  <si>
    <t>Inversiones en Infraestructura Fisica y Tecnologica-COOPERATIVAS 2018</t>
  </si>
  <si>
    <t>2.3.5.07</t>
  </si>
  <si>
    <t>2.3.5.08</t>
  </si>
  <si>
    <t>2.3.5.09</t>
  </si>
  <si>
    <t>2.3.5.10</t>
  </si>
  <si>
    <t>Estudio De La Calidad Del Agua Del Rio Vallecitos En El Tramo El Provenir—Bocatoma, Murillo-Tolima</t>
  </si>
  <si>
    <t>2.3.5.11</t>
  </si>
  <si>
    <t>CURDN</t>
  </si>
  <si>
    <t>2.3.5.12</t>
  </si>
  <si>
    <t>Convenio Interadtivo No. 942 - 2015-Politica Publico Minera</t>
  </si>
  <si>
    <t>2.3.5.13</t>
  </si>
  <si>
    <t>Convenio Interadministrativo número 0666 del 11 de Abril  de 2019</t>
  </si>
  <si>
    <t>2.3.5.17</t>
  </si>
  <si>
    <t>2.3.5.18</t>
  </si>
  <si>
    <t>2.3.5.19</t>
  </si>
  <si>
    <t>2.3.5.20</t>
  </si>
  <si>
    <t>2.3.5.21</t>
  </si>
  <si>
    <t>2.3.5.22</t>
  </si>
  <si>
    <t>2.3.5.23</t>
  </si>
  <si>
    <t>TOTAL COMPROMISOS ENERO</t>
  </si>
  <si>
    <t>VARIACIÓN</t>
  </si>
  <si>
    <t>Recursos  CREE</t>
  </si>
  <si>
    <t>PROYECTO</t>
  </si>
  <si>
    <t>VALOR</t>
  </si>
  <si>
    <t>“Entrada principal y bulevar”</t>
  </si>
  <si>
    <t>“Dotación edificio de aulas”</t>
  </si>
  <si>
    <t>Total</t>
  </si>
  <si>
    <t>2.684.152.425,00</t>
  </si>
  <si>
    <t>Cursos Libres MVZ</t>
  </si>
  <si>
    <t>Cursos Libres FACEA</t>
  </si>
  <si>
    <t>DiplomadosFACEA</t>
  </si>
  <si>
    <t>Diplomados Ing. Agronomica</t>
  </si>
  <si>
    <t>Diplomados Fac. Educación</t>
  </si>
  <si>
    <t>Diplomados MVZ</t>
  </si>
  <si>
    <t>Diplomados Ing. Forestal</t>
  </si>
  <si>
    <t>Diplomados Fac. Ciencias Básicas</t>
  </si>
  <si>
    <t>Diplomados Fac. Salud</t>
  </si>
  <si>
    <t>Diplomados Fac. Técnologias</t>
  </si>
  <si>
    <t>Diplomados Fac. Ciencias Humanas y Artes</t>
  </si>
  <si>
    <t>Museo Antropologico</t>
  </si>
  <si>
    <t>Diplomados IDEAD</t>
  </si>
  <si>
    <t>Laboratorio de Diagnostico Veterinario</t>
  </si>
  <si>
    <t>Laboratorio LASEREX</t>
  </si>
  <si>
    <t>Curso Introductorio</t>
  </si>
  <si>
    <t>Prestamos laboratorios</t>
  </si>
  <si>
    <t>Diplomado en Estadistica</t>
  </si>
  <si>
    <t>Unidad Asesora de Estadistica</t>
  </si>
  <si>
    <t>Encuentro de Matematicas</t>
  </si>
  <si>
    <t>Seminario De Docencia Universitaria IDEAD</t>
  </si>
  <si>
    <t>Curso Nivel Introductorio</t>
  </si>
  <si>
    <t>Exámenes Aptitud Física</t>
  </si>
  <si>
    <t>Convenio Interadministrativo</t>
  </si>
  <si>
    <t>Cursos Libres Fac Tecnologías</t>
  </si>
  <si>
    <t>Cursos Libres Fac. Ciencias Humanas Y Artes</t>
  </si>
  <si>
    <t>Centro de Idiomas</t>
  </si>
  <si>
    <t>Cursos Libres  Ing. Agronomica</t>
  </si>
  <si>
    <t>Cursos Libres Fac. Ciencias Básicas</t>
  </si>
  <si>
    <t>Cursos Libres Fac. Salud</t>
  </si>
  <si>
    <t>Cursos Libres Ing. Forestal</t>
  </si>
  <si>
    <t>COMPROMES</t>
  </si>
  <si>
    <t>NETOCOMPROMETIDO</t>
  </si>
  <si>
    <t>GIROSMES</t>
  </si>
  <si>
    <t>GIROS</t>
  </si>
  <si>
    <t>NETOCDP</t>
  </si>
  <si>
    <t>Maquinaria Agricola oforestal sus Partes y sus Piezas</t>
  </si>
  <si>
    <t>ABONOS Y PLAGUICIDAS</t>
  </si>
  <si>
    <t>VIDRIO Y PRODUCTOS DE VIDRIO Y OTROS PRODUCTOS NO METÁLICOS N.C.P.</t>
  </si>
  <si>
    <t>VIDRIO Y PRODUCTOS DE VIDRIO</t>
  </si>
  <si>
    <t>YESO CAL Y CEMENTO</t>
  </si>
  <si>
    <t>SERVICIOS DE LA CONSTRUCCIÓN</t>
  </si>
  <si>
    <t>SERVICIOS GENERALES DE CONSTRUCCIÓN DE OBRAS DE INGENIERÍA CIVIL</t>
  </si>
  <si>
    <t>SERVICIOS GENERALES DE CONSTRUCCIÓN DE OTRAS OBRAS DE INGENIERÍA CIVIL</t>
  </si>
  <si>
    <t>Servicios de Apoyo a la Produccion de Cultivos</t>
  </si>
  <si>
    <t>Servicios de Aplicacion de Insumos Agricolas</t>
  </si>
  <si>
    <t>Servicio de Riego por Goteo en Cultivos Tropicales</t>
  </si>
  <si>
    <t>Servicios de Cria de Animales de Granja</t>
  </si>
  <si>
    <t>Preparaciones Utilizadas en la Alimentación Animal NCP</t>
  </si>
  <si>
    <t>TRASNFERENCIAS DE CAPITAL</t>
  </si>
  <si>
    <t>TRANSFERENCIAS A FAVOR DE LOS HOGARES</t>
  </si>
  <si>
    <t>Transferencias a Favor de los Hogares</t>
  </si>
  <si>
    <t>Becas y Otros Beneficios de Educación</t>
  </si>
  <si>
    <t>Tasas y Derechos Administrativos</t>
  </si>
  <si>
    <t>Recursos de Inversión 2019 - Planes de Fomento</t>
  </si>
  <si>
    <t>Convenio 0166 de 2014- Tunjuelito</t>
  </si>
  <si>
    <t>Proyectos Especiales Facultad de Ciencias Economicas y Adtivas</t>
  </si>
  <si>
    <t>Proyectos Especiales Facultad de Ciencias Básicas</t>
  </si>
  <si>
    <t>Proyectos Especiales Facultad de Ing.Forestal</t>
  </si>
  <si>
    <t>Proyectos Especiales Facultad de Técnologias</t>
  </si>
  <si>
    <t>Proyectos Especiales Facultad de Ing. Agronómica</t>
  </si>
  <si>
    <t>Proyectos Especiales Facultad de Ciencias de la Salud</t>
  </si>
  <si>
    <t>Proyectos Especiales Facultad de Educación</t>
  </si>
  <si>
    <t>Proyectos Especiales Facultad de Medicina Veterianria y Zootecnia</t>
  </si>
  <si>
    <t>Recursos CREE-Adecuación Insfraestructura Fisica</t>
  </si>
  <si>
    <t>Recursos CREE-Dotacion Edificion de Aulas</t>
  </si>
  <si>
    <t>Recursos CREE-Emisora Institucional</t>
  </si>
  <si>
    <t>Recursos CREE-Adición Contrato 274 -19 construccion PSS</t>
  </si>
  <si>
    <t>Recursos CREE-Fase II Infraestructura Tecnologica</t>
  </si>
  <si>
    <t>Estampilla Pro UT-Construcción entrada Principal y  Bulevar</t>
  </si>
  <si>
    <t>Estampilla Pro UT-Dotacion Edificio de Aulas</t>
  </si>
  <si>
    <t>ALQUILER DE BIENES DIFERENTES A INMUEBLES</t>
  </si>
  <si>
    <t>INTERESES DE MORA</t>
  </si>
  <si>
    <t>Contrato Financiero RC No- 940 de 2019</t>
  </si>
  <si>
    <t>140117-CONVENIO 441 10-10-2017, ENTRE CORTOLIMA Y LA UT.</t>
  </si>
  <si>
    <t>20520 - CONTRATO 940-2019 JOVENES INVESTIGADORES UT -COLCIENCIAS.</t>
  </si>
  <si>
    <t xml:space="preserve">80517 - EDUCACION CONTINUADA Y EXTENSION </t>
  </si>
  <si>
    <t>30310 CONV 1150 MONISTERIO Y RSL 102000295 Y 102000280 DE LA ALCALDIA CON LA UT</t>
  </si>
  <si>
    <t>80617 - CONVENIO INTERINSTITUCIONAL 47/0821 ENTRE ISAGEN Y LA UT.</t>
  </si>
  <si>
    <t>190309 - GRUPO PROECUT - GOBERNACION DEL TOLIMA</t>
  </si>
  <si>
    <t>20618 - CONVENIO 004 DE NOV-2018, ENTRE EL CRQ Y LA UT.</t>
  </si>
  <si>
    <t>10619 - CONVENIO 1232-2019 ENTRE LA UT Y LA GOBERNACION DEL TOLIMA</t>
  </si>
  <si>
    <t>260119 - CONVENIO INTERADMINISTRATIVO 0094 ENTRE CRQ Y LA UT</t>
  </si>
  <si>
    <t>VONV. 1012019 ACUERDO COOPERATIVO CODHES OBSERVATO</t>
  </si>
  <si>
    <t>EXCEDENTES FINANCIEROS</t>
  </si>
  <si>
    <t>APORTES DE COOPERATIVAS</t>
  </si>
  <si>
    <t>Rendimientos Armero</t>
  </si>
  <si>
    <t>Iindemnizaciones</t>
  </si>
  <si>
    <t>Venta de Chatarra</t>
  </si>
  <si>
    <t>Elementos Metalicos, maquinaria y equipos</t>
  </si>
  <si>
    <t>POLTICA PROGRAMA ESPECIAL DE BIENESTAR UNIVERSITARIO Y PERMANENCIA ESTUDIANTIL</t>
  </si>
  <si>
    <t>Técnologia y Conectividad</t>
  </si>
  <si>
    <t>Bienestar en Linea</t>
  </si>
  <si>
    <t>Asistencias Administrativas y Monitorias Académicas</t>
  </si>
  <si>
    <t>TOTAL EJECUCIÓN BIENESTAR UNIVERSITARIO</t>
  </si>
  <si>
    <t>Productos Metalicos, Maquinaria y Equipo</t>
  </si>
  <si>
    <t>Chatarra</t>
  </si>
  <si>
    <t>Contrato de Financiamiento y Recuperacion Contingente 80740-075-2020</t>
  </si>
  <si>
    <t>Fondo de Becas y Legados</t>
  </si>
  <si>
    <t>Con corte a Abril de 2020</t>
  </si>
  <si>
    <t>Inversiones en Infraestructura Fisica y Tecnologica - Emisora</t>
  </si>
  <si>
    <t>DIFERENCIA</t>
  </si>
  <si>
    <t>RECAUDO ENERO</t>
  </si>
  <si>
    <t>RECAUDO FEBRERO</t>
  </si>
  <si>
    <t>RECAUDO MARZO</t>
  </si>
  <si>
    <t>RECAUDO ABRIL</t>
  </si>
  <si>
    <t>RECAUDO MAYO</t>
  </si>
  <si>
    <t>RECAUDO JUNIO</t>
  </si>
  <si>
    <t>RECAUDO JULIO</t>
  </si>
  <si>
    <t>RECAUDO AGOSTO</t>
  </si>
  <si>
    <t>RECAUDO SEPTIMBRE</t>
  </si>
  <si>
    <t>RECAUDO OCTUBRE</t>
  </si>
  <si>
    <t>RECAUDO NOVIEMBRE</t>
  </si>
  <si>
    <t>RECAUDO DICIEMBRE</t>
  </si>
  <si>
    <t>TOTAL RECAUDO</t>
  </si>
  <si>
    <t>11267010102</t>
  </si>
  <si>
    <t>1262212</t>
  </si>
  <si>
    <t>Rendimientos Granja Armero</t>
  </si>
  <si>
    <t>Indemnizaciones</t>
  </si>
  <si>
    <t>DEFINITIVO</t>
  </si>
  <si>
    <t>PORCOMPROMETER</t>
  </si>
  <si>
    <t>CXPAGAR</t>
  </si>
  <si>
    <t>CDPMES</t>
  </si>
  <si>
    <t>CDPXCOMPROMETER</t>
  </si>
  <si>
    <t>PORCOMPROMXCDP</t>
  </si>
  <si>
    <t>ACUMULADORES PILAS Y BATERÍAS PRIMARIAS Y SUS PARTES Y PIEZAS</t>
  </si>
  <si>
    <t>PAQUETES DE SOFTWARE</t>
  </si>
  <si>
    <t>PRODUCTOS DE EMPAQUE Y ENVASADO DE PLÁSTICO</t>
  </si>
  <si>
    <t>OTROS PRODUCTOS PLÁSTICOS</t>
  </si>
  <si>
    <t>SISTEMA DE GESTIÓN INTEGRADA</t>
  </si>
  <si>
    <t>Inversiones en Infraestructura Fisica y Tecnologica-Emisora Institucional</t>
  </si>
  <si>
    <t>Puente Vehicular de la Granja Armero-PROUNAL</t>
  </si>
  <si>
    <t>Adecuación Planta Fisica-PRO UNAL</t>
  </si>
  <si>
    <t>Recursos de Inversión 2018 - Planes de Fomento</t>
  </si>
  <si>
    <t>Dotación Infraestructura Tecnologica y Adecuación Infraestructura de Pregrado- PFC</t>
  </si>
  <si>
    <t>PROYECTADO DIC-2020</t>
  </si>
  <si>
    <t>SUPERAVIT PROYECTADO EL CIERRE A DIC-2020</t>
  </si>
  <si>
    <t>1126119</t>
  </si>
  <si>
    <t>Articulo 142 ly 1819 de 2016-Excedentes de Cooperativas</t>
  </si>
  <si>
    <t>Dotación Modernización Técnologica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</si>
</sst>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_ ;[Red]\-#,##0\ "/>
    <numFmt numFmtId="168" formatCode="00000000"/>
    <numFmt numFmtId="169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498DB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166" fontId="0" fillId="0" borderId="0" xfId="1" applyFont="1" applyFill="1" applyBorder="1"/>
    <xf numFmtId="166" fontId="0" fillId="0" borderId="0" xfId="0" applyNumberFormat="1" applyFont="1" applyFill="1" applyBorder="1"/>
    <xf numFmtId="9" fontId="0" fillId="0" borderId="0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9" fontId="2" fillId="6" borderId="4" xfId="3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left"/>
    </xf>
    <xf numFmtId="0" fontId="3" fillId="2" borderId="5" xfId="0" quotePrefix="1" applyFont="1" applyFill="1" applyBorder="1"/>
    <xf numFmtId="166" fontId="3" fillId="2" borderId="5" xfId="1" applyFont="1" applyFill="1" applyBorder="1"/>
    <xf numFmtId="9" fontId="3" fillId="2" borderId="5" xfId="3" applyFont="1" applyFill="1" applyBorder="1" applyAlignment="1">
      <alignment horizontal="center"/>
    </xf>
    <xf numFmtId="0" fontId="3" fillId="7" borderId="5" xfId="0" quotePrefix="1" applyFont="1" applyFill="1" applyBorder="1" applyAlignment="1">
      <alignment horizontal="left"/>
    </xf>
    <xf numFmtId="0" fontId="3" fillId="7" borderId="5" xfId="0" quotePrefix="1" applyFont="1" applyFill="1" applyBorder="1"/>
    <xf numFmtId="166" fontId="3" fillId="7" borderId="5" xfId="1" applyFont="1" applyFill="1" applyBorder="1"/>
    <xf numFmtId="9" fontId="3" fillId="7" borderId="5" xfId="3" applyFont="1" applyFill="1" applyBorder="1" applyAlignment="1">
      <alignment horizontal="center"/>
    </xf>
    <xf numFmtId="0" fontId="3" fillId="0" borderId="0" xfId="0" applyFont="1" applyFill="1" applyBorder="1"/>
    <xf numFmtId="0" fontId="3" fillId="4" borderId="5" xfId="0" quotePrefix="1" applyFont="1" applyFill="1" applyBorder="1" applyAlignment="1">
      <alignment horizontal="left"/>
    </xf>
    <xf numFmtId="0" fontId="3" fillId="4" borderId="5" xfId="0" quotePrefix="1" applyFont="1" applyFill="1" applyBorder="1"/>
    <xf numFmtId="166" fontId="3" fillId="4" borderId="5" xfId="1" applyFont="1" applyFill="1" applyBorder="1"/>
    <xf numFmtId="9" fontId="3" fillId="4" borderId="5" xfId="3" applyFont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5" xfId="0" quotePrefix="1" applyFill="1" applyBorder="1"/>
    <xf numFmtId="166" fontId="0" fillId="5" borderId="5" xfId="1" applyFont="1" applyFill="1" applyBorder="1"/>
    <xf numFmtId="42" fontId="3" fillId="5" borderId="5" xfId="2" applyNumberFormat="1" applyFont="1" applyFill="1" applyBorder="1" applyAlignment="1">
      <alignment vertical="center"/>
    </xf>
    <xf numFmtId="167" fontId="1" fillId="5" borderId="5" xfId="2" applyNumberFormat="1" applyFont="1" applyFill="1" applyBorder="1" applyAlignment="1">
      <alignment vertical="center"/>
    </xf>
    <xf numFmtId="167" fontId="0" fillId="5" borderId="5" xfId="2" applyNumberFormat="1" applyFont="1" applyFill="1" applyBorder="1" applyAlignment="1">
      <alignment vertical="center"/>
    </xf>
    <xf numFmtId="166" fontId="3" fillId="5" borderId="5" xfId="3" applyNumberFormat="1" applyFont="1" applyFill="1" applyBorder="1" applyAlignment="1">
      <alignment horizontal="center" vertical="center"/>
    </xf>
    <xf numFmtId="9" fontId="0" fillId="5" borderId="5" xfId="3" applyFont="1" applyFill="1" applyBorder="1" applyAlignment="1">
      <alignment horizontal="center" vertical="center"/>
    </xf>
    <xf numFmtId="42" fontId="0" fillId="5" borderId="5" xfId="2" applyNumberFormat="1" applyFont="1" applyFill="1" applyBorder="1" applyAlignment="1">
      <alignment vertical="center"/>
    </xf>
    <xf numFmtId="9" fontId="3" fillId="5" borderId="5" xfId="3" applyFont="1" applyFill="1" applyBorder="1" applyAlignment="1">
      <alignment horizontal="center" vertical="center"/>
    </xf>
    <xf numFmtId="9" fontId="0" fillId="4" borderId="5" xfId="3" applyFont="1" applyFill="1" applyBorder="1" applyAlignment="1">
      <alignment horizontal="center" vertical="center"/>
    </xf>
    <xf numFmtId="0" fontId="0" fillId="8" borderId="5" xfId="0" quotePrefix="1" applyFont="1" applyFill="1" applyBorder="1" applyAlignment="1">
      <alignment horizontal="left" vertical="center"/>
    </xf>
    <xf numFmtId="0" fontId="0" fillId="8" borderId="5" xfId="0" quotePrefix="1" applyFont="1" applyFill="1" applyBorder="1" applyAlignment="1">
      <alignment vertical="center"/>
    </xf>
    <xf numFmtId="42" fontId="0" fillId="8" borderId="5" xfId="2" applyNumberFormat="1" applyFont="1" applyFill="1" applyBorder="1" applyAlignment="1">
      <alignment vertical="center"/>
    </xf>
    <xf numFmtId="166" fontId="0" fillId="8" borderId="5" xfId="1" applyFont="1" applyFill="1" applyBorder="1" applyAlignment="1">
      <alignment vertical="center"/>
    </xf>
    <xf numFmtId="167" fontId="0" fillId="8" borderId="5" xfId="2" applyNumberFormat="1" applyFont="1" applyFill="1" applyBorder="1" applyAlignment="1">
      <alignment vertical="center"/>
    </xf>
    <xf numFmtId="166" fontId="3" fillId="8" borderId="5" xfId="3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166" fontId="2" fillId="6" borderId="6" xfId="1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0" xfId="1" applyFont="1"/>
    <xf numFmtId="0" fontId="7" fillId="0" borderId="0" xfId="0" applyFont="1"/>
    <xf numFmtId="166" fontId="7" fillId="0" borderId="0" xfId="1" applyFont="1"/>
    <xf numFmtId="0" fontId="8" fillId="10" borderId="5" xfId="0" applyFont="1" applyFill="1" applyBorder="1" applyAlignment="1">
      <alignment horizontal="center"/>
    </xf>
    <xf numFmtId="166" fontId="8" fillId="10" borderId="5" xfId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8" fillId="2" borderId="5" xfId="0" applyFont="1" applyFill="1" applyBorder="1"/>
    <xf numFmtId="166" fontId="8" fillId="2" borderId="5" xfId="1" applyFont="1" applyFill="1" applyBorder="1"/>
    <xf numFmtId="166" fontId="8" fillId="0" borderId="0" xfId="0" applyNumberFormat="1" applyFont="1"/>
    <xf numFmtId="0" fontId="8" fillId="0" borderId="0" xfId="0" applyFont="1"/>
    <xf numFmtId="1" fontId="9" fillId="11" borderId="5" xfId="0" applyNumberFormat="1" applyFont="1" applyFill="1" applyBorder="1" applyAlignment="1">
      <alignment horizontal="left"/>
    </xf>
    <xf numFmtId="0" fontId="9" fillId="11" borderId="5" xfId="0" applyFont="1" applyFill="1" applyBorder="1" applyAlignment="1">
      <alignment wrapText="1"/>
    </xf>
    <xf numFmtId="0" fontId="8" fillId="11" borderId="5" xfId="0" applyFont="1" applyFill="1" applyBorder="1"/>
    <xf numFmtId="166" fontId="8" fillId="11" borderId="5" xfId="1" applyFont="1" applyFill="1" applyBorder="1"/>
    <xf numFmtId="0" fontId="9" fillId="11" borderId="10" xfId="0" applyFont="1" applyFill="1" applyBorder="1" applyAlignment="1">
      <alignment horizontal="left"/>
    </xf>
    <xf numFmtId="0" fontId="9" fillId="11" borderId="10" xfId="0" applyFont="1" applyFill="1" applyBorder="1" applyAlignment="1">
      <alignment wrapText="1"/>
    </xf>
    <xf numFmtId="0" fontId="8" fillId="11" borderId="10" xfId="0" applyFont="1" applyFill="1" applyBorder="1"/>
    <xf numFmtId="166" fontId="8" fillId="11" borderId="10" xfId="1" applyFont="1" applyFill="1" applyBorder="1"/>
    <xf numFmtId="0" fontId="8" fillId="12" borderId="5" xfId="0" applyFont="1" applyFill="1" applyBorder="1"/>
    <xf numFmtId="166" fontId="8" fillId="12" borderId="5" xfId="1" applyFont="1" applyFill="1" applyBorder="1"/>
    <xf numFmtId="166" fontId="8" fillId="0" borderId="0" xfId="1" applyFont="1"/>
    <xf numFmtId="0" fontId="6" fillId="0" borderId="5" xfId="0" applyFont="1" applyBorder="1"/>
    <xf numFmtId="166" fontId="6" fillId="0" borderId="5" xfId="1" applyFont="1" applyBorder="1"/>
    <xf numFmtId="166" fontId="6" fillId="0" borderId="0" xfId="0" applyNumberFormat="1" applyFont="1"/>
    <xf numFmtId="0" fontId="6" fillId="14" borderId="0" xfId="0" applyFont="1" applyFill="1"/>
    <xf numFmtId="0" fontId="10" fillId="0" borderId="5" xfId="0" applyFont="1" applyFill="1" applyBorder="1" applyAlignment="1">
      <alignment wrapText="1"/>
    </xf>
    <xf numFmtId="166" fontId="6" fillId="0" borderId="5" xfId="1" applyFont="1" applyFill="1" applyBorder="1"/>
    <xf numFmtId="168" fontId="11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0" xfId="0" applyFont="1" applyBorder="1"/>
    <xf numFmtId="166" fontId="6" fillId="0" borderId="10" xfId="1" applyFont="1" applyBorder="1"/>
    <xf numFmtId="0" fontId="9" fillId="15" borderId="5" xfId="0" applyNumberFormat="1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166" fontId="9" fillId="15" borderId="5" xfId="1" applyFont="1" applyFill="1" applyBorder="1" applyAlignment="1">
      <alignment horizontal="center"/>
    </xf>
    <xf numFmtId="0" fontId="13" fillId="0" borderId="0" xfId="0" applyFont="1"/>
    <xf numFmtId="0" fontId="9" fillId="2" borderId="5" xfId="0" applyFont="1" applyFill="1" applyBorder="1"/>
    <xf numFmtId="166" fontId="9" fillId="2" borderId="5" xfId="1" applyFont="1" applyFill="1" applyBorder="1"/>
    <xf numFmtId="0" fontId="1" fillId="0" borderId="1" xfId="5" applyFont="1" applyFill="1" applyBorder="1" applyAlignment="1">
      <alignment horizontal="left"/>
    </xf>
    <xf numFmtId="166" fontId="1" fillId="0" borderId="1" xfId="6" applyFont="1" applyFill="1" applyBorder="1" applyAlignment="1">
      <alignment horizontal="left"/>
    </xf>
    <xf numFmtId="166" fontId="14" fillId="16" borderId="0" xfId="0" applyNumberFormat="1" applyFont="1" applyFill="1"/>
    <xf numFmtId="166" fontId="14" fillId="16" borderId="0" xfId="1" applyFont="1" applyFill="1"/>
    <xf numFmtId="0" fontId="14" fillId="16" borderId="0" xfId="0" applyFont="1" applyFill="1"/>
    <xf numFmtId="0" fontId="9" fillId="11" borderId="5" xfId="0" applyFont="1" applyFill="1" applyBorder="1"/>
    <xf numFmtId="166" fontId="9" fillId="11" borderId="5" xfId="1" applyFont="1" applyFill="1" applyBorder="1"/>
    <xf numFmtId="1" fontId="9" fillId="12" borderId="5" xfId="0" applyNumberFormat="1" applyFont="1" applyFill="1" applyBorder="1" applyAlignment="1">
      <alignment horizontal="left"/>
    </xf>
    <xf numFmtId="0" fontId="9" fillId="12" borderId="5" xfId="0" applyFont="1" applyFill="1" applyBorder="1" applyAlignment="1">
      <alignment wrapText="1"/>
    </xf>
    <xf numFmtId="0" fontId="9" fillId="12" borderId="5" xfId="0" applyFont="1" applyFill="1" applyBorder="1"/>
    <xf numFmtId="166" fontId="9" fillId="12" borderId="5" xfId="1" applyFont="1" applyFill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166" fontId="10" fillId="0" borderId="5" xfId="1" applyFont="1" applyBorder="1"/>
    <xf numFmtId="0" fontId="10" fillId="0" borderId="5" xfId="0" applyFont="1" applyBorder="1" applyAlignment="1">
      <alignment horizontal="left"/>
    </xf>
    <xf numFmtId="166" fontId="10" fillId="0" borderId="1" xfId="6" applyFont="1" applyFill="1" applyBorder="1" applyAlignment="1">
      <alignment horizontal="left"/>
    </xf>
    <xf numFmtId="166" fontId="13" fillId="0" borderId="0" xfId="0" applyNumberFormat="1" applyFont="1"/>
    <xf numFmtId="0" fontId="15" fillId="13" borderId="0" xfId="0" applyFont="1" applyFill="1" applyAlignment="1">
      <alignment horizontal="right" vertical="center" wrapText="1" indent="1"/>
    </xf>
    <xf numFmtId="166" fontId="15" fillId="13" borderId="0" xfId="0" applyNumberFormat="1" applyFont="1" applyFill="1" applyAlignment="1">
      <alignment horizontal="center" vertical="center" wrapText="1"/>
    </xf>
    <xf numFmtId="0" fontId="13" fillId="14" borderId="0" xfId="0" applyFont="1" applyFill="1"/>
    <xf numFmtId="0" fontId="9" fillId="11" borderId="10" xfId="0" applyFont="1" applyFill="1" applyBorder="1"/>
    <xf numFmtId="166" fontId="9" fillId="11" borderId="10" xfId="1" applyFont="1" applyFill="1" applyBorder="1"/>
    <xf numFmtId="0" fontId="1" fillId="17" borderId="1" xfId="5" applyFont="1" applyFill="1" applyBorder="1" applyAlignment="1">
      <alignment horizontal="left"/>
    </xf>
    <xf numFmtId="166" fontId="1" fillId="17" borderId="1" xfId="6" applyFont="1" applyFill="1" applyBorder="1" applyAlignment="1">
      <alignment horizontal="left"/>
    </xf>
    <xf numFmtId="0" fontId="14" fillId="17" borderId="0" xfId="0" applyFont="1" applyFill="1"/>
    <xf numFmtId="0" fontId="10" fillId="0" borderId="1" xfId="5" applyFont="1" applyFill="1" applyBorder="1" applyAlignment="1">
      <alignment horizontal="left"/>
    </xf>
    <xf numFmtId="0" fontId="10" fillId="0" borderId="1" xfId="5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166" fontId="13" fillId="0" borderId="5" xfId="1" applyFont="1" applyBorder="1"/>
    <xf numFmtId="0" fontId="1" fillId="0" borderId="12" xfId="5" applyFont="1" applyFill="1" applyBorder="1" applyAlignment="1">
      <alignment horizontal="left"/>
    </xf>
    <xf numFmtId="0" fontId="9" fillId="11" borderId="5" xfId="0" applyFont="1" applyFill="1" applyBorder="1" applyAlignment="1">
      <alignment horizontal="left"/>
    </xf>
    <xf numFmtId="169" fontId="1" fillId="0" borderId="5" xfId="4" applyNumberFormat="1" applyFont="1" applyFill="1" applyBorder="1" applyAlignment="1">
      <alignment horizontal="right" vertical="center" wrapText="1"/>
    </xf>
    <xf numFmtId="169" fontId="13" fillId="0" borderId="5" xfId="0" applyNumberFormat="1" applyFont="1" applyBorder="1"/>
    <xf numFmtId="169" fontId="1" fillId="0" borderId="5" xfId="4" applyNumberFormat="1" applyFont="1" applyFill="1" applyBorder="1"/>
    <xf numFmtId="169" fontId="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166" fontId="10" fillId="0" borderId="10" xfId="1" applyFont="1" applyBorder="1"/>
    <xf numFmtId="0" fontId="13" fillId="0" borderId="0" xfId="0" applyFont="1" applyFill="1"/>
    <xf numFmtId="0" fontId="14" fillId="0" borderId="0" xfId="0" applyFont="1" applyFill="1"/>
    <xf numFmtId="166" fontId="9" fillId="0" borderId="5" xfId="1" applyFont="1" applyFill="1" applyBorder="1"/>
    <xf numFmtId="166" fontId="9" fillId="15" borderId="5" xfId="1" applyFont="1" applyFill="1" applyBorder="1" applyAlignment="1">
      <alignment horizontal="center" wrapText="1"/>
    </xf>
    <xf numFmtId="166" fontId="9" fillId="15" borderId="5" xfId="1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9" fontId="9" fillId="2" borderId="5" xfId="3" applyFont="1" applyFill="1" applyBorder="1" applyAlignment="1">
      <alignment horizontal="center"/>
    </xf>
    <xf numFmtId="9" fontId="9" fillId="11" borderId="5" xfId="3" applyFont="1" applyFill="1" applyBorder="1" applyAlignment="1">
      <alignment horizontal="center"/>
    </xf>
    <xf numFmtId="9" fontId="9" fillId="12" borderId="5" xfId="3" applyFont="1" applyFill="1" applyBorder="1" applyAlignment="1">
      <alignment horizontal="center"/>
    </xf>
    <xf numFmtId="9" fontId="10" fillId="0" borderId="5" xfId="3" applyFont="1" applyBorder="1" applyAlignment="1">
      <alignment horizontal="center"/>
    </xf>
    <xf numFmtId="9" fontId="10" fillId="0" borderId="10" xfId="3" applyFont="1" applyBorder="1" applyAlignment="1">
      <alignment horizontal="center"/>
    </xf>
    <xf numFmtId="9" fontId="9" fillId="11" borderId="10" xfId="3" applyFont="1" applyFill="1" applyBorder="1" applyAlignment="1">
      <alignment horizontal="center"/>
    </xf>
    <xf numFmtId="9" fontId="13" fillId="0" borderId="0" xfId="3" applyFont="1" applyAlignment="1">
      <alignment horizontal="center"/>
    </xf>
    <xf numFmtId="9" fontId="13" fillId="0" borderId="5" xfId="3" applyFont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6" fontId="7" fillId="6" borderId="13" xfId="1" applyFont="1" applyFill="1" applyBorder="1" applyAlignment="1">
      <alignment horizontal="center"/>
    </xf>
    <xf numFmtId="166" fontId="5" fillId="9" borderId="6" xfId="1" applyFont="1" applyFill="1" applyBorder="1" applyAlignment="1">
      <alignment horizontal="center" vertical="center" wrapText="1"/>
    </xf>
    <xf numFmtId="0" fontId="5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166" fontId="5" fillId="9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6" fontId="6" fillId="0" borderId="6" xfId="1" applyFont="1" applyBorder="1" applyAlignment="1">
      <alignment vertical="center"/>
    </xf>
    <xf numFmtId="0" fontId="16" fillId="6" borderId="5" xfId="0" applyFont="1" applyFill="1" applyBorder="1"/>
    <xf numFmtId="166" fontId="16" fillId="6" borderId="5" xfId="1" applyFont="1" applyFill="1" applyBorder="1"/>
    <xf numFmtId="166" fontId="7" fillId="6" borderId="0" xfId="0" applyNumberFormat="1" applyFont="1" applyFill="1"/>
    <xf numFmtId="0" fontId="16" fillId="6" borderId="0" xfId="0" applyFont="1" applyFill="1"/>
    <xf numFmtId="0" fontId="7" fillId="6" borderId="0" xfId="0" applyFont="1" applyFill="1"/>
    <xf numFmtId="166" fontId="16" fillId="6" borderId="0" xfId="0" applyNumberFormat="1" applyFont="1" applyFill="1"/>
    <xf numFmtId="166" fontId="16" fillId="6" borderId="0" xfId="1" applyFont="1" applyFill="1"/>
    <xf numFmtId="10" fontId="8" fillId="0" borderId="0" xfId="0" applyNumberFormat="1" applyFont="1"/>
    <xf numFmtId="0" fontId="17" fillId="18" borderId="14" xfId="0" applyFont="1" applyFill="1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7" fillId="18" borderId="16" xfId="0" applyFont="1" applyFill="1" applyBorder="1" applyAlignment="1">
      <alignment horizontal="justify" vertical="center" wrapText="1"/>
    </xf>
    <xf numFmtId="0" fontId="17" fillId="18" borderId="17" xfId="0" applyFont="1" applyFill="1" applyBorder="1" applyAlignment="1">
      <alignment horizontal="right" vertical="center" wrapText="1"/>
    </xf>
    <xf numFmtId="166" fontId="0" fillId="0" borderId="0" xfId="1" applyFont="1"/>
    <xf numFmtId="166" fontId="18" fillId="0" borderId="17" xfId="1" applyFont="1" applyBorder="1" applyAlignment="1">
      <alignment horizontal="right" vertical="center" wrapText="1"/>
    </xf>
    <xf numFmtId="166" fontId="0" fillId="0" borderId="0" xfId="0" applyNumberFormat="1"/>
    <xf numFmtId="9" fontId="8" fillId="11" borderId="10" xfId="3" applyFont="1" applyFill="1" applyBorder="1" applyAlignment="1">
      <alignment horizontal="center" vertical="center"/>
    </xf>
    <xf numFmtId="9" fontId="7" fillId="6" borderId="13" xfId="3" applyFont="1" applyFill="1" applyBorder="1" applyAlignment="1">
      <alignment horizontal="center" vertical="center"/>
    </xf>
    <xf numFmtId="166" fontId="8" fillId="10" borderId="5" xfId="1" applyFont="1" applyFill="1" applyBorder="1" applyAlignment="1">
      <alignment horizontal="center" vertical="center"/>
    </xf>
    <xf numFmtId="9" fontId="8" fillId="2" borderId="5" xfId="3" applyFont="1" applyFill="1" applyBorder="1" applyAlignment="1">
      <alignment horizontal="center" vertical="center"/>
    </xf>
    <xf numFmtId="9" fontId="8" fillId="11" borderId="5" xfId="3" applyFont="1" applyFill="1" applyBorder="1" applyAlignment="1">
      <alignment horizontal="center" vertical="center"/>
    </xf>
    <xf numFmtId="9" fontId="8" fillId="12" borderId="5" xfId="3" applyFont="1" applyFill="1" applyBorder="1" applyAlignment="1">
      <alignment horizontal="center" vertical="center"/>
    </xf>
    <xf numFmtId="9" fontId="6" fillId="0" borderId="5" xfId="3" applyFont="1" applyBorder="1" applyAlignment="1">
      <alignment horizontal="center" vertical="center"/>
    </xf>
    <xf numFmtId="9" fontId="6" fillId="0" borderId="10" xfId="3" applyFont="1" applyBorder="1" applyAlignment="1">
      <alignment horizontal="center" vertical="center"/>
    </xf>
    <xf numFmtId="9" fontId="16" fillId="6" borderId="5" xfId="3" applyFont="1" applyFill="1" applyBorder="1" applyAlignment="1">
      <alignment horizontal="center" vertical="center"/>
    </xf>
    <xf numFmtId="166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6" fontId="7" fillId="6" borderId="13" xfId="1" applyFont="1" applyFill="1" applyBorder="1" applyAlignment="1">
      <alignment horizontal="center" vertical="center"/>
    </xf>
    <xf numFmtId="166" fontId="8" fillId="2" borderId="5" xfId="1" applyFont="1" applyFill="1" applyBorder="1" applyAlignment="1">
      <alignment vertical="center"/>
    </xf>
    <xf numFmtId="166" fontId="8" fillId="11" borderId="5" xfId="1" applyFont="1" applyFill="1" applyBorder="1" applyAlignment="1">
      <alignment vertical="center"/>
    </xf>
    <xf numFmtId="166" fontId="8" fillId="11" borderId="10" xfId="1" applyFont="1" applyFill="1" applyBorder="1" applyAlignment="1">
      <alignment vertical="center"/>
    </xf>
    <xf numFmtId="166" fontId="8" fillId="12" borderId="5" xfId="1" applyFont="1" applyFill="1" applyBorder="1" applyAlignment="1">
      <alignment vertical="center"/>
    </xf>
    <xf numFmtId="166" fontId="6" fillId="0" borderId="5" xfId="1" applyFont="1" applyBorder="1" applyAlignment="1">
      <alignment vertical="center"/>
    </xf>
    <xf numFmtId="166" fontId="6" fillId="0" borderId="10" xfId="1" applyFont="1" applyBorder="1" applyAlignment="1">
      <alignment vertical="center"/>
    </xf>
    <xf numFmtId="166" fontId="16" fillId="6" borderId="5" xfId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6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8" fontId="6" fillId="0" borderId="5" xfId="0" applyNumberFormat="1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left" vertical="center"/>
    </xf>
    <xf numFmtId="1" fontId="9" fillId="11" borderId="5" xfId="0" applyNumberFormat="1" applyFont="1" applyFill="1" applyBorder="1" applyAlignment="1">
      <alignment horizontal="left" vertical="center"/>
    </xf>
    <xf numFmtId="1" fontId="8" fillId="11" borderId="5" xfId="0" applyNumberFormat="1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/>
    </xf>
    <xf numFmtId="1" fontId="8" fillId="12" borderId="5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" fontId="16" fillId="6" borderId="5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66" fontId="0" fillId="0" borderId="0" xfId="1" applyFont="1" applyAlignment="1">
      <alignment horizontal="left" vertical="center"/>
    </xf>
    <xf numFmtId="166" fontId="0" fillId="3" borderId="1" xfId="1" applyFont="1" applyFill="1" applyBorder="1" applyAlignment="1">
      <alignment horizontal="left" vertical="center"/>
    </xf>
    <xf numFmtId="166" fontId="0" fillId="5" borderId="1" xfId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166" fontId="3" fillId="2" borderId="7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6" fontId="3" fillId="3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66" fontId="3" fillId="4" borderId="1" xfId="1" applyFont="1" applyFill="1" applyBorder="1" applyAlignment="1">
      <alignment horizontal="left" vertical="center"/>
    </xf>
    <xf numFmtId="166" fontId="3" fillId="0" borderId="0" xfId="1" applyFont="1" applyAlignment="1">
      <alignment horizontal="left" vertical="center"/>
    </xf>
    <xf numFmtId="43" fontId="0" fillId="0" borderId="0" xfId="0" applyNumberFormat="1" applyFont="1" applyFill="1" applyBorder="1"/>
    <xf numFmtId="0" fontId="0" fillId="5" borderId="5" xfId="0" quotePrefix="1" applyFont="1" applyFill="1" applyBorder="1" applyAlignment="1">
      <alignment horizontal="left" vertical="center"/>
    </xf>
    <xf numFmtId="165" fontId="0" fillId="0" borderId="0" xfId="4" applyFont="1" applyFill="1" applyBorder="1"/>
    <xf numFmtId="0" fontId="0" fillId="0" borderId="0" xfId="0" applyFont="1" applyAlignment="1">
      <alignment horizontal="left" vertical="center"/>
    </xf>
    <xf numFmtId="0" fontId="0" fillId="7" borderId="5" xfId="0" quotePrefix="1" applyFont="1" applyFill="1" applyBorder="1" applyAlignment="1">
      <alignment horizontal="left"/>
    </xf>
    <xf numFmtId="0" fontId="0" fillId="7" borderId="5" xfId="0" quotePrefix="1" applyFont="1" applyFill="1" applyBorder="1"/>
    <xf numFmtId="165" fontId="0" fillId="4" borderId="0" xfId="4" applyFont="1" applyFill="1" applyBorder="1"/>
    <xf numFmtId="0" fontId="0" fillId="5" borderId="0" xfId="0" applyFill="1" applyBorder="1" applyAlignment="1">
      <alignment horizontal="left"/>
    </xf>
    <xf numFmtId="166" fontId="3" fillId="2" borderId="18" xfId="1" applyFont="1" applyFill="1" applyBorder="1"/>
    <xf numFmtId="166" fontId="3" fillId="7" borderId="18" xfId="1" applyFont="1" applyFill="1" applyBorder="1"/>
    <xf numFmtId="166" fontId="3" fillId="4" borderId="18" xfId="1" applyFont="1" applyFill="1" applyBorder="1"/>
    <xf numFmtId="166" fontId="3" fillId="5" borderId="18" xfId="1" applyFont="1" applyFill="1" applyBorder="1"/>
    <xf numFmtId="166" fontId="0" fillId="5" borderId="18" xfId="1" applyFont="1" applyFill="1" applyBorder="1"/>
    <xf numFmtId="42" fontId="0" fillId="5" borderId="18" xfId="2" applyNumberFormat="1" applyFont="1" applyFill="1" applyBorder="1" applyAlignment="1">
      <alignment vertical="center"/>
    </xf>
    <xf numFmtId="166" fontId="0" fillId="0" borderId="0" xfId="1" applyFont="1" applyAlignment="1">
      <alignment horizontal="left"/>
    </xf>
    <xf numFmtId="43" fontId="3" fillId="0" borderId="0" xfId="0" applyNumberFormat="1" applyFont="1" applyAlignment="1">
      <alignment horizontal="left" vertical="center"/>
    </xf>
    <xf numFmtId="42" fontId="3" fillId="0" borderId="0" xfId="0" applyNumberFormat="1" applyFont="1" applyAlignment="1">
      <alignment horizontal="left" vertical="center"/>
    </xf>
    <xf numFmtId="165" fontId="0" fillId="0" borderId="0" xfId="4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0" fontId="2" fillId="6" borderId="19" xfId="0" applyFont="1" applyFill="1" applyBorder="1" applyAlignment="1">
      <alignment horizontal="center" vertical="center" wrapText="1"/>
    </xf>
    <xf numFmtId="0" fontId="3" fillId="2" borderId="18" xfId="0" quotePrefix="1" applyFont="1" applyFill="1" applyBorder="1" applyAlignment="1">
      <alignment horizontal="left"/>
    </xf>
    <xf numFmtId="0" fontId="3" fillId="2" borderId="18" xfId="0" quotePrefix="1" applyFont="1" applyFill="1" applyBorder="1"/>
    <xf numFmtId="0" fontId="3" fillId="7" borderId="18" xfId="0" quotePrefix="1" applyFont="1" applyFill="1" applyBorder="1" applyAlignment="1">
      <alignment horizontal="left"/>
    </xf>
    <xf numFmtId="0" fontId="3" fillId="7" borderId="18" xfId="0" quotePrefix="1" applyFont="1" applyFill="1" applyBorder="1"/>
    <xf numFmtId="0" fontId="3" fillId="4" borderId="18" xfId="0" quotePrefix="1" applyFont="1" applyFill="1" applyBorder="1" applyAlignment="1">
      <alignment horizontal="left"/>
    </xf>
    <xf numFmtId="0" fontId="3" fillId="4" borderId="18" xfId="0" quotePrefix="1" applyFont="1" applyFill="1" applyBorder="1"/>
    <xf numFmtId="0" fontId="0" fillId="5" borderId="18" xfId="0" quotePrefix="1" applyFill="1" applyBorder="1" applyAlignment="1">
      <alignment horizontal="left"/>
    </xf>
    <xf numFmtId="0" fontId="0" fillId="5" borderId="18" xfId="0" quotePrefix="1" applyFill="1" applyBorder="1"/>
    <xf numFmtId="0" fontId="0" fillId="5" borderId="18" xfId="0" quotePrefix="1" applyFont="1" applyFill="1" applyBorder="1" applyAlignment="1">
      <alignment horizontal="left" vertical="center"/>
    </xf>
    <xf numFmtId="0" fontId="3" fillId="5" borderId="18" xfId="0" quotePrefix="1" applyFont="1" applyFill="1" applyBorder="1" applyAlignment="1">
      <alignment horizontal="left"/>
    </xf>
    <xf numFmtId="0" fontId="3" fillId="5" borderId="18" xfId="0" quotePrefix="1" applyFont="1" applyFill="1" applyBorder="1"/>
    <xf numFmtId="43" fontId="0" fillId="0" borderId="0" xfId="0" applyNumberFormat="1"/>
    <xf numFmtId="0" fontId="0" fillId="19" borderId="0" xfId="0" applyFill="1" applyAlignment="1">
      <alignment horizontal="left"/>
    </xf>
    <xf numFmtId="165" fontId="0" fillId="19" borderId="0" xfId="4" applyFont="1" applyFill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4" applyFont="1" applyFill="1" applyBorder="1" applyAlignment="1">
      <alignment horizontal="left"/>
    </xf>
    <xf numFmtId="0" fontId="3" fillId="16" borderId="0" xfId="0" applyFont="1" applyFill="1" applyAlignment="1">
      <alignment horizontal="left" vertical="center"/>
    </xf>
    <xf numFmtId="166" fontId="3" fillId="16" borderId="1" xfId="1" applyFont="1" applyFill="1" applyBorder="1" applyAlignment="1">
      <alignment horizontal="left" vertical="center"/>
    </xf>
    <xf numFmtId="9" fontId="3" fillId="2" borderId="18" xfId="3" applyFont="1" applyFill="1" applyBorder="1" applyAlignment="1">
      <alignment horizontal="center"/>
    </xf>
    <xf numFmtId="9" fontId="3" fillId="7" borderId="18" xfId="3" applyFont="1" applyFill="1" applyBorder="1" applyAlignment="1">
      <alignment horizontal="center"/>
    </xf>
    <xf numFmtId="9" fontId="3" fillId="4" borderId="18" xfId="3" applyFont="1" applyFill="1" applyBorder="1" applyAlignment="1">
      <alignment horizontal="center"/>
    </xf>
    <xf numFmtId="42" fontId="3" fillId="5" borderId="18" xfId="2" applyNumberFormat="1" applyFont="1" applyFill="1" applyBorder="1" applyAlignment="1">
      <alignment vertical="center"/>
    </xf>
    <xf numFmtId="167" fontId="1" fillId="5" borderId="18" xfId="2" applyNumberFormat="1" applyFont="1" applyFill="1" applyBorder="1" applyAlignment="1">
      <alignment vertical="center"/>
    </xf>
    <xf numFmtId="167" fontId="0" fillId="5" borderId="18" xfId="2" applyNumberFormat="1" applyFont="1" applyFill="1" applyBorder="1" applyAlignment="1">
      <alignment vertical="center"/>
    </xf>
    <xf numFmtId="166" fontId="3" fillId="5" borderId="18" xfId="3" applyNumberFormat="1" applyFont="1" applyFill="1" applyBorder="1" applyAlignment="1">
      <alignment horizontal="center" vertical="center"/>
    </xf>
    <xf numFmtId="9" fontId="0" fillId="5" borderId="18" xfId="3" applyFont="1" applyFill="1" applyBorder="1" applyAlignment="1">
      <alignment horizontal="center" vertical="center"/>
    </xf>
    <xf numFmtId="9" fontId="3" fillId="5" borderId="18" xfId="3" applyFont="1" applyFill="1" applyBorder="1" applyAlignment="1">
      <alignment horizontal="center" vertical="center"/>
    </xf>
    <xf numFmtId="9" fontId="0" fillId="4" borderId="18" xfId="3" applyFont="1" applyFill="1" applyBorder="1" applyAlignment="1">
      <alignment horizontal="center" vertical="center"/>
    </xf>
    <xf numFmtId="0" fontId="0" fillId="7" borderId="18" xfId="0" quotePrefix="1" applyFont="1" applyFill="1" applyBorder="1" applyAlignment="1">
      <alignment horizontal="left"/>
    </xf>
    <xf numFmtId="0" fontId="0" fillId="7" borderId="18" xfId="0" quotePrefix="1" applyFont="1" applyFill="1" applyBorder="1"/>
    <xf numFmtId="0" fontId="4" fillId="0" borderId="3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</cellXfs>
  <cellStyles count="7">
    <cellStyle name="Millares" xfId="1" builtinId="3"/>
    <cellStyle name="Millares [0]" xfId="4" builtinId="6"/>
    <cellStyle name="Millares 2" xfId="6"/>
    <cellStyle name="Moneda [0]" xfId="2" builtinId="7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218506</xdr:colOff>
      <xdr:row>0</xdr:row>
      <xdr:rowOff>10583</xdr:rowOff>
    </xdr:from>
    <xdr:to>
      <xdr:col>10</xdr:col>
      <xdr:colOff>531186</xdr:colOff>
      <xdr:row>2</xdr:row>
      <xdr:rowOff>200025</xdr:rowOff>
    </xdr:to>
    <xdr:grpSp>
      <xdr:nvGrpSpPr>
        <xdr:cNvPr id="2" name="Grupo 1"/>
        <xdr:cNvGrpSpPr/>
      </xdr:nvGrpSpPr>
      <xdr:grpSpPr>
        <a:xfrm>
          <a:off x="218506" y="10583"/>
          <a:ext cx="15348069" cy="563386"/>
          <a:chOff x="211450" y="10583"/>
          <a:chExt cx="15563263" cy="1037158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66084" y="131235"/>
            <a:ext cx="3508629" cy="85936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450" y="148167"/>
            <a:ext cx="2275853" cy="899574"/>
          </a:xfrm>
          <a:prstGeom prst="rect">
            <a:avLst/>
          </a:prstGeom>
        </xdr:spPr>
      </xdr:pic>
      <xdr:sp macro="" textlink="">
        <xdr:nvSpPr>
          <xdr:cNvPr id="5" name="Rectángulo 4"/>
          <xdr:cNvSpPr/>
        </xdr:nvSpPr>
        <xdr:spPr>
          <a:xfrm>
            <a:off x="3672417" y="10583"/>
            <a:ext cx="7810500" cy="974178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INGRESOS DE  MAYO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 DEL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66676</xdr:rowOff>
    </xdr:from>
    <xdr:to>
      <xdr:col>12</xdr:col>
      <xdr:colOff>47625</xdr:colOff>
      <xdr:row>3</xdr:row>
      <xdr:rowOff>391454</xdr:rowOff>
    </xdr:to>
    <xdr:grpSp>
      <xdr:nvGrpSpPr>
        <xdr:cNvPr id="5" name="Grupo 4"/>
        <xdr:cNvGrpSpPr/>
      </xdr:nvGrpSpPr>
      <xdr:grpSpPr>
        <a:xfrm>
          <a:off x="200026" y="66676"/>
          <a:ext cx="18714155" cy="875111"/>
          <a:chOff x="200026" y="66676"/>
          <a:chExt cx="15949618" cy="948969"/>
        </a:xfrm>
      </xdr:grpSpPr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01432" y="140494"/>
            <a:ext cx="2548212" cy="812006"/>
          </a:xfrm>
          <a:prstGeom prst="rect">
            <a:avLst/>
          </a:prstGeom>
        </xdr:spPr>
      </xdr:pic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6" y="142875"/>
            <a:ext cx="1694148" cy="819149"/>
          </a:xfrm>
          <a:prstGeom prst="rect">
            <a:avLst/>
          </a:prstGeom>
        </xdr:spPr>
      </xdr:pic>
      <xdr:sp macro="" textlink="">
        <xdr:nvSpPr>
          <xdr:cNvPr id="4" name="Rectángulo 3"/>
          <xdr:cNvSpPr/>
        </xdr:nvSpPr>
        <xdr:spPr>
          <a:xfrm>
            <a:off x="4202912" y="66676"/>
            <a:ext cx="7150047" cy="948969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GASTOS  MAYO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DE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5</xdr:col>
      <xdr:colOff>6350</xdr:colOff>
      <xdr:row>54</xdr:row>
      <xdr:rowOff>6350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8763000" cy="332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INFORMACI&#211;N%20SUE/Formato%20ejecucio&#769;n%20Ingresos%20mensual%20Universidades%20SUE%202019%20y%20I%20cua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INFORMES%20ENTES%20DE%20CONTROL/SNIES%202020/INFORMES%20ABRIL%202020/Copia%20de%20Informaci_n_presupuestal_Universidades_P_blicas__v_lido_reporte_desde_2017_.PLANTILLA-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INFORMACION%20PPTAL-TESORAL-CONTABLE%20CIERRE%202019-MEN/Formato_Informacion_adicional_IES-PP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\Documents\PRESUPUESTO%20%20APROBADO%20VIGENCIA%202020\ARCHIVO%20PLANO%20PPTO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Anual%20Mensualizado%20de%20Caja%20-%20PA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RESUPUESTAL"/>
    </sheetNames>
    <sheetDataSet>
      <sheetData sheetId="0">
        <row r="27">
          <cell r="D27">
            <v>49841367</v>
          </cell>
          <cell r="E27">
            <v>1833063675</v>
          </cell>
          <cell r="F27">
            <v>1390830219</v>
          </cell>
          <cell r="G27">
            <v>138798770</v>
          </cell>
          <cell r="H27">
            <v>602758429</v>
          </cell>
        </row>
        <row r="28">
          <cell r="D28">
            <v>324180260.59000003</v>
          </cell>
          <cell r="E28">
            <v>344463449</v>
          </cell>
          <cell r="F28">
            <v>34976629</v>
          </cell>
          <cell r="G28">
            <v>88903974</v>
          </cell>
        </row>
        <row r="29">
          <cell r="D29">
            <v>46621944.859999999</v>
          </cell>
          <cell r="E29">
            <v>39250951.620000005</v>
          </cell>
          <cell r="F29">
            <v>106558149.95</v>
          </cell>
          <cell r="G29">
            <v>302484182.67000002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UNIVERSIDADES_V2"/>
      <sheetName val="GASTOS_UNIVERSIDADES_V2"/>
      <sheetName val="INFO"/>
      <sheetName val="Ejec ing-abril"/>
      <sheetName val="Ejec gastos abril"/>
      <sheetName val="Ejec-gastos-marzo"/>
      <sheetName val="Ejec-Ing-Marzo"/>
      <sheetName val="ejec-ing-feb-20"/>
      <sheetName val="ejec-gastos-feb-20"/>
      <sheetName val="EJE-ING.ENERO-2020"/>
      <sheetName val="EJE-GASTOS ENERO-2020"/>
      <sheetName val="PLANO GASTOS-2020"/>
      <sheetName val="PLANO-ING-2020"/>
      <sheetName val="ADICIONES ENERO"/>
      <sheetName val="TRASLADOS ENERO"/>
      <sheetName val="Hoja4"/>
      <sheetName val="Hoja3"/>
    </sheetNames>
    <sheetDataSet>
      <sheetData sheetId="0">
        <row r="13">
          <cell r="E13">
            <v>81443507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F17">
            <v>20933828.129999999</v>
          </cell>
        </row>
        <row r="19">
          <cell r="F19">
            <v>1579921.17</v>
          </cell>
        </row>
        <row r="21">
          <cell r="F21">
            <v>2489290.7400000002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IES"/>
      <sheetName val="Lista de campos"/>
      <sheetName val="0.Datos Contacto"/>
      <sheetName val="1.Información Presupuestal 2019"/>
      <sheetName val="2.Información Tesoral 2019"/>
      <sheetName val="3.Cierre Contable 2019"/>
      <sheetName val="4.Situacion Fiscal 2019"/>
      <sheetName val="5.Consid. Presupuesto 2020"/>
      <sheetName val="6.Adicional 2019"/>
      <sheetName val="7.Pobl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C28">
            <v>152055651742.47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GASTOS"/>
      <sheetName val="PLANO INGRESOS"/>
      <sheetName val="CENTROS DE COSTO"/>
      <sheetName val="Hoja1"/>
      <sheetName val="Hoja2"/>
      <sheetName val="CURDN"/>
      <sheetName val="HOPSITAL MVZ"/>
      <sheetName val="DIPLOMADOS IDEAD"/>
      <sheetName val="DIPLOMADOS ARTES"/>
      <sheetName val="CURSOS LIBRES ARTES"/>
      <sheetName val="DIPLOMADO TOPO"/>
      <sheetName val="DIPLOMADO DIBUJO"/>
      <sheetName val="DIPLOMADO BIM"/>
      <sheetName val="CURSOS LIBRES TECNOLOG"/>
      <sheetName val="EXAMENES APTITUD FISICA"/>
      <sheetName val="NIVEL INTRO.SALUD"/>
      <sheetName val="LASEREX"/>
      <sheetName val="centro idiomas"/>
      <sheetName val="dip-alto_rend_dep"/>
      <sheetName val="dip-EELE"/>
      <sheetName val="diplomado NEE"/>
      <sheetName val="Dipl-comp-pedago"/>
      <sheetName val="CURSOS LIBRES FACEA"/>
      <sheetName val="DIPLOMADO FACEA"/>
      <sheetName val="DIPL.FERM.ALIMENT"/>
      <sheetName val="CURSOS LIBRES AGRON"/>
      <sheetName val="DIPL.HORTIFRUTI"/>
      <sheetName val="DIPL.DIAG.INTE"/>
      <sheetName val="DIPL.INT.SIST"/>
      <sheetName val="LAB.MADERAS"/>
      <sheetName val="CURSOS LIBRES FORESTAL"/>
      <sheetName val="DIPLOMADOS FORESTAL"/>
      <sheetName val="LAB.DIAGNOSTICO VET"/>
      <sheetName val="DIPLOMADOS MVZ"/>
      <sheetName val="CLINICA PEQUEÑOS AN"/>
      <sheetName val="CURSOS LIBRE MVZ"/>
      <sheetName val="MAESTRÍA EN CIENCIAS PECUARIAS"/>
      <sheetName val="MAESTRÍA EN DESARROLLO RURAL"/>
      <sheetName val="MAESTRIA CLINICA PEQUEÑOS"/>
      <sheetName val="ESP.GESTION AMBIENTAL"/>
      <sheetName val="MAESTRIA PLAN.CUENCAS"/>
      <sheetName val="MAESTRIA GEST.AMBIENTAL"/>
      <sheetName val="MAESTRIA CIENCIA Y TEC."/>
      <sheetName val="MAESTRIA EXT.RURAL"/>
      <sheetName val="MAESTRIA EN ADMON"/>
      <sheetName val="ESP.DIRECCION ORG."/>
      <sheetName val="ESP.GERENCIA MERCADEO"/>
      <sheetName val="ESP.GERENCIA TALENTO"/>
      <sheetName val="Maes-educ fisi-dpte"/>
      <sheetName val="Maes- Educ"/>
      <sheetName val="Maes-didact-ingles"/>
      <sheetName val="Espe-pedagogia"/>
      <sheetName val="Maes-Ambiental"/>
      <sheetName val="MAESTRIA CIENCIA FISICA"/>
      <sheetName val="MAESTRIA CIENCIA BIOLOG"/>
      <sheetName val="MAESTRIA MATEMA"/>
      <sheetName val="ESP.EPIDEMIOLOGIA"/>
      <sheetName val="ESP.MEDICINA CRITICA"/>
      <sheetName val="MAESTRIA URBANISMO"/>
      <sheetName val="MAESTRIA TERRITORIO"/>
      <sheetName val="MAESTRIA DERECHOS H."/>
      <sheetName val="ESP.DERECHO ADTIVO"/>
      <sheetName val="ESP.GERENCIA PROY"/>
      <sheetName val="ESP.FINANZAS"/>
      <sheetName val="ESP.GERENCIA INST"/>
      <sheetName val="MAESTRIA PEDAG Y MEDIAC"/>
      <sheetName val="ESP.ECOLOGIA POLIT"/>
    </sheetNames>
    <sheetDataSet>
      <sheetData sheetId="0">
        <row r="40">
          <cell r="E40">
            <v>3566845310.2986002</v>
          </cell>
        </row>
      </sheetData>
      <sheetData sheetId="1">
        <row r="2">
          <cell r="BV2">
            <v>128545687387.995</v>
          </cell>
        </row>
        <row r="91">
          <cell r="BV91">
            <v>24000000</v>
          </cell>
        </row>
        <row r="92">
          <cell r="BV92">
            <v>1200000</v>
          </cell>
        </row>
        <row r="93">
          <cell r="BV93">
            <v>600000</v>
          </cell>
        </row>
        <row r="94">
          <cell r="BV94">
            <v>28000000</v>
          </cell>
        </row>
        <row r="95">
          <cell r="BV95">
            <v>40000000</v>
          </cell>
        </row>
        <row r="96">
          <cell r="BV96">
            <v>12000000</v>
          </cell>
        </row>
        <row r="97">
          <cell r="BV97">
            <v>60000000</v>
          </cell>
        </row>
        <row r="98">
          <cell r="BV98">
            <v>94000000</v>
          </cell>
        </row>
        <row r="99">
          <cell r="BV99">
            <v>94000000</v>
          </cell>
        </row>
        <row r="101">
          <cell r="BV101">
            <v>1252896796</v>
          </cell>
        </row>
        <row r="103">
          <cell r="BV103">
            <v>1252896796</v>
          </cell>
        </row>
        <row r="109">
          <cell r="BV109">
            <v>60000000</v>
          </cell>
        </row>
        <row r="110">
          <cell r="BV110">
            <v>1192896796</v>
          </cell>
        </row>
        <row r="111">
          <cell r="BV111">
            <v>63999996</v>
          </cell>
        </row>
        <row r="112">
          <cell r="BV112">
            <v>164736000</v>
          </cell>
        </row>
        <row r="113">
          <cell r="BV113">
            <v>47712000</v>
          </cell>
        </row>
        <row r="114">
          <cell r="BV114">
            <v>48000000</v>
          </cell>
        </row>
        <row r="115">
          <cell r="BV115">
            <v>132099996</v>
          </cell>
        </row>
        <row r="116">
          <cell r="BV116">
            <v>168000000</v>
          </cell>
        </row>
        <row r="117">
          <cell r="BV117">
            <v>99840000</v>
          </cell>
        </row>
        <row r="118">
          <cell r="BV118">
            <v>50400000</v>
          </cell>
        </row>
        <row r="119">
          <cell r="BV119">
            <v>36108804</v>
          </cell>
        </row>
        <row r="120">
          <cell r="BV120">
            <v>220000000</v>
          </cell>
        </row>
        <row r="121">
          <cell r="BV121">
            <v>12000000</v>
          </cell>
        </row>
        <row r="122">
          <cell r="BV122">
            <v>150000000</v>
          </cell>
        </row>
        <row r="124">
          <cell r="BV124">
            <v>80379443370.219986</v>
          </cell>
        </row>
        <row r="125">
          <cell r="BV125">
            <v>80379443370.219986</v>
          </cell>
        </row>
        <row r="127">
          <cell r="BV127">
            <v>62787807976.949997</v>
          </cell>
        </row>
        <row r="128">
          <cell r="BV128">
            <v>1334382814.8800001</v>
          </cell>
        </row>
        <row r="129">
          <cell r="BV129">
            <v>956870000</v>
          </cell>
        </row>
        <row r="130">
          <cell r="BV130">
            <v>2500000000</v>
          </cell>
        </row>
        <row r="131">
          <cell r="BV131">
            <v>3200000000</v>
          </cell>
        </row>
        <row r="132">
          <cell r="BV132">
            <v>8505059904.3900003</v>
          </cell>
        </row>
        <row r="133">
          <cell r="BV133">
            <v>1365809240</v>
          </cell>
        </row>
        <row r="160">
          <cell r="BV160">
            <v>360566196.55500001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es presupuestales"/>
      <sheetName val="PAC Ingresos "/>
      <sheetName val="PAC Gastos"/>
      <sheetName val="Comparativo PAC Ingresos-Gastos"/>
      <sheetName val="FUENTES Y USOS INVERSION"/>
      <sheetName val="Hoja7"/>
      <sheetName val="Hoja5"/>
      <sheetName val="Hoja6"/>
      <sheetName val="Hoja4"/>
      <sheetName val="Hoja3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81">
          <cell r="I81">
            <v>8135700</v>
          </cell>
        </row>
        <row r="82">
          <cell r="I82">
            <v>8135700</v>
          </cell>
        </row>
        <row r="84">
          <cell r="I84">
            <v>196104045</v>
          </cell>
        </row>
        <row r="85">
          <cell r="I85">
            <v>127622146</v>
          </cell>
        </row>
        <row r="86">
          <cell r="I86">
            <v>107936146</v>
          </cell>
        </row>
        <row r="92">
          <cell r="I92">
            <v>19686000</v>
          </cell>
        </row>
        <row r="93">
          <cell r="I93">
            <v>19686000</v>
          </cell>
        </row>
        <row r="101">
          <cell r="I101">
            <v>8376760</v>
          </cell>
        </row>
        <row r="103">
          <cell r="I103">
            <v>60105139</v>
          </cell>
        </row>
        <row r="106">
          <cell r="I106">
            <v>60105139</v>
          </cell>
        </row>
        <row r="107">
          <cell r="I107"/>
        </row>
        <row r="108">
          <cell r="I108">
            <v>56733054</v>
          </cell>
        </row>
        <row r="121">
          <cell r="A121" t="str">
            <v>112529353</v>
          </cell>
          <cell r="B121" t="str">
            <v>Otros Servicios Profesionales Y Técnicos N.C.P</v>
          </cell>
          <cell r="I121">
            <v>3372085</v>
          </cell>
        </row>
        <row r="122">
          <cell r="I122">
            <v>4275804192</v>
          </cell>
        </row>
        <row r="123">
          <cell r="I123">
            <v>4007869219</v>
          </cell>
        </row>
        <row r="124">
          <cell r="I124">
            <v>4007869219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7">
          <cell r="I137">
            <v>0</v>
          </cell>
        </row>
        <row r="144">
          <cell r="B144" t="str">
            <v>RECURSOS DE BALANCE</v>
          </cell>
        </row>
        <row r="146">
          <cell r="I146">
            <v>54645498.840000004</v>
          </cell>
        </row>
        <row r="147">
          <cell r="I147">
            <v>54645498.840000004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3"/>
  <sheetViews>
    <sheetView showGridLines="0" zoomScale="90" zoomScaleNormal="90" workbookViewId="0">
      <pane xSplit="2" ySplit="4" topLeftCell="C169" activePane="bottomRight" state="frozen"/>
      <selection pane="topRight" activeCell="C1" sqref="C1"/>
      <selection pane="bottomLeft" activeCell="A5" sqref="A5"/>
      <selection pane="bottomRight" activeCell="A4" sqref="A4:B180"/>
    </sheetView>
  </sheetViews>
  <sheetFormatPr baseColWidth="10" defaultColWidth="11.453125" defaultRowHeight="14.5" x14ac:dyDescent="0.35"/>
  <cols>
    <col min="1" max="1" width="14" style="1" bestFit="1" customWidth="1"/>
    <col min="2" max="2" width="43.90625" style="2" customWidth="1"/>
    <col min="3" max="3" width="24.7265625" style="2" bestFit="1" customWidth="1"/>
    <col min="4" max="4" width="17.36328125" style="2" bestFit="1" customWidth="1"/>
    <col min="5" max="5" width="18.08984375" style="2" bestFit="1" customWidth="1"/>
    <col min="6" max="6" width="18.36328125" style="2" bestFit="1" customWidth="1"/>
    <col min="7" max="7" width="24" style="2" bestFit="1" customWidth="1"/>
    <col min="8" max="8" width="19.453125" style="2" bestFit="1" customWidth="1"/>
    <col min="9" max="9" width="17.36328125" style="2" bestFit="1" customWidth="1"/>
    <col min="10" max="10" width="17.7265625" style="2" bestFit="1" customWidth="1"/>
    <col min="11" max="11" width="15.26953125" style="5" bestFit="1" customWidth="1"/>
    <col min="12" max="12" width="16.36328125" style="2" bestFit="1" customWidth="1"/>
    <col min="13" max="13" width="14" style="2" bestFit="1" customWidth="1"/>
    <col min="14" max="14" width="90.90625" style="2" bestFit="1" customWidth="1"/>
    <col min="15" max="15" width="24.7265625" style="2" bestFit="1" customWidth="1"/>
    <col min="16" max="16" width="17.36328125" style="2" bestFit="1" customWidth="1"/>
    <col min="17" max="17" width="18.08984375" style="2" bestFit="1" customWidth="1"/>
    <col min="18" max="18" width="18.36328125" style="2" bestFit="1" customWidth="1"/>
    <col min="19" max="19" width="24" style="2" bestFit="1" customWidth="1"/>
    <col min="20" max="20" width="19.453125" style="2" bestFit="1" customWidth="1"/>
    <col min="21" max="21" width="17.36328125" style="2" bestFit="1" customWidth="1"/>
    <col min="22" max="22" width="17.7265625" style="2" bestFit="1" customWidth="1"/>
    <col min="23" max="23" width="15.26953125" style="2" bestFit="1" customWidth="1"/>
    <col min="24" max="24" width="3.81640625" style="2" hidden="1" customWidth="1"/>
    <col min="25" max="25" width="14.7265625" style="2" bestFit="1" customWidth="1"/>
    <col min="26" max="26" width="17.36328125" style="2" bestFit="1" customWidth="1"/>
    <col min="27" max="27" width="14.7265625" style="2" bestFit="1" customWidth="1"/>
    <col min="28" max="16384" width="11.453125" style="2"/>
  </cols>
  <sheetData>
    <row r="1" spans="1:27" x14ac:dyDescent="0.35">
      <c r="G1" s="3"/>
      <c r="J1" s="4"/>
    </row>
    <row r="2" spans="1:27" ht="15" thickBot="1" x14ac:dyDescent="0.4">
      <c r="F2" s="4"/>
      <c r="G2" s="4"/>
      <c r="J2" s="4"/>
    </row>
    <row r="3" spans="1:27" s="8" customFormat="1" ht="38" customHeight="1" thickBot="1" x14ac:dyDescent="0.4">
      <c r="A3" s="6"/>
      <c r="B3" s="7"/>
      <c r="C3" s="281"/>
      <c r="D3" s="281"/>
      <c r="E3" s="281"/>
      <c r="F3" s="281"/>
      <c r="G3" s="281"/>
      <c r="H3" s="281"/>
      <c r="I3" s="281"/>
      <c r="J3" s="281"/>
      <c r="K3" s="281"/>
    </row>
    <row r="4" spans="1:27" s="8" customFormat="1" ht="29" x14ac:dyDescent="0.35">
      <c r="A4" s="9" t="s">
        <v>0</v>
      </c>
      <c r="B4" s="10" t="s">
        <v>1</v>
      </c>
      <c r="C4" s="10" t="s">
        <v>220</v>
      </c>
      <c r="D4" s="10" t="s">
        <v>5</v>
      </c>
      <c r="E4" s="10" t="s">
        <v>221</v>
      </c>
      <c r="F4" s="10" t="s">
        <v>222</v>
      </c>
      <c r="G4" s="10" t="s">
        <v>223</v>
      </c>
      <c r="H4" s="10" t="s">
        <v>224</v>
      </c>
      <c r="I4" s="10" t="s">
        <v>225</v>
      </c>
      <c r="J4" s="10" t="s">
        <v>226</v>
      </c>
      <c r="K4" s="11" t="s">
        <v>227</v>
      </c>
      <c r="L4" s="230"/>
      <c r="M4" s="9" t="s">
        <v>0</v>
      </c>
      <c r="N4" s="10" t="s">
        <v>1</v>
      </c>
      <c r="O4" s="10" t="s">
        <v>220</v>
      </c>
      <c r="P4" s="10" t="s">
        <v>5</v>
      </c>
      <c r="Q4" s="10" t="s">
        <v>221</v>
      </c>
      <c r="R4" s="10" t="s">
        <v>222</v>
      </c>
      <c r="S4" s="10" t="s">
        <v>223</v>
      </c>
      <c r="T4" s="10" t="s">
        <v>224</v>
      </c>
      <c r="U4" s="10" t="s">
        <v>225</v>
      </c>
      <c r="V4" s="10" t="s">
        <v>226</v>
      </c>
      <c r="W4" s="11" t="s">
        <v>227</v>
      </c>
    </row>
    <row r="5" spans="1:27" x14ac:dyDescent="0.35">
      <c r="A5" s="12">
        <v>1</v>
      </c>
      <c r="B5" s="13" t="s">
        <v>228</v>
      </c>
      <c r="C5" s="14">
        <f>+C6+C160</f>
        <v>128545687388</v>
      </c>
      <c r="D5" s="238">
        <f>+D6+D160</f>
        <v>24369960169.77</v>
      </c>
      <c r="E5" s="238">
        <f t="shared" ref="E5:J5" si="0">+E6+E160</f>
        <v>0</v>
      </c>
      <c r="F5" s="238">
        <f t="shared" si="0"/>
        <v>152915647557.76999</v>
      </c>
      <c r="G5" s="238">
        <f t="shared" si="0"/>
        <v>73527785119.149994</v>
      </c>
      <c r="H5" s="238">
        <f>+H6+H160</f>
        <v>8731944344.6800022</v>
      </c>
      <c r="I5" s="238">
        <f t="shared" si="0"/>
        <v>73527785119.149994</v>
      </c>
      <c r="J5" s="238">
        <f t="shared" si="0"/>
        <v>79330789384.570007</v>
      </c>
      <c r="K5" s="15">
        <f t="shared" ref="K5:K69" si="1">+I5/F5</f>
        <v>0.48083885654260422</v>
      </c>
      <c r="L5" s="230">
        <f>+I5-G5</f>
        <v>0</v>
      </c>
      <c r="M5" s="251">
        <v>1</v>
      </c>
      <c r="N5" s="252" t="s">
        <v>228</v>
      </c>
      <c r="O5" s="238">
        <v>128545687388</v>
      </c>
      <c r="P5" s="238">
        <v>24369960169.77</v>
      </c>
      <c r="Q5" s="238">
        <v>0</v>
      </c>
      <c r="R5" s="238">
        <v>152915647557.76999</v>
      </c>
      <c r="S5" s="238">
        <v>63469791717.259995</v>
      </c>
      <c r="T5" s="238">
        <v>8724944344.6800022</v>
      </c>
      <c r="U5" s="238">
        <v>64105884105.259995</v>
      </c>
      <c r="V5" s="238">
        <v>80620555318.779999</v>
      </c>
      <c r="W5" s="269">
        <v>0.41922383437601729</v>
      </c>
      <c r="Y5" s="230">
        <f t="shared" ref="Y5:Y36" si="2">+C5-O5</f>
        <v>0</v>
      </c>
    </row>
    <row r="6" spans="1:27" x14ac:dyDescent="0.35">
      <c r="A6" s="12" t="s">
        <v>229</v>
      </c>
      <c r="B6" s="13" t="s">
        <v>230</v>
      </c>
      <c r="C6" s="14">
        <f>+C7</f>
        <v>128185121191</v>
      </c>
      <c r="D6" s="238">
        <f t="shared" ref="D6:J6" si="3">+D7</f>
        <v>1289139986</v>
      </c>
      <c r="E6" s="238">
        <f t="shared" si="3"/>
        <v>0</v>
      </c>
      <c r="F6" s="238">
        <f t="shared" si="3"/>
        <v>129474261177</v>
      </c>
      <c r="G6" s="238">
        <f t="shared" si="3"/>
        <v>50196645084.229996</v>
      </c>
      <c r="H6" s="238">
        <f>+H7</f>
        <v>8635549183.0600014</v>
      </c>
      <c r="I6" s="238">
        <f t="shared" si="3"/>
        <v>50196645084.229996</v>
      </c>
      <c r="J6" s="238">
        <f t="shared" si="3"/>
        <v>79220543098.25</v>
      </c>
      <c r="K6" s="15">
        <f t="shared" si="1"/>
        <v>0.38769593761657239</v>
      </c>
      <c r="L6" s="230">
        <f t="shared" ref="L6:L69" si="4">+I6-G6</f>
        <v>0</v>
      </c>
      <c r="M6" s="251" t="s">
        <v>229</v>
      </c>
      <c r="N6" s="252" t="s">
        <v>230</v>
      </c>
      <c r="O6" s="238">
        <v>128185121191</v>
      </c>
      <c r="P6" s="238">
        <v>1289139986</v>
      </c>
      <c r="Q6" s="238">
        <v>0</v>
      </c>
      <c r="R6" s="238">
        <v>129474261177</v>
      </c>
      <c r="S6" s="238">
        <v>41524812778.169998</v>
      </c>
      <c r="T6" s="238">
        <v>8628549183.0600014</v>
      </c>
      <c r="U6" s="238">
        <v>42160905166.169998</v>
      </c>
      <c r="V6" s="238">
        <v>79220543098.25</v>
      </c>
      <c r="W6" s="269">
        <v>0.32563155628695356</v>
      </c>
      <c r="Y6" s="230">
        <f t="shared" si="2"/>
        <v>0</v>
      </c>
    </row>
    <row r="7" spans="1:27" x14ac:dyDescent="0.35">
      <c r="A7" s="12" t="s">
        <v>231</v>
      </c>
      <c r="B7" s="13" t="s">
        <v>232</v>
      </c>
      <c r="C7" s="14">
        <f>+C8+C126</f>
        <v>128185121191</v>
      </c>
      <c r="D7" s="238">
        <f t="shared" ref="D7:J7" si="5">+D8+D126</f>
        <v>1289139986</v>
      </c>
      <c r="E7" s="238">
        <f t="shared" si="5"/>
        <v>0</v>
      </c>
      <c r="F7" s="238">
        <f t="shared" si="5"/>
        <v>129474261177</v>
      </c>
      <c r="G7" s="238">
        <f t="shared" si="5"/>
        <v>50196645084.229996</v>
      </c>
      <c r="H7" s="238">
        <f>+H8+H126</f>
        <v>8635549183.0600014</v>
      </c>
      <c r="I7" s="238">
        <f t="shared" si="5"/>
        <v>50196645084.229996</v>
      </c>
      <c r="J7" s="238">
        <f t="shared" si="5"/>
        <v>79220543098.25</v>
      </c>
      <c r="K7" s="15">
        <f t="shared" si="1"/>
        <v>0.38769593761657239</v>
      </c>
      <c r="L7" s="230">
        <f t="shared" si="4"/>
        <v>0</v>
      </c>
      <c r="M7" s="251" t="s">
        <v>231</v>
      </c>
      <c r="N7" s="252" t="s">
        <v>232</v>
      </c>
      <c r="O7" s="238">
        <v>128185121191</v>
      </c>
      <c r="P7" s="238">
        <v>1289139986</v>
      </c>
      <c r="Q7" s="238">
        <v>0</v>
      </c>
      <c r="R7" s="238">
        <v>129474261177</v>
      </c>
      <c r="S7" s="238">
        <v>41524812778.169998</v>
      </c>
      <c r="T7" s="238">
        <v>8628549183.0600014</v>
      </c>
      <c r="U7" s="238">
        <v>42160905166.169998</v>
      </c>
      <c r="V7" s="238">
        <v>79220543098.25</v>
      </c>
      <c r="W7" s="269">
        <v>0.32563155628695356</v>
      </c>
      <c r="Y7" s="230">
        <f t="shared" si="2"/>
        <v>0</v>
      </c>
    </row>
    <row r="8" spans="1:27" x14ac:dyDescent="0.35">
      <c r="A8" s="12" t="s">
        <v>233</v>
      </c>
      <c r="B8" s="13" t="s">
        <v>234</v>
      </c>
      <c r="C8" s="14">
        <f>+C9+C84</f>
        <v>46439868581</v>
      </c>
      <c r="D8" s="238">
        <f t="shared" ref="D8:J8" si="6">+D9+D84</f>
        <v>0</v>
      </c>
      <c r="E8" s="238">
        <f t="shared" si="6"/>
        <v>0</v>
      </c>
      <c r="F8" s="238">
        <f t="shared" si="6"/>
        <v>46439868581</v>
      </c>
      <c r="G8" s="238">
        <f t="shared" si="6"/>
        <v>16033999529.75</v>
      </c>
      <c r="H8" s="238">
        <f>+H9+H84</f>
        <v>665122873</v>
      </c>
      <c r="I8" s="238">
        <f t="shared" si="6"/>
        <v>16033999529.75</v>
      </c>
      <c r="J8" s="238">
        <f t="shared" si="6"/>
        <v>30405869051.25</v>
      </c>
      <c r="K8" s="15">
        <f t="shared" si="1"/>
        <v>0.34526367148915682</v>
      </c>
      <c r="L8" s="230">
        <f t="shared" si="4"/>
        <v>0</v>
      </c>
      <c r="M8" s="251" t="s">
        <v>233</v>
      </c>
      <c r="N8" s="252" t="s">
        <v>234</v>
      </c>
      <c r="O8" s="238">
        <v>46439868581</v>
      </c>
      <c r="P8" s="238">
        <v>0</v>
      </c>
      <c r="Q8" s="238">
        <v>0</v>
      </c>
      <c r="R8" s="238">
        <v>46439868581</v>
      </c>
      <c r="S8" s="238">
        <v>15332593533.75</v>
      </c>
      <c r="T8" s="238">
        <v>665122873</v>
      </c>
      <c r="U8" s="238">
        <v>15968685921.75</v>
      </c>
      <c r="V8" s="238">
        <v>30405869051.25</v>
      </c>
      <c r="W8" s="269">
        <v>0.34385725906819831</v>
      </c>
      <c r="Y8" s="230">
        <f t="shared" si="2"/>
        <v>0</v>
      </c>
    </row>
    <row r="9" spans="1:27" s="20" customFormat="1" x14ac:dyDescent="0.35">
      <c r="A9" s="16" t="s">
        <v>235</v>
      </c>
      <c r="B9" s="17" t="s">
        <v>236</v>
      </c>
      <c r="C9" s="18">
        <f>+C10+C81</f>
        <v>44746571785</v>
      </c>
      <c r="D9" s="239">
        <f t="shared" ref="D9:J9" si="7">+D10+D81</f>
        <v>0</v>
      </c>
      <c r="E9" s="239">
        <f t="shared" si="7"/>
        <v>0</v>
      </c>
      <c r="F9" s="239">
        <f t="shared" si="7"/>
        <v>44746571785</v>
      </c>
      <c r="G9" s="239">
        <f t="shared" si="7"/>
        <v>15423640602.75</v>
      </c>
      <c r="H9" s="239">
        <f>+H10+H81</f>
        <v>521054938</v>
      </c>
      <c r="I9" s="239">
        <f t="shared" si="7"/>
        <v>15423640602.75</v>
      </c>
      <c r="J9" s="239">
        <f t="shared" si="7"/>
        <v>29322931182.25</v>
      </c>
      <c r="K9" s="19">
        <f t="shared" si="1"/>
        <v>0.3446887658088777</v>
      </c>
      <c r="L9" s="230">
        <f t="shared" si="4"/>
        <v>0</v>
      </c>
      <c r="M9" s="253" t="s">
        <v>235</v>
      </c>
      <c r="N9" s="254" t="s">
        <v>236</v>
      </c>
      <c r="O9" s="239">
        <v>44746571785</v>
      </c>
      <c r="P9" s="239">
        <v>0</v>
      </c>
      <c r="Q9" s="239">
        <v>0</v>
      </c>
      <c r="R9" s="239">
        <v>44746571785</v>
      </c>
      <c r="S9" s="239">
        <v>14902585664.75</v>
      </c>
      <c r="T9" s="239">
        <v>521054938</v>
      </c>
      <c r="U9" s="239">
        <v>15423640602.75</v>
      </c>
      <c r="V9" s="239">
        <v>29322931182.25</v>
      </c>
      <c r="W9" s="270">
        <v>0.3446887658088777</v>
      </c>
      <c r="Y9" s="230">
        <f t="shared" si="2"/>
        <v>0</v>
      </c>
    </row>
    <row r="10" spans="1:27" s="20" customFormat="1" x14ac:dyDescent="0.35">
      <c r="A10" s="16" t="s">
        <v>237</v>
      </c>
      <c r="B10" s="17" t="s">
        <v>238</v>
      </c>
      <c r="C10" s="18">
        <f>+C11</f>
        <v>44516571785</v>
      </c>
      <c r="D10" s="239">
        <f t="shared" ref="D10:J11" si="8">+D11</f>
        <v>0</v>
      </c>
      <c r="E10" s="239">
        <f t="shared" si="8"/>
        <v>0</v>
      </c>
      <c r="F10" s="239">
        <f t="shared" si="8"/>
        <v>44516571785</v>
      </c>
      <c r="G10" s="239">
        <f t="shared" si="8"/>
        <v>15383706542.75</v>
      </c>
      <c r="H10" s="239">
        <f>+H11</f>
        <v>521054938</v>
      </c>
      <c r="I10" s="239">
        <f t="shared" si="8"/>
        <v>15383706542.75</v>
      </c>
      <c r="J10" s="239">
        <f t="shared" si="8"/>
        <v>29132865242.25</v>
      </c>
      <c r="K10" s="19">
        <f t="shared" si="1"/>
        <v>0.34557257951147058</v>
      </c>
      <c r="L10" s="230">
        <f t="shared" si="4"/>
        <v>0</v>
      </c>
      <c r="M10" s="253" t="s">
        <v>237</v>
      </c>
      <c r="N10" s="254" t="s">
        <v>238</v>
      </c>
      <c r="O10" s="239">
        <v>44516571785</v>
      </c>
      <c r="P10" s="239">
        <v>0</v>
      </c>
      <c r="Q10" s="239">
        <v>0</v>
      </c>
      <c r="R10" s="239">
        <v>44516571785</v>
      </c>
      <c r="S10" s="239">
        <v>14862651604.75</v>
      </c>
      <c r="T10" s="239">
        <v>521054938</v>
      </c>
      <c r="U10" s="239">
        <v>15383706542.75</v>
      </c>
      <c r="V10" s="239">
        <v>29132865242.25</v>
      </c>
      <c r="W10" s="270">
        <v>0.34557257951147058</v>
      </c>
      <c r="Y10" s="230">
        <f t="shared" si="2"/>
        <v>0</v>
      </c>
    </row>
    <row r="11" spans="1:27" s="20" customFormat="1" x14ac:dyDescent="0.35">
      <c r="A11" s="16" t="s">
        <v>239</v>
      </c>
      <c r="B11" s="17" t="s">
        <v>240</v>
      </c>
      <c r="C11" s="18">
        <f>+C12</f>
        <v>44516571785</v>
      </c>
      <c r="D11" s="239">
        <f t="shared" si="8"/>
        <v>0</v>
      </c>
      <c r="E11" s="239">
        <f t="shared" si="8"/>
        <v>0</v>
      </c>
      <c r="F11" s="239">
        <f t="shared" si="8"/>
        <v>44516571785</v>
      </c>
      <c r="G11" s="239">
        <f t="shared" si="8"/>
        <v>15383706542.75</v>
      </c>
      <c r="H11" s="239">
        <f>+H12</f>
        <v>521054938</v>
      </c>
      <c r="I11" s="239">
        <f t="shared" si="8"/>
        <v>15383706542.75</v>
      </c>
      <c r="J11" s="239">
        <f t="shared" si="8"/>
        <v>29132865242.25</v>
      </c>
      <c r="K11" s="19">
        <f t="shared" si="1"/>
        <v>0.34557257951147058</v>
      </c>
      <c r="L11" s="230">
        <f t="shared" si="4"/>
        <v>0</v>
      </c>
      <c r="M11" s="253" t="s">
        <v>239</v>
      </c>
      <c r="N11" s="254" t="s">
        <v>240</v>
      </c>
      <c r="O11" s="239">
        <v>44516571785</v>
      </c>
      <c r="P11" s="239">
        <v>0</v>
      </c>
      <c r="Q11" s="239">
        <v>0</v>
      </c>
      <c r="R11" s="239">
        <v>44516571785</v>
      </c>
      <c r="S11" s="239">
        <v>14862651604.75</v>
      </c>
      <c r="T11" s="239">
        <v>521054938</v>
      </c>
      <c r="U11" s="239">
        <v>15383706542.75</v>
      </c>
      <c r="V11" s="239">
        <v>29132865242.25</v>
      </c>
      <c r="W11" s="270">
        <v>0.34557257951147058</v>
      </c>
      <c r="Y11" s="230">
        <f t="shared" si="2"/>
        <v>0</v>
      </c>
    </row>
    <row r="12" spans="1:27" s="20" customFormat="1" x14ac:dyDescent="0.35">
      <c r="A12" s="16" t="s">
        <v>241</v>
      </c>
      <c r="B12" s="17" t="s">
        <v>242</v>
      </c>
      <c r="C12" s="18">
        <f>+C13+C27+C45</f>
        <v>44516571785</v>
      </c>
      <c r="D12" s="239">
        <f t="shared" ref="D12:J12" si="9">+D13+D27+D45</f>
        <v>0</v>
      </c>
      <c r="E12" s="239">
        <f t="shared" si="9"/>
        <v>0</v>
      </c>
      <c r="F12" s="239">
        <f t="shared" si="9"/>
        <v>44516571785</v>
      </c>
      <c r="G12" s="239">
        <f t="shared" si="9"/>
        <v>15383706542.75</v>
      </c>
      <c r="H12" s="239">
        <f>+H13+H27+H45</f>
        <v>521054938</v>
      </c>
      <c r="I12" s="239">
        <f t="shared" si="9"/>
        <v>15383706542.75</v>
      </c>
      <c r="J12" s="239">
        <f t="shared" si="9"/>
        <v>29132865242.25</v>
      </c>
      <c r="K12" s="19">
        <f t="shared" si="1"/>
        <v>0.34557257951147058</v>
      </c>
      <c r="L12" s="230">
        <f t="shared" si="4"/>
        <v>0</v>
      </c>
      <c r="M12" s="253" t="s">
        <v>241</v>
      </c>
      <c r="N12" s="254" t="s">
        <v>242</v>
      </c>
      <c r="O12" s="239">
        <v>44516571785</v>
      </c>
      <c r="P12" s="239">
        <v>0</v>
      </c>
      <c r="Q12" s="239">
        <v>0</v>
      </c>
      <c r="R12" s="239">
        <v>44516571785</v>
      </c>
      <c r="S12" s="239">
        <v>14862651604.75</v>
      </c>
      <c r="T12" s="239">
        <v>521054938</v>
      </c>
      <c r="U12" s="239">
        <v>15383706542.75</v>
      </c>
      <c r="V12" s="239">
        <v>29132865242.25</v>
      </c>
      <c r="W12" s="270">
        <v>0.34557257951147058</v>
      </c>
      <c r="Y12" s="230">
        <f t="shared" si="2"/>
        <v>0</v>
      </c>
      <c r="Z12" s="230"/>
      <c r="AA12" s="232"/>
    </row>
    <row r="13" spans="1:27" s="20" customFormat="1" x14ac:dyDescent="0.35">
      <c r="A13" s="16" t="s">
        <v>243</v>
      </c>
      <c r="B13" s="17" t="s">
        <v>244</v>
      </c>
      <c r="C13" s="18">
        <f>SUM(C14)</f>
        <v>32250745169</v>
      </c>
      <c r="D13" s="239">
        <f t="shared" ref="D13:J13" si="10">SUM(D14)</f>
        <v>0</v>
      </c>
      <c r="E13" s="239">
        <f t="shared" si="10"/>
        <v>0</v>
      </c>
      <c r="F13" s="239">
        <f t="shared" si="10"/>
        <v>32250745169</v>
      </c>
      <c r="G13" s="239">
        <f t="shared" si="10"/>
        <v>10372939245.280001</v>
      </c>
      <c r="H13" s="239">
        <f>SUM(H14)</f>
        <v>365879549</v>
      </c>
      <c r="I13" s="239">
        <f t="shared" si="10"/>
        <v>10372939245.280001</v>
      </c>
      <c r="J13" s="239">
        <f t="shared" si="10"/>
        <v>21877805923.720001</v>
      </c>
      <c r="K13" s="19">
        <f t="shared" si="1"/>
        <v>0.32163409530303372</v>
      </c>
      <c r="L13" s="230">
        <f t="shared" si="4"/>
        <v>0</v>
      </c>
      <c r="M13" s="253" t="s">
        <v>243</v>
      </c>
      <c r="N13" s="254" t="s">
        <v>244</v>
      </c>
      <c r="O13" s="239">
        <v>32250745169</v>
      </c>
      <c r="P13" s="239">
        <v>0</v>
      </c>
      <c r="Q13" s="239">
        <v>0</v>
      </c>
      <c r="R13" s="239">
        <v>32250745169</v>
      </c>
      <c r="S13" s="239">
        <v>10007059696.280001</v>
      </c>
      <c r="T13" s="239">
        <v>365879549</v>
      </c>
      <c r="U13" s="239">
        <v>10372939245.280001</v>
      </c>
      <c r="V13" s="239">
        <v>21877805923.720001</v>
      </c>
      <c r="W13" s="270">
        <v>0.32163409530303372</v>
      </c>
      <c r="Y13" s="230">
        <f t="shared" si="2"/>
        <v>0</v>
      </c>
      <c r="Z13" s="230"/>
      <c r="AA13" s="232"/>
    </row>
    <row r="14" spans="1:27" x14ac:dyDescent="0.35">
      <c r="A14" s="21" t="s">
        <v>245</v>
      </c>
      <c r="B14" s="22" t="s">
        <v>246</v>
      </c>
      <c r="C14" s="23">
        <f>SUM(C15:C26)</f>
        <v>32250745169</v>
      </c>
      <c r="D14" s="240">
        <f t="shared" ref="D14:J14" si="11">SUM(D15:D26)</f>
        <v>0</v>
      </c>
      <c r="E14" s="240">
        <f t="shared" si="11"/>
        <v>0</v>
      </c>
      <c r="F14" s="240">
        <f t="shared" si="11"/>
        <v>32250745169</v>
      </c>
      <c r="G14" s="240">
        <f t="shared" si="11"/>
        <v>10372939245.280001</v>
      </c>
      <c r="H14" s="240">
        <f>SUM(H15:H26)</f>
        <v>365879549</v>
      </c>
      <c r="I14" s="240">
        <f t="shared" si="11"/>
        <v>10372939245.280001</v>
      </c>
      <c r="J14" s="240">
        <f t="shared" si="11"/>
        <v>21877805923.720001</v>
      </c>
      <c r="K14" s="24">
        <f t="shared" si="1"/>
        <v>0.32163409530303372</v>
      </c>
      <c r="L14" s="230">
        <f t="shared" si="4"/>
        <v>0</v>
      </c>
      <c r="M14" s="255" t="s">
        <v>245</v>
      </c>
      <c r="N14" s="256" t="s">
        <v>246</v>
      </c>
      <c r="O14" s="240">
        <v>32250745169</v>
      </c>
      <c r="P14" s="240">
        <v>0</v>
      </c>
      <c r="Q14" s="240">
        <v>0</v>
      </c>
      <c r="R14" s="240">
        <v>32250745169</v>
      </c>
      <c r="S14" s="240">
        <v>10007059696.280001</v>
      </c>
      <c r="T14" s="240">
        <v>365879549</v>
      </c>
      <c r="U14" s="240">
        <v>10372939245.280001</v>
      </c>
      <c r="V14" s="240">
        <v>21877805923.720001</v>
      </c>
      <c r="W14" s="271">
        <v>0.32163409530303372</v>
      </c>
      <c r="Y14" s="230">
        <f t="shared" si="2"/>
        <v>0</v>
      </c>
      <c r="Z14" s="230"/>
      <c r="AA14" s="232"/>
    </row>
    <row r="15" spans="1:27" x14ac:dyDescent="0.35">
      <c r="A15" s="25" t="s">
        <v>247</v>
      </c>
      <c r="B15" s="26" t="s">
        <v>248</v>
      </c>
      <c r="C15" s="27">
        <v>1755025978</v>
      </c>
      <c r="D15" s="241"/>
      <c r="E15" s="28"/>
      <c r="F15" s="29">
        <f t="shared" ref="F15:F78" si="12">+C15+D15</f>
        <v>1755025978</v>
      </c>
      <c r="G15" s="30">
        <v>0</v>
      </c>
      <c r="H15" s="27"/>
      <c r="I15" s="30">
        <v>0</v>
      </c>
      <c r="J15" s="31">
        <f t="shared" ref="J15:J62" si="13">SUM(F15-I15)</f>
        <v>1755025978</v>
      </c>
      <c r="K15" s="32">
        <f t="shared" si="1"/>
        <v>0</v>
      </c>
      <c r="L15" s="230">
        <f>+I14-I16</f>
        <v>888111731</v>
      </c>
      <c r="M15" s="257" t="s">
        <v>247</v>
      </c>
      <c r="N15" s="258" t="s">
        <v>248</v>
      </c>
      <c r="O15" s="242">
        <v>1755025978</v>
      </c>
      <c r="P15" s="241"/>
      <c r="Q15" s="272"/>
      <c r="R15" s="273">
        <v>1755025978</v>
      </c>
      <c r="S15" s="274">
        <v>0</v>
      </c>
      <c r="T15" s="242"/>
      <c r="U15" s="274">
        <v>0</v>
      </c>
      <c r="V15" s="275">
        <v>1755025978</v>
      </c>
      <c r="W15" s="276">
        <v>0</v>
      </c>
      <c r="Y15" s="230">
        <f t="shared" si="2"/>
        <v>0</v>
      </c>
      <c r="Z15" s="230"/>
      <c r="AA15" s="232"/>
    </row>
    <row r="16" spans="1:27" x14ac:dyDescent="0.35">
      <c r="A16" s="25" t="s">
        <v>249</v>
      </c>
      <c r="B16" s="26" t="s">
        <v>250</v>
      </c>
      <c r="C16" s="27">
        <v>27484600657</v>
      </c>
      <c r="D16" s="242"/>
      <c r="E16" s="33"/>
      <c r="F16" s="29">
        <f t="shared" si="12"/>
        <v>27484600657</v>
      </c>
      <c r="G16" s="30">
        <v>9484827514.2800007</v>
      </c>
      <c r="H16" s="27">
        <v>222502949</v>
      </c>
      <c r="I16" s="30">
        <v>9484827514.2800007</v>
      </c>
      <c r="J16" s="31">
        <f t="shared" si="13"/>
        <v>17999773142.720001</v>
      </c>
      <c r="K16" s="32">
        <f t="shared" si="1"/>
        <v>0.34509606425241357</v>
      </c>
      <c r="L16" s="230">
        <f>+'[1]INFO PRESUPUESTAL'!$D$28+'[1]INFO PRESUPUESTAL'!$E$28+'[1]INFO PRESUPUESTAL'!$F$28+'[1]INFO PRESUPUESTAL'!$G$28</f>
        <v>792524312.59000003</v>
      </c>
      <c r="M16" s="257" t="s">
        <v>249</v>
      </c>
      <c r="N16" s="258" t="s">
        <v>250</v>
      </c>
      <c r="O16" s="242">
        <v>27484600657</v>
      </c>
      <c r="P16" s="242"/>
      <c r="Q16" s="243"/>
      <c r="R16" s="273">
        <v>27484600657</v>
      </c>
      <c r="S16" s="274">
        <v>9262324565.2800007</v>
      </c>
      <c r="T16" s="242">
        <v>222502949</v>
      </c>
      <c r="U16" s="274">
        <v>9484827514.2800007</v>
      </c>
      <c r="V16" s="275">
        <v>17999773142.720001</v>
      </c>
      <c r="W16" s="276">
        <v>0.34509606425241357</v>
      </c>
      <c r="Y16" s="230">
        <f t="shared" si="2"/>
        <v>0</v>
      </c>
      <c r="Z16" s="230"/>
      <c r="AA16" s="232"/>
    </row>
    <row r="17" spans="1:27" x14ac:dyDescent="0.35">
      <c r="A17" s="25" t="s">
        <v>251</v>
      </c>
      <c r="B17" s="26" t="s">
        <v>252</v>
      </c>
      <c r="C17" s="27">
        <v>10000764</v>
      </c>
      <c r="D17" s="242"/>
      <c r="E17" s="33"/>
      <c r="F17" s="29">
        <f t="shared" si="12"/>
        <v>10000764</v>
      </c>
      <c r="G17" s="30">
        <v>20918262</v>
      </c>
      <c r="H17" s="27">
        <v>446000</v>
      </c>
      <c r="I17" s="30">
        <v>20918262</v>
      </c>
      <c r="J17" s="31">
        <f t="shared" si="13"/>
        <v>-10917498</v>
      </c>
      <c r="K17" s="32">
        <f t="shared" si="1"/>
        <v>2.0916663966872933</v>
      </c>
      <c r="L17" s="230">
        <v>95587418.409999967</v>
      </c>
      <c r="M17" s="257" t="s">
        <v>251</v>
      </c>
      <c r="N17" s="258" t="s">
        <v>252</v>
      </c>
      <c r="O17" s="242">
        <v>10000764</v>
      </c>
      <c r="P17" s="242"/>
      <c r="Q17" s="243"/>
      <c r="R17" s="273">
        <v>10000764</v>
      </c>
      <c r="S17" s="274">
        <v>20472262</v>
      </c>
      <c r="T17" s="242">
        <v>446000</v>
      </c>
      <c r="U17" s="274">
        <v>20918262</v>
      </c>
      <c r="V17" s="275">
        <v>-10917498</v>
      </c>
      <c r="W17" s="276">
        <v>2.0916663966872933</v>
      </c>
      <c r="Y17" s="230">
        <f t="shared" si="2"/>
        <v>0</v>
      </c>
      <c r="Z17" s="230"/>
      <c r="AA17" s="232"/>
    </row>
    <row r="18" spans="1:27" x14ac:dyDescent="0.35">
      <c r="A18" s="25" t="s">
        <v>253</v>
      </c>
      <c r="B18" s="26" t="s">
        <v>254</v>
      </c>
      <c r="C18" s="27">
        <v>1796956253</v>
      </c>
      <c r="D18" s="242"/>
      <c r="E18" s="33"/>
      <c r="F18" s="29">
        <f t="shared" si="12"/>
        <v>1796956253</v>
      </c>
      <c r="G18" s="30">
        <v>529812153</v>
      </c>
      <c r="H18" s="27">
        <v>120428000</v>
      </c>
      <c r="I18" s="30">
        <v>529812153</v>
      </c>
      <c r="J18" s="31">
        <f t="shared" si="13"/>
        <v>1267144100</v>
      </c>
      <c r="K18" s="32">
        <f t="shared" si="1"/>
        <v>0.29483864847320801</v>
      </c>
      <c r="L18" s="230">
        <f t="shared" si="4"/>
        <v>0</v>
      </c>
      <c r="M18" s="257" t="s">
        <v>253</v>
      </c>
      <c r="N18" s="258" t="s">
        <v>254</v>
      </c>
      <c r="O18" s="242">
        <v>1796956253</v>
      </c>
      <c r="P18" s="242"/>
      <c r="Q18" s="243"/>
      <c r="R18" s="273">
        <v>1796956253</v>
      </c>
      <c r="S18" s="274">
        <v>409384153</v>
      </c>
      <c r="T18" s="242">
        <v>120428000</v>
      </c>
      <c r="U18" s="274">
        <v>529812153</v>
      </c>
      <c r="V18" s="275">
        <v>1267144100</v>
      </c>
      <c r="W18" s="276">
        <v>0.29483864847320801</v>
      </c>
      <c r="Y18" s="230">
        <f t="shared" si="2"/>
        <v>0</v>
      </c>
      <c r="Z18" s="230"/>
      <c r="AA18" s="232"/>
    </row>
    <row r="19" spans="1:27" x14ac:dyDescent="0.35">
      <c r="A19" s="25" t="s">
        <v>255</v>
      </c>
      <c r="B19" s="26" t="s">
        <v>256</v>
      </c>
      <c r="C19" s="27">
        <v>5182800</v>
      </c>
      <c r="D19" s="242"/>
      <c r="E19" s="28"/>
      <c r="F19" s="29">
        <f t="shared" si="12"/>
        <v>5182800</v>
      </c>
      <c r="G19" s="30">
        <v>1020000</v>
      </c>
      <c r="H19" s="27"/>
      <c r="I19" s="30">
        <v>1020000</v>
      </c>
      <c r="J19" s="31">
        <f t="shared" si="13"/>
        <v>4162800</v>
      </c>
      <c r="K19" s="34">
        <f t="shared" si="1"/>
        <v>0.19680481592961332</v>
      </c>
      <c r="L19" s="230">
        <f t="shared" si="4"/>
        <v>0</v>
      </c>
      <c r="M19" s="257" t="s">
        <v>255</v>
      </c>
      <c r="N19" s="258" t="s">
        <v>256</v>
      </c>
      <c r="O19" s="242">
        <v>5182800</v>
      </c>
      <c r="P19" s="242"/>
      <c r="Q19" s="272"/>
      <c r="R19" s="273">
        <v>5182800</v>
      </c>
      <c r="S19" s="274">
        <v>1020000</v>
      </c>
      <c r="T19" s="242"/>
      <c r="U19" s="274">
        <v>1020000</v>
      </c>
      <c r="V19" s="275">
        <v>4162800</v>
      </c>
      <c r="W19" s="277">
        <v>0.19680481592961332</v>
      </c>
      <c r="Y19" s="230">
        <f t="shared" si="2"/>
        <v>0</v>
      </c>
      <c r="Z19" s="230"/>
      <c r="AA19" s="232"/>
    </row>
    <row r="20" spans="1:27" x14ac:dyDescent="0.35">
      <c r="A20" s="25" t="s">
        <v>257</v>
      </c>
      <c r="B20" s="26" t="s">
        <v>258</v>
      </c>
      <c r="C20" s="27">
        <v>87550000</v>
      </c>
      <c r="D20" s="242"/>
      <c r="E20" s="33"/>
      <c r="F20" s="29">
        <f t="shared" si="12"/>
        <v>87550000</v>
      </c>
      <c r="G20" s="30">
        <v>65329154</v>
      </c>
      <c r="H20" s="27">
        <v>21083500</v>
      </c>
      <c r="I20" s="30">
        <v>65329154</v>
      </c>
      <c r="J20" s="31">
        <f t="shared" si="13"/>
        <v>22220846</v>
      </c>
      <c r="K20" s="32">
        <f t="shared" si="1"/>
        <v>0.74619250713877783</v>
      </c>
      <c r="L20" s="230">
        <f t="shared" si="4"/>
        <v>0</v>
      </c>
      <c r="M20" s="257" t="s">
        <v>257</v>
      </c>
      <c r="N20" s="258" t="s">
        <v>258</v>
      </c>
      <c r="O20" s="242">
        <v>87550000</v>
      </c>
      <c r="P20" s="242"/>
      <c r="Q20" s="243"/>
      <c r="R20" s="273">
        <v>87550000</v>
      </c>
      <c r="S20" s="274">
        <v>44245654</v>
      </c>
      <c r="T20" s="242">
        <v>21083500</v>
      </c>
      <c r="U20" s="274">
        <v>65329154</v>
      </c>
      <c r="V20" s="275">
        <v>22220846</v>
      </c>
      <c r="W20" s="276">
        <v>0.74619250713877783</v>
      </c>
      <c r="Y20" s="230">
        <f t="shared" si="2"/>
        <v>0</v>
      </c>
      <c r="Z20" s="230"/>
      <c r="AA20" s="232"/>
    </row>
    <row r="21" spans="1:27" x14ac:dyDescent="0.35">
      <c r="A21" s="25" t="s">
        <v>259</v>
      </c>
      <c r="B21" s="26" t="s">
        <v>260</v>
      </c>
      <c r="C21" s="27">
        <v>13081000</v>
      </c>
      <c r="D21" s="242"/>
      <c r="E21" s="33"/>
      <c r="F21" s="29">
        <f t="shared" si="12"/>
        <v>13081000</v>
      </c>
      <c r="G21" s="30">
        <v>832000</v>
      </c>
      <c r="H21" s="27">
        <v>8000</v>
      </c>
      <c r="I21" s="30">
        <v>832000</v>
      </c>
      <c r="J21" s="31">
        <f t="shared" si="13"/>
        <v>12249000</v>
      </c>
      <c r="K21" s="32">
        <f t="shared" si="1"/>
        <v>6.3603700022934029E-2</v>
      </c>
      <c r="L21" s="230">
        <f t="shared" si="4"/>
        <v>0</v>
      </c>
      <c r="M21" s="257" t="s">
        <v>259</v>
      </c>
      <c r="N21" s="258" t="s">
        <v>260</v>
      </c>
      <c r="O21" s="242">
        <v>13081000</v>
      </c>
      <c r="P21" s="242"/>
      <c r="Q21" s="243"/>
      <c r="R21" s="273">
        <v>13081000</v>
      </c>
      <c r="S21" s="274">
        <v>824000</v>
      </c>
      <c r="T21" s="242">
        <v>8000</v>
      </c>
      <c r="U21" s="274">
        <v>832000</v>
      </c>
      <c r="V21" s="275">
        <v>12249000</v>
      </c>
      <c r="W21" s="276">
        <v>6.3603700022934029E-2</v>
      </c>
      <c r="Y21" s="230">
        <f t="shared" si="2"/>
        <v>0</v>
      </c>
      <c r="Z21" s="230"/>
      <c r="AA21" s="232"/>
    </row>
    <row r="22" spans="1:27" x14ac:dyDescent="0.35">
      <c r="A22" s="25" t="s">
        <v>261</v>
      </c>
      <c r="B22" s="26" t="s">
        <v>262</v>
      </c>
      <c r="C22" s="27">
        <v>61800000</v>
      </c>
      <c r="D22" s="242"/>
      <c r="E22" s="33"/>
      <c r="F22" s="29">
        <f t="shared" si="12"/>
        <v>61800000</v>
      </c>
      <c r="G22" s="30">
        <v>30602346</v>
      </c>
      <c r="H22" s="27"/>
      <c r="I22" s="30">
        <v>30602346</v>
      </c>
      <c r="J22" s="31">
        <f t="shared" si="13"/>
        <v>31197654</v>
      </c>
      <c r="K22" s="32">
        <f t="shared" si="1"/>
        <v>0.49518359223300973</v>
      </c>
      <c r="L22" s="230">
        <f t="shared" si="4"/>
        <v>0</v>
      </c>
      <c r="M22" s="257" t="s">
        <v>261</v>
      </c>
      <c r="N22" s="258" t="s">
        <v>262</v>
      </c>
      <c r="O22" s="242">
        <v>61800000</v>
      </c>
      <c r="P22" s="242"/>
      <c r="Q22" s="243"/>
      <c r="R22" s="273">
        <v>61800000</v>
      </c>
      <c r="S22" s="274">
        <v>30602346</v>
      </c>
      <c r="T22" s="242"/>
      <c r="U22" s="274">
        <v>30602346</v>
      </c>
      <c r="V22" s="275">
        <v>31197654</v>
      </c>
      <c r="W22" s="276">
        <v>0.49518359223300973</v>
      </c>
      <c r="Y22" s="230">
        <f t="shared" si="2"/>
        <v>0</v>
      </c>
      <c r="Z22" s="230"/>
      <c r="AA22" s="232"/>
    </row>
    <row r="23" spans="1:27" x14ac:dyDescent="0.35">
      <c r="A23" s="25" t="s">
        <v>263</v>
      </c>
      <c r="B23" s="26" t="s">
        <v>264</v>
      </c>
      <c r="C23" s="27">
        <v>7004000</v>
      </c>
      <c r="D23" s="242"/>
      <c r="E23" s="33"/>
      <c r="F23" s="29">
        <f t="shared" si="12"/>
        <v>7004000</v>
      </c>
      <c r="G23" s="30">
        <v>1635500</v>
      </c>
      <c r="H23" s="27">
        <v>60000</v>
      </c>
      <c r="I23" s="30">
        <v>1635500</v>
      </c>
      <c r="J23" s="31">
        <f t="shared" si="13"/>
        <v>5368500</v>
      </c>
      <c r="K23" s="32">
        <f t="shared" si="1"/>
        <v>0.23350942318675044</v>
      </c>
      <c r="L23" s="230">
        <f t="shared" si="4"/>
        <v>0</v>
      </c>
      <c r="M23" s="257" t="s">
        <v>263</v>
      </c>
      <c r="N23" s="258" t="s">
        <v>264</v>
      </c>
      <c r="O23" s="242">
        <v>7004000</v>
      </c>
      <c r="P23" s="242"/>
      <c r="Q23" s="243"/>
      <c r="R23" s="273">
        <v>7004000</v>
      </c>
      <c r="S23" s="274">
        <v>1575500</v>
      </c>
      <c r="T23" s="242">
        <v>60000</v>
      </c>
      <c r="U23" s="274">
        <v>1635500</v>
      </c>
      <c r="V23" s="275">
        <v>5368500</v>
      </c>
      <c r="W23" s="276">
        <v>0.23350942318675044</v>
      </c>
      <c r="Y23" s="230">
        <f t="shared" si="2"/>
        <v>0</v>
      </c>
      <c r="Z23" s="230"/>
      <c r="AA23" s="232"/>
    </row>
    <row r="24" spans="1:27" x14ac:dyDescent="0.35">
      <c r="A24" s="25" t="s">
        <v>265</v>
      </c>
      <c r="B24" s="26" t="s">
        <v>266</v>
      </c>
      <c r="C24" s="27">
        <v>15000000</v>
      </c>
      <c r="D24" s="242"/>
      <c r="E24" s="33"/>
      <c r="F24" s="29">
        <f>+C24+D24</f>
        <v>15000000</v>
      </c>
      <c r="G24" s="30">
        <v>16750700</v>
      </c>
      <c r="H24" s="27">
        <v>1131500</v>
      </c>
      <c r="I24" s="30">
        <v>16750700</v>
      </c>
      <c r="J24" s="31">
        <f>SUM(F24-I24)</f>
        <v>-1750700</v>
      </c>
      <c r="K24" s="32">
        <f t="shared" si="1"/>
        <v>1.1167133333333332</v>
      </c>
      <c r="L24" s="230">
        <f t="shared" si="4"/>
        <v>0</v>
      </c>
      <c r="M24" s="257" t="s">
        <v>265</v>
      </c>
      <c r="N24" s="258" t="s">
        <v>266</v>
      </c>
      <c r="O24" s="242">
        <v>15000000</v>
      </c>
      <c r="P24" s="242"/>
      <c r="Q24" s="243"/>
      <c r="R24" s="273">
        <v>15000000</v>
      </c>
      <c r="S24" s="274">
        <v>15619200</v>
      </c>
      <c r="T24" s="242">
        <v>1131500</v>
      </c>
      <c r="U24" s="274">
        <v>16750700</v>
      </c>
      <c r="V24" s="275">
        <v>-1750700</v>
      </c>
      <c r="W24" s="276">
        <v>1.1167133333333332</v>
      </c>
      <c r="Y24" s="230">
        <f t="shared" si="2"/>
        <v>0</v>
      </c>
      <c r="Z24" s="230"/>
      <c r="AA24" s="232"/>
    </row>
    <row r="25" spans="1:27" x14ac:dyDescent="0.35">
      <c r="A25" s="25" t="s">
        <v>267</v>
      </c>
      <c r="B25" s="26" t="s">
        <v>268</v>
      </c>
      <c r="C25" s="27">
        <v>940383717</v>
      </c>
      <c r="D25" s="242"/>
      <c r="E25" s="33"/>
      <c r="F25" s="29">
        <f>+C25+D25</f>
        <v>940383717</v>
      </c>
      <c r="G25" s="30">
        <v>216319066</v>
      </c>
      <c r="H25" s="27"/>
      <c r="I25" s="30">
        <v>216319066</v>
      </c>
      <c r="J25" s="31">
        <f>SUM(F25-I25)</f>
        <v>724064651</v>
      </c>
      <c r="K25" s="32">
        <f t="shared" si="1"/>
        <v>0.23003276438058529</v>
      </c>
      <c r="L25" s="230">
        <f t="shared" si="4"/>
        <v>0</v>
      </c>
      <c r="M25" s="257" t="s">
        <v>267</v>
      </c>
      <c r="N25" s="258" t="s">
        <v>268</v>
      </c>
      <c r="O25" s="242">
        <v>940383717</v>
      </c>
      <c r="P25" s="242"/>
      <c r="Q25" s="243"/>
      <c r="R25" s="273">
        <v>940383717</v>
      </c>
      <c r="S25" s="274">
        <v>216319066</v>
      </c>
      <c r="T25" s="242"/>
      <c r="U25" s="274">
        <v>216319066</v>
      </c>
      <c r="V25" s="275">
        <v>724064651</v>
      </c>
      <c r="W25" s="276">
        <v>0.23003276438058529</v>
      </c>
      <c r="Y25" s="230">
        <f t="shared" si="2"/>
        <v>0</v>
      </c>
      <c r="Z25" s="230"/>
      <c r="AA25" s="232"/>
    </row>
    <row r="26" spans="1:27" x14ac:dyDescent="0.35">
      <c r="A26" s="25" t="s">
        <v>269</v>
      </c>
      <c r="B26" s="26" t="s">
        <v>270</v>
      </c>
      <c r="C26" s="27">
        <v>74160000</v>
      </c>
      <c r="D26" s="242"/>
      <c r="E26" s="33"/>
      <c r="F26" s="29">
        <f>+C26+D26</f>
        <v>74160000</v>
      </c>
      <c r="G26" s="30">
        <v>4892550</v>
      </c>
      <c r="H26" s="27">
        <v>219600</v>
      </c>
      <c r="I26" s="30">
        <v>4892550</v>
      </c>
      <c r="J26" s="31">
        <f>SUM(F26-I26)</f>
        <v>69267450</v>
      </c>
      <c r="K26" s="32">
        <f t="shared" si="1"/>
        <v>6.597289644012945E-2</v>
      </c>
      <c r="L26" s="230">
        <f t="shared" si="4"/>
        <v>0</v>
      </c>
      <c r="M26" s="257" t="s">
        <v>269</v>
      </c>
      <c r="N26" s="258" t="s">
        <v>270</v>
      </c>
      <c r="O26" s="242">
        <v>74160000</v>
      </c>
      <c r="P26" s="242"/>
      <c r="Q26" s="243"/>
      <c r="R26" s="273">
        <v>74160000</v>
      </c>
      <c r="S26" s="274">
        <v>4672950</v>
      </c>
      <c r="T26" s="242">
        <v>219600</v>
      </c>
      <c r="U26" s="274">
        <v>4892550</v>
      </c>
      <c r="V26" s="275">
        <v>69267450</v>
      </c>
      <c r="W26" s="276">
        <v>6.597289644012945E-2</v>
      </c>
      <c r="Y26" s="230">
        <f t="shared" si="2"/>
        <v>0</v>
      </c>
      <c r="Z26" s="230"/>
      <c r="AA26" s="232"/>
    </row>
    <row r="27" spans="1:27" s="20" customFormat="1" x14ac:dyDescent="0.35">
      <c r="A27" s="16" t="s">
        <v>271</v>
      </c>
      <c r="B27" s="17" t="s">
        <v>272</v>
      </c>
      <c r="C27" s="18">
        <f>+C28+C34+C39</f>
        <v>9796488332</v>
      </c>
      <c r="D27" s="239">
        <v>0</v>
      </c>
      <c r="E27" s="18">
        <f t="shared" ref="E27:J27" si="14">+E28+E34+E39</f>
        <v>0</v>
      </c>
      <c r="F27" s="18">
        <f t="shared" si="14"/>
        <v>9796488332</v>
      </c>
      <c r="G27" s="18">
        <f t="shared" si="14"/>
        <v>4015292460</v>
      </c>
      <c r="H27" s="18">
        <v>125112832</v>
      </c>
      <c r="I27" s="18">
        <v>4015292460</v>
      </c>
      <c r="J27" s="18">
        <f t="shared" si="14"/>
        <v>5781195872</v>
      </c>
      <c r="K27" s="19">
        <f t="shared" si="1"/>
        <v>0.40987059075894994</v>
      </c>
      <c r="L27" s="230">
        <f>+'[1]INFO PRESUPUESTAL'!$D$27+'[1]INFO PRESUPUESTAL'!$E$27+'[1]INFO PRESUPUESTAL'!$F$27+'[1]INFO PRESUPUESTAL'!$G$27+'[1]INFO PRESUPUESTAL'!$H$27</f>
        <v>4015292460</v>
      </c>
      <c r="M27" s="253" t="s">
        <v>271</v>
      </c>
      <c r="N27" s="254" t="s">
        <v>272</v>
      </c>
      <c r="O27" s="239">
        <v>9796488332</v>
      </c>
      <c r="P27" s="239">
        <v>0</v>
      </c>
      <c r="Q27" s="239">
        <v>0</v>
      </c>
      <c r="R27" s="239">
        <v>9796488332</v>
      </c>
      <c r="S27" s="239">
        <v>3890179628</v>
      </c>
      <c r="T27" s="239">
        <v>125112832</v>
      </c>
      <c r="U27" s="239">
        <v>4015292460</v>
      </c>
      <c r="V27" s="239">
        <v>5781195872</v>
      </c>
      <c r="W27" s="270">
        <v>0.40987059075894994</v>
      </c>
      <c r="Y27" s="230">
        <f t="shared" si="2"/>
        <v>0</v>
      </c>
      <c r="Z27" s="230"/>
      <c r="AA27" s="232"/>
    </row>
    <row r="28" spans="1:27" x14ac:dyDescent="0.35">
      <c r="A28" s="21" t="s">
        <v>273</v>
      </c>
      <c r="B28" s="22" t="s">
        <v>274</v>
      </c>
      <c r="C28" s="23">
        <f>SUM(C29:C33)</f>
        <v>4983476830</v>
      </c>
      <c r="D28" s="240">
        <v>0</v>
      </c>
      <c r="E28" s="23">
        <f t="shared" ref="E28:J28" si="15">SUM(E29:E33)</f>
        <v>0</v>
      </c>
      <c r="F28" s="23">
        <f t="shared" si="15"/>
        <v>4983476830</v>
      </c>
      <c r="G28" s="23">
        <f t="shared" si="15"/>
        <v>1990939778</v>
      </c>
      <c r="H28" s="23">
        <v>33743962</v>
      </c>
      <c r="I28" s="23">
        <v>1990939778</v>
      </c>
      <c r="J28" s="23">
        <f t="shared" si="15"/>
        <v>2992537052</v>
      </c>
      <c r="K28" s="35">
        <f t="shared" si="1"/>
        <v>0.39950818392788634</v>
      </c>
      <c r="L28" s="230">
        <v>477645597</v>
      </c>
      <c r="M28" s="255" t="s">
        <v>273</v>
      </c>
      <c r="N28" s="256" t="s">
        <v>274</v>
      </c>
      <c r="O28" s="240">
        <v>4983476830</v>
      </c>
      <c r="P28" s="240">
        <v>0</v>
      </c>
      <c r="Q28" s="240">
        <v>0</v>
      </c>
      <c r="R28" s="240">
        <v>4983476830</v>
      </c>
      <c r="S28" s="240">
        <v>1957195816</v>
      </c>
      <c r="T28" s="240">
        <v>33743962</v>
      </c>
      <c r="U28" s="240">
        <v>1990939778</v>
      </c>
      <c r="V28" s="240">
        <v>2992537052</v>
      </c>
      <c r="W28" s="278">
        <v>0.39950818392788634</v>
      </c>
      <c r="Y28" s="230">
        <f t="shared" si="2"/>
        <v>0</v>
      </c>
      <c r="Z28" s="230"/>
      <c r="AA28" s="232"/>
    </row>
    <row r="29" spans="1:27" x14ac:dyDescent="0.35">
      <c r="A29" s="25" t="s">
        <v>275</v>
      </c>
      <c r="B29" s="26" t="s">
        <v>248</v>
      </c>
      <c r="C29" s="27">
        <v>176410005</v>
      </c>
      <c r="D29" s="242"/>
      <c r="E29" s="33"/>
      <c r="F29" s="29">
        <f t="shared" si="12"/>
        <v>176410005</v>
      </c>
      <c r="G29" s="30">
        <v>41052000</v>
      </c>
      <c r="H29" s="27"/>
      <c r="I29" s="30">
        <v>41052000</v>
      </c>
      <c r="J29" s="31">
        <f t="shared" si="13"/>
        <v>135358005</v>
      </c>
      <c r="K29" s="32">
        <f t="shared" si="1"/>
        <v>0.23270788978210163</v>
      </c>
      <c r="L29" s="230">
        <f t="shared" si="4"/>
        <v>0</v>
      </c>
      <c r="M29" s="257" t="s">
        <v>275</v>
      </c>
      <c r="N29" s="258" t="s">
        <v>248</v>
      </c>
      <c r="O29" s="242">
        <v>176410005</v>
      </c>
      <c r="P29" s="242"/>
      <c r="Q29" s="243"/>
      <c r="R29" s="273">
        <v>176410005</v>
      </c>
      <c r="S29" s="274">
        <v>41052000</v>
      </c>
      <c r="T29" s="242"/>
      <c r="U29" s="274">
        <v>41052000</v>
      </c>
      <c r="V29" s="275">
        <v>135358005</v>
      </c>
      <c r="W29" s="276">
        <v>0.23270788978210163</v>
      </c>
      <c r="Y29" s="230">
        <f t="shared" si="2"/>
        <v>0</v>
      </c>
      <c r="Z29" s="230"/>
      <c r="AA29" s="232"/>
    </row>
    <row r="30" spans="1:27" x14ac:dyDescent="0.35">
      <c r="A30" s="25" t="s">
        <v>276</v>
      </c>
      <c r="B30" s="26" t="s">
        <v>250</v>
      </c>
      <c r="C30" s="27">
        <v>4000596877</v>
      </c>
      <c r="D30" s="242"/>
      <c r="E30" s="33"/>
      <c r="F30" s="29">
        <f t="shared" si="12"/>
        <v>4000596877</v>
      </c>
      <c r="G30" s="30">
        <v>1799132140</v>
      </c>
      <c r="H30" s="27">
        <v>12799962</v>
      </c>
      <c r="I30" s="30">
        <v>1799132140</v>
      </c>
      <c r="J30" s="31">
        <f t="shared" si="13"/>
        <v>2201464737</v>
      </c>
      <c r="K30" s="32">
        <f t="shared" si="1"/>
        <v>0.44971592872640237</v>
      </c>
      <c r="L30" s="230">
        <f t="shared" si="4"/>
        <v>0</v>
      </c>
      <c r="M30" s="257" t="s">
        <v>276</v>
      </c>
      <c r="N30" s="258" t="s">
        <v>250</v>
      </c>
      <c r="O30" s="242">
        <v>4000596877</v>
      </c>
      <c r="P30" s="242"/>
      <c r="Q30" s="243"/>
      <c r="R30" s="273">
        <v>4000596877</v>
      </c>
      <c r="S30" s="274">
        <v>1786332178</v>
      </c>
      <c r="T30" s="242">
        <v>12799962</v>
      </c>
      <c r="U30" s="274">
        <v>1799132140</v>
      </c>
      <c r="V30" s="275">
        <v>2201464737</v>
      </c>
      <c r="W30" s="276">
        <v>0.44971592872640237</v>
      </c>
      <c r="Y30" s="230">
        <f t="shared" si="2"/>
        <v>0</v>
      </c>
      <c r="Z30" s="230"/>
      <c r="AA30" s="232"/>
    </row>
    <row r="31" spans="1:27" x14ac:dyDescent="0.35">
      <c r="A31" s="25" t="s">
        <v>277</v>
      </c>
      <c r="B31" s="26" t="s">
        <v>278</v>
      </c>
      <c r="C31" s="27">
        <v>594153640</v>
      </c>
      <c r="D31" s="242"/>
      <c r="E31" s="33"/>
      <c r="F31" s="29">
        <f t="shared" si="12"/>
        <v>594153640</v>
      </c>
      <c r="G31" s="30">
        <v>128199638</v>
      </c>
      <c r="H31" s="27"/>
      <c r="I31" s="30">
        <v>128199638</v>
      </c>
      <c r="J31" s="31">
        <f t="shared" si="13"/>
        <v>465954002</v>
      </c>
      <c r="K31" s="32">
        <f t="shared" si="1"/>
        <v>0.2157684971853408</v>
      </c>
      <c r="L31" s="230">
        <f t="shared" si="4"/>
        <v>0</v>
      </c>
      <c r="M31" s="257" t="s">
        <v>277</v>
      </c>
      <c r="N31" s="258" t="s">
        <v>278</v>
      </c>
      <c r="O31" s="242">
        <v>594153640</v>
      </c>
      <c r="P31" s="242"/>
      <c r="Q31" s="243"/>
      <c r="R31" s="273">
        <v>594153640</v>
      </c>
      <c r="S31" s="274">
        <v>128199638</v>
      </c>
      <c r="T31" s="242"/>
      <c r="U31" s="274">
        <v>128199638</v>
      </c>
      <c r="V31" s="275">
        <v>465954002</v>
      </c>
      <c r="W31" s="276">
        <v>0.2157684971853408</v>
      </c>
      <c r="Y31" s="230">
        <f t="shared" si="2"/>
        <v>0</v>
      </c>
      <c r="Z31" s="230"/>
      <c r="AA31" s="232"/>
    </row>
    <row r="32" spans="1:27" x14ac:dyDescent="0.35">
      <c r="A32" s="25" t="s">
        <v>279</v>
      </c>
      <c r="B32" s="26" t="s">
        <v>280</v>
      </c>
      <c r="C32" s="27">
        <v>44607920</v>
      </c>
      <c r="D32" s="242"/>
      <c r="E32" s="33"/>
      <c r="F32" s="29">
        <f t="shared" si="12"/>
        <v>44607920</v>
      </c>
      <c r="G32" s="30">
        <v>0</v>
      </c>
      <c r="H32" s="27"/>
      <c r="I32" s="30">
        <v>0</v>
      </c>
      <c r="J32" s="31">
        <f t="shared" si="13"/>
        <v>44607920</v>
      </c>
      <c r="K32" s="32">
        <f t="shared" si="1"/>
        <v>0</v>
      </c>
      <c r="L32" s="230">
        <f t="shared" si="4"/>
        <v>0</v>
      </c>
      <c r="M32" s="257" t="s">
        <v>279</v>
      </c>
      <c r="N32" s="258" t="s">
        <v>280</v>
      </c>
      <c r="O32" s="242">
        <v>44607920</v>
      </c>
      <c r="P32" s="242"/>
      <c r="Q32" s="243"/>
      <c r="R32" s="273">
        <v>44607920</v>
      </c>
      <c r="S32" s="274">
        <v>0</v>
      </c>
      <c r="T32" s="242"/>
      <c r="U32" s="274">
        <v>0</v>
      </c>
      <c r="V32" s="275">
        <v>44607920</v>
      </c>
      <c r="W32" s="276">
        <v>0</v>
      </c>
      <c r="Y32" s="230">
        <f t="shared" si="2"/>
        <v>0</v>
      </c>
      <c r="Z32" s="230"/>
      <c r="AA32" s="232"/>
    </row>
    <row r="33" spans="1:27" x14ac:dyDescent="0.35">
      <c r="A33" s="25" t="s">
        <v>281</v>
      </c>
      <c r="B33" s="26" t="s">
        <v>254</v>
      </c>
      <c r="C33" s="27">
        <v>167708388</v>
      </c>
      <c r="D33" s="242"/>
      <c r="E33" s="33"/>
      <c r="F33" s="29">
        <f t="shared" si="12"/>
        <v>167708388</v>
      </c>
      <c r="G33" s="30">
        <v>22556000</v>
      </c>
      <c r="H33" s="27">
        <v>20944000</v>
      </c>
      <c r="I33" s="30">
        <v>22556000</v>
      </c>
      <c r="J33" s="31">
        <f t="shared" si="13"/>
        <v>145152388</v>
      </c>
      <c r="K33" s="32">
        <f t="shared" si="1"/>
        <v>0.13449535988623301</v>
      </c>
      <c r="L33" s="230">
        <f t="shared" si="4"/>
        <v>0</v>
      </c>
      <c r="M33" s="257" t="s">
        <v>281</v>
      </c>
      <c r="N33" s="258" t="s">
        <v>254</v>
      </c>
      <c r="O33" s="242">
        <v>167708388</v>
      </c>
      <c r="P33" s="242"/>
      <c r="Q33" s="243"/>
      <c r="R33" s="273">
        <v>167708388</v>
      </c>
      <c r="S33" s="274">
        <v>1612000</v>
      </c>
      <c r="T33" s="242">
        <v>20944000</v>
      </c>
      <c r="U33" s="274">
        <v>22556000</v>
      </c>
      <c r="V33" s="275">
        <v>145152388</v>
      </c>
      <c r="W33" s="276">
        <v>0.13449535988623301</v>
      </c>
      <c r="Y33" s="230">
        <f t="shared" si="2"/>
        <v>0</v>
      </c>
      <c r="Z33" s="230"/>
      <c r="AA33" s="232"/>
    </row>
    <row r="34" spans="1:27" x14ac:dyDescent="0.35">
      <c r="A34" s="21" t="s">
        <v>282</v>
      </c>
      <c r="B34" s="22" t="s">
        <v>283</v>
      </c>
      <c r="C34" s="23">
        <f>SUM(C35:C38)</f>
        <v>3817074480</v>
      </c>
      <c r="D34" s="240">
        <v>0</v>
      </c>
      <c r="E34" s="23">
        <f t="shared" ref="E34:J34" si="16">SUM(E35:E38)</f>
        <v>0</v>
      </c>
      <c r="F34" s="23">
        <f t="shared" si="16"/>
        <v>3817074480</v>
      </c>
      <c r="G34" s="23">
        <f t="shared" si="16"/>
        <v>1703948155</v>
      </c>
      <c r="H34" s="23">
        <v>66626702</v>
      </c>
      <c r="I34" s="23">
        <v>1703948155</v>
      </c>
      <c r="J34" s="23">
        <f t="shared" si="16"/>
        <v>2113126325</v>
      </c>
      <c r="K34" s="35">
        <f t="shared" si="1"/>
        <v>0.44640159994991768</v>
      </c>
      <c r="L34" s="230">
        <f t="shared" si="4"/>
        <v>0</v>
      </c>
      <c r="M34" s="255" t="s">
        <v>282</v>
      </c>
      <c r="N34" s="256" t="s">
        <v>283</v>
      </c>
      <c r="O34" s="240">
        <v>3817074480</v>
      </c>
      <c r="P34" s="240">
        <v>0</v>
      </c>
      <c r="Q34" s="240">
        <v>0</v>
      </c>
      <c r="R34" s="240">
        <v>3817074480</v>
      </c>
      <c r="S34" s="240">
        <v>1637321453</v>
      </c>
      <c r="T34" s="240">
        <v>66626702</v>
      </c>
      <c r="U34" s="240">
        <v>1703948155</v>
      </c>
      <c r="V34" s="240">
        <v>2113126325</v>
      </c>
      <c r="W34" s="278">
        <v>0.44640159994991768</v>
      </c>
      <c r="Y34" s="230">
        <f t="shared" si="2"/>
        <v>0</v>
      </c>
      <c r="Z34" s="230"/>
      <c r="AA34" s="232"/>
    </row>
    <row r="35" spans="1:27" x14ac:dyDescent="0.35">
      <c r="A35" s="25" t="s">
        <v>284</v>
      </c>
      <c r="B35" s="26" t="s">
        <v>248</v>
      </c>
      <c r="C35" s="27">
        <v>73640621</v>
      </c>
      <c r="D35" s="242"/>
      <c r="E35" s="33"/>
      <c r="F35" s="29">
        <f t="shared" si="12"/>
        <v>73640621</v>
      </c>
      <c r="G35" s="30">
        <v>11119600</v>
      </c>
      <c r="H35" s="27"/>
      <c r="I35" s="30">
        <v>11119600</v>
      </c>
      <c r="J35" s="31">
        <f t="shared" si="13"/>
        <v>62521021</v>
      </c>
      <c r="K35" s="32">
        <f t="shared" si="1"/>
        <v>0.15099818346181518</v>
      </c>
      <c r="L35" s="230">
        <f t="shared" si="4"/>
        <v>0</v>
      </c>
      <c r="M35" s="257" t="s">
        <v>284</v>
      </c>
      <c r="N35" s="258" t="s">
        <v>248</v>
      </c>
      <c r="O35" s="242">
        <v>73640621</v>
      </c>
      <c r="P35" s="242"/>
      <c r="Q35" s="243"/>
      <c r="R35" s="273">
        <v>73640621</v>
      </c>
      <c r="S35" s="274">
        <v>11119600</v>
      </c>
      <c r="T35" s="242"/>
      <c r="U35" s="274">
        <v>11119600</v>
      </c>
      <c r="V35" s="275">
        <v>62521021</v>
      </c>
      <c r="W35" s="276">
        <v>0.15099818346181518</v>
      </c>
      <c r="Y35" s="230">
        <f t="shared" si="2"/>
        <v>0</v>
      </c>
      <c r="Z35" s="230"/>
      <c r="AA35" s="232"/>
    </row>
    <row r="36" spans="1:27" x14ac:dyDescent="0.35">
      <c r="A36" s="25" t="s">
        <v>285</v>
      </c>
      <c r="B36" s="26" t="s">
        <v>250</v>
      </c>
      <c r="C36" s="27">
        <v>3469054021</v>
      </c>
      <c r="D36" s="242"/>
      <c r="E36" s="33"/>
      <c r="F36" s="29">
        <f t="shared" si="12"/>
        <v>3469054021</v>
      </c>
      <c r="G36" s="30">
        <v>1692828555</v>
      </c>
      <c r="H36" s="27">
        <v>66626702</v>
      </c>
      <c r="I36" s="30">
        <v>1692828555</v>
      </c>
      <c r="J36" s="31">
        <f t="shared" si="13"/>
        <v>1776225466</v>
      </c>
      <c r="K36" s="32">
        <f t="shared" si="1"/>
        <v>0.48797987715164498</v>
      </c>
      <c r="L36" s="230">
        <f t="shared" si="4"/>
        <v>0</v>
      </c>
      <c r="M36" s="257" t="s">
        <v>285</v>
      </c>
      <c r="N36" s="258" t="s">
        <v>250</v>
      </c>
      <c r="O36" s="242">
        <v>3469054021</v>
      </c>
      <c r="P36" s="242"/>
      <c r="Q36" s="243"/>
      <c r="R36" s="273">
        <v>3469054021</v>
      </c>
      <c r="S36" s="274">
        <v>1626201853</v>
      </c>
      <c r="T36" s="242">
        <v>66626702</v>
      </c>
      <c r="U36" s="274">
        <v>1692828555</v>
      </c>
      <c r="V36" s="275">
        <v>1776225466</v>
      </c>
      <c r="W36" s="276">
        <v>0.48797987715164498</v>
      </c>
      <c r="Y36" s="230">
        <f t="shared" si="2"/>
        <v>0</v>
      </c>
      <c r="Z36" s="230"/>
      <c r="AA36" s="232"/>
    </row>
    <row r="37" spans="1:27" x14ac:dyDescent="0.35">
      <c r="A37" s="25" t="s">
        <v>286</v>
      </c>
      <c r="B37" s="26" t="s">
        <v>278</v>
      </c>
      <c r="C37" s="27">
        <v>266109890</v>
      </c>
      <c r="D37" s="242"/>
      <c r="E37" s="33"/>
      <c r="F37" s="29">
        <f t="shared" si="12"/>
        <v>266109890</v>
      </c>
      <c r="G37" s="30"/>
      <c r="H37" s="27"/>
      <c r="I37" s="30"/>
      <c r="J37" s="31">
        <f t="shared" si="13"/>
        <v>266109890</v>
      </c>
      <c r="K37" s="32">
        <f t="shared" si="1"/>
        <v>0</v>
      </c>
      <c r="L37" s="230">
        <f t="shared" si="4"/>
        <v>0</v>
      </c>
      <c r="M37" s="257" t="s">
        <v>286</v>
      </c>
      <c r="N37" s="258" t="s">
        <v>278</v>
      </c>
      <c r="O37" s="242">
        <v>266109890</v>
      </c>
      <c r="P37" s="242"/>
      <c r="Q37" s="243"/>
      <c r="R37" s="273">
        <v>266109890</v>
      </c>
      <c r="S37" s="274"/>
      <c r="T37" s="242"/>
      <c r="U37" s="274"/>
      <c r="V37" s="275">
        <v>266109890</v>
      </c>
      <c r="W37" s="276">
        <v>0</v>
      </c>
      <c r="Y37" s="230">
        <f t="shared" ref="Y37:Y68" si="17">+C37-O37</f>
        <v>0</v>
      </c>
      <c r="Z37" s="230"/>
      <c r="AA37" s="232"/>
    </row>
    <row r="38" spans="1:27" x14ac:dyDescent="0.35">
      <c r="A38" s="25" t="s">
        <v>287</v>
      </c>
      <c r="B38" s="26" t="s">
        <v>280</v>
      </c>
      <c r="C38" s="27">
        <v>8269948</v>
      </c>
      <c r="D38" s="242"/>
      <c r="E38" s="33"/>
      <c r="F38" s="29">
        <f t="shared" si="12"/>
        <v>8269948</v>
      </c>
      <c r="G38" s="30">
        <v>0</v>
      </c>
      <c r="H38" s="27"/>
      <c r="I38" s="30">
        <v>0</v>
      </c>
      <c r="J38" s="31">
        <f t="shared" si="13"/>
        <v>8269948</v>
      </c>
      <c r="K38" s="32">
        <f t="shared" si="1"/>
        <v>0</v>
      </c>
      <c r="L38" s="230">
        <f t="shared" si="4"/>
        <v>0</v>
      </c>
      <c r="M38" s="257" t="s">
        <v>287</v>
      </c>
      <c r="N38" s="258" t="s">
        <v>280</v>
      </c>
      <c r="O38" s="242">
        <v>8269948</v>
      </c>
      <c r="P38" s="242"/>
      <c r="Q38" s="243"/>
      <c r="R38" s="273">
        <v>8269948</v>
      </c>
      <c r="S38" s="274">
        <v>0</v>
      </c>
      <c r="T38" s="242"/>
      <c r="U38" s="274">
        <v>0</v>
      </c>
      <c r="V38" s="275">
        <v>8269948</v>
      </c>
      <c r="W38" s="276">
        <v>0</v>
      </c>
      <c r="Y38" s="230">
        <f t="shared" si="17"/>
        <v>0</v>
      </c>
      <c r="Z38" s="230"/>
      <c r="AA38" s="232"/>
    </row>
    <row r="39" spans="1:27" x14ac:dyDescent="0.35">
      <c r="A39" s="21" t="s">
        <v>288</v>
      </c>
      <c r="B39" s="22" t="s">
        <v>289</v>
      </c>
      <c r="C39" s="23">
        <f>SUM(C40:C44)</f>
        <v>995937022</v>
      </c>
      <c r="D39" s="240">
        <v>0</v>
      </c>
      <c r="E39" s="23">
        <f t="shared" ref="E39:J39" si="18">SUM(E40:E44)</f>
        <v>0</v>
      </c>
      <c r="F39" s="23">
        <f t="shared" si="18"/>
        <v>995937022</v>
      </c>
      <c r="G39" s="23">
        <f t="shared" si="18"/>
        <v>320404527</v>
      </c>
      <c r="H39" s="23">
        <v>24742168</v>
      </c>
      <c r="I39" s="23">
        <v>320404527</v>
      </c>
      <c r="J39" s="23">
        <f t="shared" si="18"/>
        <v>675532495</v>
      </c>
      <c r="K39" s="35">
        <f t="shared" si="1"/>
        <v>0.32171163429247435</v>
      </c>
      <c r="L39" s="230">
        <f t="shared" si="4"/>
        <v>0</v>
      </c>
      <c r="M39" s="255" t="s">
        <v>288</v>
      </c>
      <c r="N39" s="256" t="s">
        <v>289</v>
      </c>
      <c r="O39" s="240">
        <v>995937022</v>
      </c>
      <c r="P39" s="240">
        <v>0</v>
      </c>
      <c r="Q39" s="240">
        <v>0</v>
      </c>
      <c r="R39" s="240">
        <v>995937022</v>
      </c>
      <c r="S39" s="240">
        <v>295662359</v>
      </c>
      <c r="T39" s="240">
        <v>24742168</v>
      </c>
      <c r="U39" s="240">
        <v>320404527</v>
      </c>
      <c r="V39" s="240">
        <v>675532495</v>
      </c>
      <c r="W39" s="278">
        <v>0.32171163429247435</v>
      </c>
      <c r="Y39" s="230">
        <f t="shared" si="17"/>
        <v>0</v>
      </c>
      <c r="Z39" s="230"/>
      <c r="AA39" s="232"/>
    </row>
    <row r="40" spans="1:27" x14ac:dyDescent="0.35">
      <c r="A40" s="25" t="s">
        <v>290</v>
      </c>
      <c r="B40" s="26" t="s">
        <v>291</v>
      </c>
      <c r="C40" s="27">
        <v>123593826</v>
      </c>
      <c r="D40" s="242"/>
      <c r="E40" s="33"/>
      <c r="F40" s="29">
        <f t="shared" si="12"/>
        <v>123593826</v>
      </c>
      <c r="G40" s="30">
        <v>64397395</v>
      </c>
      <c r="H40" s="27"/>
      <c r="I40" s="30">
        <v>64397395</v>
      </c>
      <c r="J40" s="31">
        <f t="shared" si="13"/>
        <v>59196431</v>
      </c>
      <c r="K40" s="32">
        <f t="shared" si="1"/>
        <v>0.52104054938796052</v>
      </c>
      <c r="L40" s="230">
        <f t="shared" si="4"/>
        <v>0</v>
      </c>
      <c r="M40" s="257" t="s">
        <v>290</v>
      </c>
      <c r="N40" s="258" t="s">
        <v>291</v>
      </c>
      <c r="O40" s="242">
        <v>123593826</v>
      </c>
      <c r="P40" s="242"/>
      <c r="Q40" s="243"/>
      <c r="R40" s="273">
        <v>123593826</v>
      </c>
      <c r="S40" s="274">
        <v>64397395</v>
      </c>
      <c r="T40" s="242"/>
      <c r="U40" s="274">
        <v>64397395</v>
      </c>
      <c r="V40" s="275">
        <v>59196431</v>
      </c>
      <c r="W40" s="276">
        <v>0.52104054938796052</v>
      </c>
      <c r="Y40" s="230">
        <f t="shared" si="17"/>
        <v>0</v>
      </c>
      <c r="Z40" s="230"/>
      <c r="AA40" s="232"/>
    </row>
    <row r="41" spans="1:27" x14ac:dyDescent="0.35">
      <c r="A41" s="25" t="s">
        <v>292</v>
      </c>
      <c r="B41" s="26" t="s">
        <v>293</v>
      </c>
      <c r="C41" s="27">
        <v>436733306</v>
      </c>
      <c r="D41" s="242"/>
      <c r="E41" s="33"/>
      <c r="F41" s="29">
        <f t="shared" si="12"/>
        <v>436733306</v>
      </c>
      <c r="G41" s="30">
        <v>105860416</v>
      </c>
      <c r="H41" s="27">
        <v>13526944</v>
      </c>
      <c r="I41" s="30">
        <v>105860416</v>
      </c>
      <c r="J41" s="31">
        <f t="shared" si="13"/>
        <v>330872890</v>
      </c>
      <c r="K41" s="32">
        <f t="shared" si="1"/>
        <v>0.2423914424332913</v>
      </c>
      <c r="L41" s="230">
        <f t="shared" si="4"/>
        <v>0</v>
      </c>
      <c r="M41" s="257" t="s">
        <v>292</v>
      </c>
      <c r="N41" s="258" t="s">
        <v>293</v>
      </c>
      <c r="O41" s="242">
        <v>436733306</v>
      </c>
      <c r="P41" s="242"/>
      <c r="Q41" s="243"/>
      <c r="R41" s="273">
        <v>436733306</v>
      </c>
      <c r="S41" s="274">
        <v>92333472</v>
      </c>
      <c r="T41" s="242">
        <v>13526944</v>
      </c>
      <c r="U41" s="274">
        <v>105860416</v>
      </c>
      <c r="V41" s="275">
        <v>330872890</v>
      </c>
      <c r="W41" s="276">
        <v>0.2423914424332913</v>
      </c>
      <c r="Y41" s="230">
        <f t="shared" si="17"/>
        <v>0</v>
      </c>
      <c r="Z41" s="230"/>
      <c r="AA41" s="232"/>
    </row>
    <row r="42" spans="1:27" x14ac:dyDescent="0.35">
      <c r="A42" s="25" t="s">
        <v>294</v>
      </c>
      <c r="B42" s="26" t="s">
        <v>295</v>
      </c>
      <c r="C42" s="27">
        <v>93285640</v>
      </c>
      <c r="D42" s="242"/>
      <c r="E42" s="33"/>
      <c r="F42" s="29">
        <f t="shared" si="12"/>
        <v>93285640</v>
      </c>
      <c r="G42" s="30">
        <v>31437594</v>
      </c>
      <c r="H42" s="27">
        <v>4705024</v>
      </c>
      <c r="I42" s="30">
        <v>31437594</v>
      </c>
      <c r="J42" s="31">
        <f t="shared" si="13"/>
        <v>61848046</v>
      </c>
      <c r="K42" s="32">
        <f t="shared" si="1"/>
        <v>0.33700357311157431</v>
      </c>
      <c r="L42" s="230">
        <f t="shared" si="4"/>
        <v>0</v>
      </c>
      <c r="M42" s="257" t="s">
        <v>294</v>
      </c>
      <c r="N42" s="258" t="s">
        <v>295</v>
      </c>
      <c r="O42" s="242">
        <v>93285640</v>
      </c>
      <c r="P42" s="242"/>
      <c r="Q42" s="243"/>
      <c r="R42" s="273">
        <v>93285640</v>
      </c>
      <c r="S42" s="274">
        <v>26732570</v>
      </c>
      <c r="T42" s="242">
        <v>4705024</v>
      </c>
      <c r="U42" s="274">
        <v>31437594</v>
      </c>
      <c r="V42" s="275">
        <v>61848046</v>
      </c>
      <c r="W42" s="276">
        <v>0.33700357311157431</v>
      </c>
      <c r="Y42" s="230">
        <f t="shared" si="17"/>
        <v>0</v>
      </c>
      <c r="Z42" s="230"/>
      <c r="AA42" s="232"/>
    </row>
    <row r="43" spans="1:27" x14ac:dyDescent="0.35">
      <c r="A43" s="25" t="s">
        <v>296</v>
      </c>
      <c r="B43" s="26" t="s">
        <v>297</v>
      </c>
      <c r="C43" s="27">
        <v>262129868</v>
      </c>
      <c r="D43" s="242"/>
      <c r="E43" s="33"/>
      <c r="F43" s="29">
        <f t="shared" si="12"/>
        <v>262129868</v>
      </c>
      <c r="G43" s="30">
        <v>75400180</v>
      </c>
      <c r="H43" s="27">
        <v>6510200</v>
      </c>
      <c r="I43" s="30">
        <v>75400180</v>
      </c>
      <c r="J43" s="31">
        <f t="shared" si="13"/>
        <v>186729688</v>
      </c>
      <c r="K43" s="32">
        <f t="shared" si="1"/>
        <v>0.28764436718062208</v>
      </c>
      <c r="L43" s="230">
        <f t="shared" si="4"/>
        <v>0</v>
      </c>
      <c r="M43" s="257" t="s">
        <v>296</v>
      </c>
      <c r="N43" s="258" t="s">
        <v>297</v>
      </c>
      <c r="O43" s="242">
        <v>262129868</v>
      </c>
      <c r="P43" s="242"/>
      <c r="Q43" s="243"/>
      <c r="R43" s="273">
        <v>262129868</v>
      </c>
      <c r="S43" s="274">
        <v>68889980</v>
      </c>
      <c r="T43" s="242">
        <v>6510200</v>
      </c>
      <c r="U43" s="274">
        <v>75400180</v>
      </c>
      <c r="V43" s="275">
        <v>186729688</v>
      </c>
      <c r="W43" s="276">
        <v>0.28764436718062208</v>
      </c>
      <c r="Y43" s="230">
        <f t="shared" si="17"/>
        <v>0</v>
      </c>
      <c r="Z43" s="230"/>
      <c r="AA43" s="232"/>
    </row>
    <row r="44" spans="1:27" x14ac:dyDescent="0.35">
      <c r="A44" s="25" t="s">
        <v>298</v>
      </c>
      <c r="B44" s="26" t="s">
        <v>299</v>
      </c>
      <c r="C44" s="27">
        <v>80194382</v>
      </c>
      <c r="D44" s="242"/>
      <c r="E44" s="33"/>
      <c r="F44" s="29">
        <f t="shared" si="12"/>
        <v>80194382</v>
      </c>
      <c r="G44" s="30">
        <v>43308942</v>
      </c>
      <c r="H44" s="27"/>
      <c r="I44" s="30">
        <v>43308942</v>
      </c>
      <c r="J44" s="31">
        <f t="shared" si="13"/>
        <v>36885440</v>
      </c>
      <c r="K44" s="32">
        <f t="shared" si="1"/>
        <v>0.54004957604137405</v>
      </c>
      <c r="L44" s="230">
        <f t="shared" si="4"/>
        <v>0</v>
      </c>
      <c r="M44" s="257" t="s">
        <v>298</v>
      </c>
      <c r="N44" s="258" t="s">
        <v>299</v>
      </c>
      <c r="O44" s="242">
        <v>80194382</v>
      </c>
      <c r="P44" s="242"/>
      <c r="Q44" s="243"/>
      <c r="R44" s="273">
        <v>80194382</v>
      </c>
      <c r="S44" s="274">
        <v>43308942</v>
      </c>
      <c r="T44" s="242"/>
      <c r="U44" s="274">
        <v>43308942</v>
      </c>
      <c r="V44" s="275">
        <v>36885440</v>
      </c>
      <c r="W44" s="276">
        <v>0.54004957604137405</v>
      </c>
      <c r="Y44" s="230">
        <f t="shared" si="17"/>
        <v>0</v>
      </c>
      <c r="Z44" s="230"/>
      <c r="AA44" s="232"/>
    </row>
    <row r="45" spans="1:27" x14ac:dyDescent="0.35">
      <c r="A45" s="21" t="s">
        <v>300</v>
      </c>
      <c r="B45" s="22" t="s">
        <v>301</v>
      </c>
      <c r="C45" s="23">
        <f>SUM(C46:C80)</f>
        <v>2469338284</v>
      </c>
      <c r="D45" s="240">
        <v>0</v>
      </c>
      <c r="E45" s="23">
        <f t="shared" ref="E45:J45" si="19">SUM(E46:E80)</f>
        <v>0</v>
      </c>
      <c r="F45" s="23">
        <f t="shared" si="19"/>
        <v>2469338284</v>
      </c>
      <c r="G45" s="23">
        <f t="shared" si="19"/>
        <v>995474837.47000003</v>
      </c>
      <c r="H45" s="23">
        <v>30062557</v>
      </c>
      <c r="I45" s="23">
        <v>995474837.47000003</v>
      </c>
      <c r="J45" s="23">
        <f t="shared" si="19"/>
        <v>1473863446.53</v>
      </c>
      <c r="K45" s="35">
        <f t="shared" si="1"/>
        <v>0.40313425014310433</v>
      </c>
      <c r="L45" s="230">
        <f t="shared" si="4"/>
        <v>0</v>
      </c>
      <c r="M45" s="255" t="s">
        <v>300</v>
      </c>
      <c r="N45" s="256" t="s">
        <v>301</v>
      </c>
      <c r="O45" s="240">
        <v>2469338284</v>
      </c>
      <c r="P45" s="240">
        <v>0</v>
      </c>
      <c r="Q45" s="240">
        <v>0</v>
      </c>
      <c r="R45" s="240">
        <v>2469338284</v>
      </c>
      <c r="S45" s="240">
        <v>965412280.47000003</v>
      </c>
      <c r="T45" s="240">
        <v>30062557</v>
      </c>
      <c r="U45" s="240">
        <v>995474837.47000003</v>
      </c>
      <c r="V45" s="240">
        <v>1473863446.53</v>
      </c>
      <c r="W45" s="278">
        <v>0.40313425014310433</v>
      </c>
      <c r="Y45" s="230">
        <f t="shared" si="17"/>
        <v>0</v>
      </c>
      <c r="Z45" s="230"/>
      <c r="AA45" s="232"/>
    </row>
    <row r="46" spans="1:27" x14ac:dyDescent="0.35">
      <c r="A46" s="25" t="s">
        <v>302</v>
      </c>
      <c r="B46" s="26" t="s">
        <v>303</v>
      </c>
      <c r="C46" s="27">
        <v>30000000</v>
      </c>
      <c r="D46" s="242"/>
      <c r="E46" s="33"/>
      <c r="F46" s="29">
        <f t="shared" si="12"/>
        <v>30000000</v>
      </c>
      <c r="G46" s="30"/>
      <c r="H46" s="27"/>
      <c r="I46" s="30"/>
      <c r="J46" s="31">
        <f t="shared" si="13"/>
        <v>30000000</v>
      </c>
      <c r="K46" s="32">
        <f t="shared" si="1"/>
        <v>0</v>
      </c>
      <c r="L46" s="230">
        <f t="shared" si="4"/>
        <v>0</v>
      </c>
      <c r="M46" s="257" t="s">
        <v>302</v>
      </c>
      <c r="N46" s="258" t="s">
        <v>303</v>
      </c>
      <c r="O46" s="242">
        <v>30000000</v>
      </c>
      <c r="P46" s="242"/>
      <c r="Q46" s="243"/>
      <c r="R46" s="273">
        <v>30000000</v>
      </c>
      <c r="S46" s="274"/>
      <c r="T46" s="242"/>
      <c r="U46" s="274"/>
      <c r="V46" s="275">
        <v>30000000</v>
      </c>
      <c r="W46" s="276">
        <v>0</v>
      </c>
      <c r="Y46" s="230">
        <f t="shared" si="17"/>
        <v>0</v>
      </c>
      <c r="Z46" s="230"/>
      <c r="AA46" s="232"/>
    </row>
    <row r="47" spans="1:27" x14ac:dyDescent="0.35">
      <c r="A47" s="25">
        <v>11251101132</v>
      </c>
      <c r="B47" s="26" t="s">
        <v>304</v>
      </c>
      <c r="C47" s="27">
        <v>4500000</v>
      </c>
      <c r="D47" s="242"/>
      <c r="E47" s="33"/>
      <c r="F47" s="29">
        <f t="shared" si="12"/>
        <v>4500000</v>
      </c>
      <c r="G47" s="30"/>
      <c r="H47" s="27"/>
      <c r="I47" s="30"/>
      <c r="J47" s="31">
        <f t="shared" si="13"/>
        <v>4500000</v>
      </c>
      <c r="K47" s="32">
        <f t="shared" si="1"/>
        <v>0</v>
      </c>
      <c r="L47" s="230">
        <f t="shared" si="4"/>
        <v>0</v>
      </c>
      <c r="M47" s="257">
        <v>11251101132</v>
      </c>
      <c r="N47" s="258" t="s">
        <v>304</v>
      </c>
      <c r="O47" s="242">
        <v>4500000</v>
      </c>
      <c r="P47" s="242"/>
      <c r="Q47" s="243"/>
      <c r="R47" s="273">
        <v>4500000</v>
      </c>
      <c r="S47" s="274"/>
      <c r="T47" s="242"/>
      <c r="U47" s="274"/>
      <c r="V47" s="275">
        <v>4500000</v>
      </c>
      <c r="W47" s="276">
        <v>0</v>
      </c>
      <c r="Y47" s="230">
        <f t="shared" si="17"/>
        <v>0</v>
      </c>
      <c r="Z47" s="230"/>
      <c r="AA47" s="232"/>
    </row>
    <row r="48" spans="1:27" x14ac:dyDescent="0.35">
      <c r="A48" s="25">
        <v>11251101133</v>
      </c>
      <c r="B48" s="26" t="s">
        <v>305</v>
      </c>
      <c r="C48" s="27">
        <v>22000000</v>
      </c>
      <c r="D48" s="242"/>
      <c r="E48" s="33"/>
      <c r="F48" s="29">
        <f t="shared" si="12"/>
        <v>22000000</v>
      </c>
      <c r="G48" s="30">
        <v>5941735</v>
      </c>
      <c r="H48" s="27">
        <v>5660935</v>
      </c>
      <c r="I48" s="30">
        <v>5941735</v>
      </c>
      <c r="J48" s="31">
        <f t="shared" si="13"/>
        <v>16058265</v>
      </c>
      <c r="K48" s="32">
        <f t="shared" si="1"/>
        <v>0.27007886363636363</v>
      </c>
      <c r="L48" s="230">
        <f t="shared" si="4"/>
        <v>0</v>
      </c>
      <c r="M48" s="257">
        <v>11251101133</v>
      </c>
      <c r="N48" s="258" t="s">
        <v>305</v>
      </c>
      <c r="O48" s="242">
        <v>22000000</v>
      </c>
      <c r="P48" s="242"/>
      <c r="Q48" s="243"/>
      <c r="R48" s="273">
        <v>22000000</v>
      </c>
      <c r="S48" s="274">
        <v>280800</v>
      </c>
      <c r="T48" s="242">
        <v>5660935</v>
      </c>
      <c r="U48" s="274">
        <v>5941735</v>
      </c>
      <c r="V48" s="275">
        <v>16058265</v>
      </c>
      <c r="W48" s="276">
        <v>0.27007886363636363</v>
      </c>
      <c r="Y48" s="230">
        <f t="shared" si="17"/>
        <v>0</v>
      </c>
      <c r="Z48" s="230"/>
      <c r="AA48" s="232"/>
    </row>
    <row r="49" spans="1:27" x14ac:dyDescent="0.35">
      <c r="A49" s="25">
        <v>11251101134</v>
      </c>
      <c r="B49" s="26" t="s">
        <v>306</v>
      </c>
      <c r="C49" s="27">
        <v>18000000</v>
      </c>
      <c r="D49" s="242"/>
      <c r="E49" s="33"/>
      <c r="F49" s="29">
        <f t="shared" si="12"/>
        <v>18000000</v>
      </c>
      <c r="G49" s="30"/>
      <c r="H49" s="27"/>
      <c r="I49" s="30"/>
      <c r="J49" s="31">
        <f t="shared" si="13"/>
        <v>18000000</v>
      </c>
      <c r="K49" s="32">
        <f t="shared" si="1"/>
        <v>0</v>
      </c>
      <c r="L49" s="230">
        <f t="shared" si="4"/>
        <v>0</v>
      </c>
      <c r="M49" s="257">
        <v>11251101134</v>
      </c>
      <c r="N49" s="258" t="s">
        <v>306</v>
      </c>
      <c r="O49" s="242">
        <v>18000000</v>
      </c>
      <c r="P49" s="242"/>
      <c r="Q49" s="243"/>
      <c r="R49" s="273">
        <v>18000000</v>
      </c>
      <c r="S49" s="274"/>
      <c r="T49" s="242"/>
      <c r="U49" s="274"/>
      <c r="V49" s="275">
        <v>18000000</v>
      </c>
      <c r="W49" s="276">
        <v>0</v>
      </c>
      <c r="Y49" s="230">
        <f t="shared" si="17"/>
        <v>0</v>
      </c>
      <c r="Z49" s="230"/>
      <c r="AA49" s="232"/>
    </row>
    <row r="50" spans="1:27" x14ac:dyDescent="0.35">
      <c r="A50" s="25">
        <v>11251101135</v>
      </c>
      <c r="B50" s="26" t="s">
        <v>307</v>
      </c>
      <c r="C50" s="27"/>
      <c r="D50" s="242"/>
      <c r="E50" s="33"/>
      <c r="F50" s="29">
        <f t="shared" si="12"/>
        <v>0</v>
      </c>
      <c r="G50" s="30">
        <v>6066172</v>
      </c>
      <c r="H50" s="27"/>
      <c r="I50" s="30">
        <v>6066172</v>
      </c>
      <c r="J50" s="31">
        <f t="shared" si="13"/>
        <v>-6066172</v>
      </c>
      <c r="K50" s="32" t="e">
        <f t="shared" si="1"/>
        <v>#DIV/0!</v>
      </c>
      <c r="L50" s="230">
        <f t="shared" si="4"/>
        <v>0</v>
      </c>
      <c r="M50" s="257">
        <v>11251101135</v>
      </c>
      <c r="N50" s="258" t="s">
        <v>307</v>
      </c>
      <c r="O50" s="242"/>
      <c r="P50" s="242"/>
      <c r="Q50" s="243"/>
      <c r="R50" s="273">
        <v>0</v>
      </c>
      <c r="S50" s="274">
        <v>6066172</v>
      </c>
      <c r="T50" s="242"/>
      <c r="U50" s="274">
        <v>6066172</v>
      </c>
      <c r="V50" s="275">
        <v>-6066172</v>
      </c>
      <c r="W50" s="276" t="e">
        <v>#DIV/0!</v>
      </c>
      <c r="Y50" s="230">
        <f t="shared" si="17"/>
        <v>0</v>
      </c>
      <c r="Z50" s="230"/>
      <c r="AA50" s="232"/>
    </row>
    <row r="51" spans="1:27" x14ac:dyDescent="0.35">
      <c r="A51" s="25">
        <v>11251101136</v>
      </c>
      <c r="B51" s="26" t="s">
        <v>308</v>
      </c>
      <c r="C51" s="27">
        <v>33682873</v>
      </c>
      <c r="D51" s="242"/>
      <c r="E51" s="33"/>
      <c r="F51" s="29">
        <f t="shared" si="12"/>
        <v>33682873</v>
      </c>
      <c r="G51" s="30">
        <v>2569960</v>
      </c>
      <c r="H51" s="27">
        <v>2529960</v>
      </c>
      <c r="I51" s="30">
        <v>2569960</v>
      </c>
      <c r="J51" s="31">
        <f t="shared" si="13"/>
        <v>31112913</v>
      </c>
      <c r="K51" s="32">
        <f t="shared" si="1"/>
        <v>7.6298717155154794E-2</v>
      </c>
      <c r="L51" s="230">
        <f t="shared" si="4"/>
        <v>0</v>
      </c>
      <c r="M51" s="257">
        <v>11251101136</v>
      </c>
      <c r="N51" s="258" t="s">
        <v>308</v>
      </c>
      <c r="O51" s="242">
        <v>33682873</v>
      </c>
      <c r="P51" s="242"/>
      <c r="Q51" s="243"/>
      <c r="R51" s="273">
        <v>33682873</v>
      </c>
      <c r="S51" s="274">
        <v>40000</v>
      </c>
      <c r="T51" s="242">
        <v>2529960</v>
      </c>
      <c r="U51" s="274">
        <v>2569960</v>
      </c>
      <c r="V51" s="275">
        <v>31112913</v>
      </c>
      <c r="W51" s="276">
        <v>7.6298717155154794E-2</v>
      </c>
      <c r="Y51" s="230">
        <f t="shared" si="17"/>
        <v>0</v>
      </c>
      <c r="Z51" s="230"/>
      <c r="AA51" s="232"/>
    </row>
    <row r="52" spans="1:27" x14ac:dyDescent="0.35">
      <c r="A52" s="25">
        <v>11251101137</v>
      </c>
      <c r="B52" s="26" t="s">
        <v>309</v>
      </c>
      <c r="C52" s="27">
        <v>32920000</v>
      </c>
      <c r="D52" s="242"/>
      <c r="E52" s="33"/>
      <c r="F52" s="29">
        <f t="shared" si="12"/>
        <v>32920000</v>
      </c>
      <c r="G52" s="30">
        <v>7419600</v>
      </c>
      <c r="H52" s="27"/>
      <c r="I52" s="30">
        <v>7419600</v>
      </c>
      <c r="J52" s="31">
        <f t="shared" si="13"/>
        <v>25500400</v>
      </c>
      <c r="K52" s="32">
        <f t="shared" si="1"/>
        <v>0.22538274605103281</v>
      </c>
      <c r="L52" s="230">
        <f t="shared" si="4"/>
        <v>0</v>
      </c>
      <c r="M52" s="257">
        <v>11251101137</v>
      </c>
      <c r="N52" s="258" t="s">
        <v>309</v>
      </c>
      <c r="O52" s="242">
        <v>32920000</v>
      </c>
      <c r="P52" s="242"/>
      <c r="Q52" s="243"/>
      <c r="R52" s="273">
        <v>32920000</v>
      </c>
      <c r="S52" s="274">
        <v>7419600</v>
      </c>
      <c r="T52" s="242"/>
      <c r="U52" s="274">
        <v>7419600</v>
      </c>
      <c r="V52" s="275">
        <v>25500400</v>
      </c>
      <c r="W52" s="276">
        <v>0.22538274605103281</v>
      </c>
      <c r="Y52" s="230">
        <f t="shared" si="17"/>
        <v>0</v>
      </c>
      <c r="Z52" s="230"/>
      <c r="AA52" s="232"/>
    </row>
    <row r="53" spans="1:27" x14ac:dyDescent="0.35">
      <c r="A53" s="25">
        <v>11251101138</v>
      </c>
      <c r="B53" s="26" t="s">
        <v>310</v>
      </c>
      <c r="C53" s="27">
        <v>320000000</v>
      </c>
      <c r="D53" s="242"/>
      <c r="E53" s="33"/>
      <c r="F53" s="29">
        <f t="shared" si="12"/>
        <v>320000000</v>
      </c>
      <c r="G53" s="30">
        <v>254828420</v>
      </c>
      <c r="H53" s="27"/>
      <c r="I53" s="30">
        <v>254828420</v>
      </c>
      <c r="J53" s="31">
        <f t="shared" si="13"/>
        <v>65171580</v>
      </c>
      <c r="K53" s="32">
        <f t="shared" si="1"/>
        <v>0.79633881250000005</v>
      </c>
      <c r="L53" s="230">
        <f t="shared" si="4"/>
        <v>0</v>
      </c>
      <c r="M53" s="257">
        <v>11251101138</v>
      </c>
      <c r="N53" s="258" t="s">
        <v>310</v>
      </c>
      <c r="O53" s="242">
        <v>320000000</v>
      </c>
      <c r="P53" s="242"/>
      <c r="Q53" s="243"/>
      <c r="R53" s="273">
        <v>320000000</v>
      </c>
      <c r="S53" s="274">
        <v>254828420</v>
      </c>
      <c r="T53" s="242"/>
      <c r="U53" s="274">
        <v>254828420</v>
      </c>
      <c r="V53" s="275">
        <v>65171580</v>
      </c>
      <c r="W53" s="276">
        <v>0.79633881250000005</v>
      </c>
      <c r="Y53" s="230">
        <f t="shared" si="17"/>
        <v>0</v>
      </c>
      <c r="Z53" s="230"/>
      <c r="AA53" s="232"/>
    </row>
    <row r="54" spans="1:27" x14ac:dyDescent="0.35">
      <c r="A54" s="25">
        <v>11251101139</v>
      </c>
      <c r="B54" s="26" t="s">
        <v>311</v>
      </c>
      <c r="C54" s="27">
        <v>140000000</v>
      </c>
      <c r="D54" s="242"/>
      <c r="E54" s="33"/>
      <c r="F54" s="29">
        <f t="shared" si="12"/>
        <v>140000000</v>
      </c>
      <c r="G54" s="30">
        <v>7115400</v>
      </c>
      <c r="H54" s="27"/>
      <c r="I54" s="30">
        <v>7115400</v>
      </c>
      <c r="J54" s="31">
        <f t="shared" si="13"/>
        <v>132884600</v>
      </c>
      <c r="K54" s="32">
        <f t="shared" si="1"/>
        <v>5.0824285714285718E-2</v>
      </c>
      <c r="L54" s="230">
        <f t="shared" si="4"/>
        <v>0</v>
      </c>
      <c r="M54" s="257">
        <v>11251101139</v>
      </c>
      <c r="N54" s="258" t="s">
        <v>311</v>
      </c>
      <c r="O54" s="242">
        <v>140000000</v>
      </c>
      <c r="P54" s="242"/>
      <c r="Q54" s="243"/>
      <c r="R54" s="273">
        <v>140000000</v>
      </c>
      <c r="S54" s="274">
        <v>7115400</v>
      </c>
      <c r="T54" s="242"/>
      <c r="U54" s="274">
        <v>7115400</v>
      </c>
      <c r="V54" s="275">
        <v>132884600</v>
      </c>
      <c r="W54" s="276">
        <v>5.0824285714285718E-2</v>
      </c>
      <c r="Y54" s="230">
        <f t="shared" si="17"/>
        <v>0</v>
      </c>
      <c r="Z54" s="230"/>
      <c r="AA54" s="232"/>
    </row>
    <row r="55" spans="1:27" x14ac:dyDescent="0.35">
      <c r="A55" s="25" t="s">
        <v>312</v>
      </c>
      <c r="B55" s="26" t="s">
        <v>313</v>
      </c>
      <c r="C55" s="27">
        <v>240000000</v>
      </c>
      <c r="D55" s="242"/>
      <c r="E55" s="33"/>
      <c r="F55" s="29">
        <f t="shared" si="12"/>
        <v>240000000</v>
      </c>
      <c r="G55" s="30"/>
      <c r="H55" s="27"/>
      <c r="I55" s="30"/>
      <c r="J55" s="31">
        <f t="shared" si="13"/>
        <v>240000000</v>
      </c>
      <c r="K55" s="32">
        <f t="shared" si="1"/>
        <v>0</v>
      </c>
      <c r="L55" s="230">
        <f t="shared" si="4"/>
        <v>0</v>
      </c>
      <c r="M55" s="257" t="s">
        <v>312</v>
      </c>
      <c r="N55" s="258" t="s">
        <v>313</v>
      </c>
      <c r="O55" s="242">
        <v>240000000</v>
      </c>
      <c r="P55" s="242"/>
      <c r="Q55" s="243"/>
      <c r="R55" s="273">
        <v>240000000</v>
      </c>
      <c r="S55" s="274"/>
      <c r="T55" s="242"/>
      <c r="U55" s="274"/>
      <c r="V55" s="275">
        <v>240000000</v>
      </c>
      <c r="W55" s="276">
        <v>0</v>
      </c>
      <c r="Y55" s="230">
        <f t="shared" si="17"/>
        <v>0</v>
      </c>
      <c r="Z55" s="230"/>
      <c r="AA55" s="232"/>
    </row>
    <row r="56" spans="1:27" x14ac:dyDescent="0.35">
      <c r="A56" s="25" t="s">
        <v>314</v>
      </c>
      <c r="B56" s="26" t="s">
        <v>315</v>
      </c>
      <c r="C56" s="27">
        <v>22000000</v>
      </c>
      <c r="D56" s="242"/>
      <c r="E56" s="33"/>
      <c r="F56" s="29">
        <f t="shared" si="12"/>
        <v>22000000</v>
      </c>
      <c r="G56" s="30">
        <v>15231545.470000001</v>
      </c>
      <c r="H56" s="27">
        <v>2840568</v>
      </c>
      <c r="I56" s="30">
        <v>15231545.470000001</v>
      </c>
      <c r="J56" s="31">
        <f t="shared" si="13"/>
        <v>6768454.5299999993</v>
      </c>
      <c r="K56" s="32">
        <f t="shared" si="1"/>
        <v>0.69234297590909089</v>
      </c>
      <c r="L56" s="230">
        <f t="shared" si="4"/>
        <v>0</v>
      </c>
      <c r="M56" s="257" t="s">
        <v>314</v>
      </c>
      <c r="N56" s="258" t="s">
        <v>315</v>
      </c>
      <c r="O56" s="242">
        <v>22000000</v>
      </c>
      <c r="P56" s="242"/>
      <c r="Q56" s="243"/>
      <c r="R56" s="273">
        <v>22000000</v>
      </c>
      <c r="S56" s="274">
        <v>12390977.470000001</v>
      </c>
      <c r="T56" s="242">
        <v>2840568</v>
      </c>
      <c r="U56" s="274">
        <v>15231545.470000001</v>
      </c>
      <c r="V56" s="275">
        <v>6768454.5299999993</v>
      </c>
      <c r="W56" s="276">
        <v>0.69234297590909089</v>
      </c>
      <c r="Y56" s="230">
        <f t="shared" si="17"/>
        <v>0</v>
      </c>
      <c r="Z56" s="230"/>
      <c r="AA56" s="232"/>
    </row>
    <row r="57" spans="1:27" x14ac:dyDescent="0.35">
      <c r="A57" s="25" t="s">
        <v>316</v>
      </c>
      <c r="B57" s="26" t="s">
        <v>317</v>
      </c>
      <c r="C57" s="27">
        <v>13060960</v>
      </c>
      <c r="D57" s="242"/>
      <c r="E57" s="33"/>
      <c r="F57" s="29">
        <f t="shared" si="12"/>
        <v>13060960</v>
      </c>
      <c r="G57" s="30">
        <v>154900</v>
      </c>
      <c r="H57" s="27"/>
      <c r="I57" s="30">
        <v>154900</v>
      </c>
      <c r="J57" s="31">
        <f t="shared" si="13"/>
        <v>12906060</v>
      </c>
      <c r="K57" s="32">
        <f t="shared" si="1"/>
        <v>1.185977141037106E-2</v>
      </c>
      <c r="L57" s="230">
        <f t="shared" si="4"/>
        <v>0</v>
      </c>
      <c r="M57" s="257" t="s">
        <v>316</v>
      </c>
      <c r="N57" s="258" t="s">
        <v>317</v>
      </c>
      <c r="O57" s="242">
        <v>13060960</v>
      </c>
      <c r="P57" s="242"/>
      <c r="Q57" s="243"/>
      <c r="R57" s="273">
        <v>13060960</v>
      </c>
      <c r="S57" s="274">
        <v>154900</v>
      </c>
      <c r="T57" s="242"/>
      <c r="U57" s="274">
        <v>154900</v>
      </c>
      <c r="V57" s="275">
        <v>12906060</v>
      </c>
      <c r="W57" s="276">
        <v>1.185977141037106E-2</v>
      </c>
      <c r="Y57" s="230">
        <f t="shared" si="17"/>
        <v>0</v>
      </c>
      <c r="Z57" s="230"/>
      <c r="AA57" s="232"/>
    </row>
    <row r="58" spans="1:27" x14ac:dyDescent="0.35">
      <c r="A58" s="25" t="s">
        <v>318</v>
      </c>
      <c r="B58" s="26" t="s">
        <v>319</v>
      </c>
      <c r="C58" s="27"/>
      <c r="D58" s="242"/>
      <c r="E58" s="33"/>
      <c r="F58" s="29">
        <f t="shared" si="12"/>
        <v>0</v>
      </c>
      <c r="G58" s="30">
        <v>102823413</v>
      </c>
      <c r="H58" s="27">
        <v>4443500</v>
      </c>
      <c r="I58" s="30">
        <v>102823413</v>
      </c>
      <c r="J58" s="31">
        <f t="shared" si="13"/>
        <v>-102823413</v>
      </c>
      <c r="K58" s="32" t="e">
        <f t="shared" si="1"/>
        <v>#DIV/0!</v>
      </c>
      <c r="L58" s="230">
        <f t="shared" si="4"/>
        <v>0</v>
      </c>
      <c r="M58" s="257" t="s">
        <v>318</v>
      </c>
      <c r="N58" s="258" t="s">
        <v>319</v>
      </c>
      <c r="O58" s="242"/>
      <c r="P58" s="242"/>
      <c r="Q58" s="243"/>
      <c r="R58" s="273">
        <v>0</v>
      </c>
      <c r="S58" s="274">
        <v>98379913</v>
      </c>
      <c r="T58" s="242">
        <v>4443500</v>
      </c>
      <c r="U58" s="274">
        <v>102823413</v>
      </c>
      <c r="V58" s="275">
        <v>-102823413</v>
      </c>
      <c r="W58" s="276" t="e">
        <v>#DIV/0!</v>
      </c>
      <c r="Y58" s="230">
        <f t="shared" si="17"/>
        <v>0</v>
      </c>
      <c r="Z58" s="230"/>
      <c r="AA58" s="232"/>
    </row>
    <row r="59" spans="1:27" x14ac:dyDescent="0.35">
      <c r="A59" s="25" t="s">
        <v>320</v>
      </c>
      <c r="B59" s="26" t="s">
        <v>321</v>
      </c>
      <c r="C59" s="27">
        <v>80000000</v>
      </c>
      <c r="D59" s="242"/>
      <c r="E59" s="33"/>
      <c r="F59" s="29">
        <f t="shared" si="12"/>
        <v>80000000</v>
      </c>
      <c r="G59" s="30">
        <v>6654890</v>
      </c>
      <c r="H59" s="27"/>
      <c r="I59" s="30">
        <v>6654890</v>
      </c>
      <c r="J59" s="31">
        <f t="shared" si="13"/>
        <v>73345110</v>
      </c>
      <c r="K59" s="32">
        <f t="shared" si="1"/>
        <v>8.3186125E-2</v>
      </c>
      <c r="L59" s="230">
        <f t="shared" si="4"/>
        <v>0</v>
      </c>
      <c r="M59" s="257" t="s">
        <v>320</v>
      </c>
      <c r="N59" s="258" t="s">
        <v>321</v>
      </c>
      <c r="O59" s="242">
        <v>80000000</v>
      </c>
      <c r="P59" s="242"/>
      <c r="Q59" s="243"/>
      <c r="R59" s="273">
        <v>80000000</v>
      </c>
      <c r="S59" s="274">
        <v>6654890</v>
      </c>
      <c r="T59" s="242"/>
      <c r="U59" s="274">
        <v>6654890</v>
      </c>
      <c r="V59" s="275">
        <v>73345110</v>
      </c>
      <c r="W59" s="276">
        <v>8.3186125E-2</v>
      </c>
      <c r="Y59" s="230">
        <f t="shared" si="17"/>
        <v>0</v>
      </c>
      <c r="Z59" s="230"/>
      <c r="AA59" s="232"/>
    </row>
    <row r="60" spans="1:27" x14ac:dyDescent="0.35">
      <c r="A60" s="25" t="s">
        <v>322</v>
      </c>
      <c r="B60" s="26" t="s">
        <v>323</v>
      </c>
      <c r="C60" s="27">
        <v>100000000</v>
      </c>
      <c r="D60" s="242"/>
      <c r="E60" s="33"/>
      <c r="F60" s="29">
        <f t="shared" si="12"/>
        <v>100000000</v>
      </c>
      <c r="G60" s="30"/>
      <c r="H60" s="27"/>
      <c r="I60" s="30"/>
      <c r="J60" s="31">
        <f t="shared" si="13"/>
        <v>100000000</v>
      </c>
      <c r="K60" s="32">
        <f t="shared" si="1"/>
        <v>0</v>
      </c>
      <c r="L60" s="230">
        <f t="shared" si="4"/>
        <v>0</v>
      </c>
      <c r="M60" s="257" t="s">
        <v>322</v>
      </c>
      <c r="N60" s="258" t="s">
        <v>323</v>
      </c>
      <c r="O60" s="242">
        <v>100000000</v>
      </c>
      <c r="P60" s="242"/>
      <c r="Q60" s="243"/>
      <c r="R60" s="273">
        <v>100000000</v>
      </c>
      <c r="S60" s="274"/>
      <c r="T60" s="242"/>
      <c r="U60" s="274"/>
      <c r="V60" s="275">
        <v>100000000</v>
      </c>
      <c r="W60" s="276">
        <v>0</v>
      </c>
      <c r="Y60" s="230">
        <f t="shared" si="17"/>
        <v>0</v>
      </c>
      <c r="Z60" s="230"/>
      <c r="AA60" s="232"/>
    </row>
    <row r="61" spans="1:27" x14ac:dyDescent="0.35">
      <c r="A61" s="25" t="s">
        <v>324</v>
      </c>
      <c r="B61" s="26" t="s">
        <v>325</v>
      </c>
      <c r="C61" s="27">
        <v>205500000</v>
      </c>
      <c r="D61" s="242"/>
      <c r="E61" s="33"/>
      <c r="F61" s="29">
        <f t="shared" si="12"/>
        <v>205500000</v>
      </c>
      <c r="G61" s="30">
        <v>75490696</v>
      </c>
      <c r="H61" s="27">
        <v>3962367</v>
      </c>
      <c r="I61" s="30">
        <v>75490696</v>
      </c>
      <c r="J61" s="31">
        <f t="shared" si="13"/>
        <v>130009304</v>
      </c>
      <c r="K61" s="32">
        <f t="shared" si="1"/>
        <v>0.36735131873479321</v>
      </c>
      <c r="L61" s="230">
        <f t="shared" si="4"/>
        <v>0</v>
      </c>
      <c r="M61" s="257" t="s">
        <v>324</v>
      </c>
      <c r="N61" s="258" t="s">
        <v>325</v>
      </c>
      <c r="O61" s="242">
        <v>205500000</v>
      </c>
      <c r="P61" s="242"/>
      <c r="Q61" s="243"/>
      <c r="R61" s="273">
        <v>205500000</v>
      </c>
      <c r="S61" s="274">
        <v>71528329</v>
      </c>
      <c r="T61" s="242">
        <v>3962367</v>
      </c>
      <c r="U61" s="274">
        <v>75490696</v>
      </c>
      <c r="V61" s="275">
        <v>130009304</v>
      </c>
      <c r="W61" s="276">
        <v>0.36735131873479321</v>
      </c>
      <c r="Y61" s="230">
        <f t="shared" si="17"/>
        <v>0</v>
      </c>
      <c r="Z61" s="230"/>
      <c r="AA61" s="232"/>
    </row>
    <row r="62" spans="1:27" x14ac:dyDescent="0.35">
      <c r="A62" s="25" t="s">
        <v>326</v>
      </c>
      <c r="B62" s="26" t="s">
        <v>327</v>
      </c>
      <c r="C62" s="27">
        <v>120000000</v>
      </c>
      <c r="D62" s="242"/>
      <c r="E62" s="33"/>
      <c r="F62" s="29">
        <f t="shared" si="12"/>
        <v>120000000</v>
      </c>
      <c r="G62" s="30"/>
      <c r="H62" s="27"/>
      <c r="I62" s="30"/>
      <c r="J62" s="31">
        <f t="shared" si="13"/>
        <v>120000000</v>
      </c>
      <c r="K62" s="32">
        <f t="shared" si="1"/>
        <v>0</v>
      </c>
      <c r="L62" s="230">
        <f t="shared" si="4"/>
        <v>0</v>
      </c>
      <c r="M62" s="257" t="s">
        <v>326</v>
      </c>
      <c r="N62" s="258" t="s">
        <v>327</v>
      </c>
      <c r="O62" s="242">
        <v>120000000</v>
      </c>
      <c r="P62" s="242"/>
      <c r="Q62" s="243"/>
      <c r="R62" s="273">
        <v>120000000</v>
      </c>
      <c r="S62" s="274"/>
      <c r="T62" s="242"/>
      <c r="U62" s="274"/>
      <c r="V62" s="275">
        <v>120000000</v>
      </c>
      <c r="W62" s="276">
        <v>0</v>
      </c>
      <c r="Y62" s="230">
        <f t="shared" si="17"/>
        <v>0</v>
      </c>
      <c r="Z62" s="230"/>
      <c r="AA62" s="232"/>
    </row>
    <row r="63" spans="1:27" x14ac:dyDescent="0.35">
      <c r="A63" s="25" t="s">
        <v>328</v>
      </c>
      <c r="B63" s="26" t="s">
        <v>329</v>
      </c>
      <c r="C63" s="27">
        <v>150724000</v>
      </c>
      <c r="D63" s="242"/>
      <c r="E63" s="33"/>
      <c r="F63" s="29">
        <f t="shared" si="12"/>
        <v>150724000</v>
      </c>
      <c r="G63" s="30">
        <v>158566000</v>
      </c>
      <c r="H63" s="27"/>
      <c r="I63" s="30">
        <v>158566000</v>
      </c>
      <c r="J63" s="31">
        <f t="shared" ref="J63:J131" si="20">SUM(F63-I63)</f>
        <v>-7842000</v>
      </c>
      <c r="K63" s="32">
        <f t="shared" si="1"/>
        <v>1.052028873968313</v>
      </c>
      <c r="L63" s="230">
        <f t="shared" si="4"/>
        <v>0</v>
      </c>
      <c r="M63" s="257" t="s">
        <v>328</v>
      </c>
      <c r="N63" s="258" t="s">
        <v>329</v>
      </c>
      <c r="O63" s="242">
        <v>150724000</v>
      </c>
      <c r="P63" s="242"/>
      <c r="Q63" s="243"/>
      <c r="R63" s="273">
        <v>150724000</v>
      </c>
      <c r="S63" s="274">
        <v>158566000</v>
      </c>
      <c r="T63" s="242"/>
      <c r="U63" s="274">
        <v>158566000</v>
      </c>
      <c r="V63" s="275">
        <v>-7842000</v>
      </c>
      <c r="W63" s="276">
        <v>1.052028873968313</v>
      </c>
      <c r="Y63" s="230">
        <f t="shared" si="17"/>
        <v>0</v>
      </c>
      <c r="Z63" s="230"/>
      <c r="AA63" s="232"/>
    </row>
    <row r="64" spans="1:27" x14ac:dyDescent="0.35">
      <c r="A64" s="25" t="s">
        <v>330</v>
      </c>
      <c r="B64" s="26" t="s">
        <v>331</v>
      </c>
      <c r="C64" s="27">
        <v>239891264</v>
      </c>
      <c r="D64" s="242"/>
      <c r="E64" s="33"/>
      <c r="F64" s="29">
        <f t="shared" si="12"/>
        <v>239891264</v>
      </c>
      <c r="G64" s="30">
        <v>123920321</v>
      </c>
      <c r="H64" s="27">
        <v>3873200</v>
      </c>
      <c r="I64" s="30">
        <v>123920321</v>
      </c>
      <c r="J64" s="31">
        <f t="shared" si="20"/>
        <v>115970943</v>
      </c>
      <c r="K64" s="32">
        <f t="shared" si="1"/>
        <v>0.51656871089728384</v>
      </c>
      <c r="L64" s="230">
        <f t="shared" si="4"/>
        <v>0</v>
      </c>
      <c r="M64" s="257" t="s">
        <v>330</v>
      </c>
      <c r="N64" s="258" t="s">
        <v>331</v>
      </c>
      <c r="O64" s="242">
        <v>239891264</v>
      </c>
      <c r="P64" s="242"/>
      <c r="Q64" s="243"/>
      <c r="R64" s="273">
        <v>239891264</v>
      </c>
      <c r="S64" s="274">
        <v>120047121</v>
      </c>
      <c r="T64" s="242">
        <v>3873200</v>
      </c>
      <c r="U64" s="274">
        <v>123920321</v>
      </c>
      <c r="V64" s="275">
        <v>115970943</v>
      </c>
      <c r="W64" s="276">
        <v>0.51656871089728384</v>
      </c>
      <c r="Y64" s="230">
        <f t="shared" si="17"/>
        <v>0</v>
      </c>
      <c r="Z64" s="230"/>
      <c r="AA64" s="232"/>
    </row>
    <row r="65" spans="1:27" x14ac:dyDescent="0.35">
      <c r="A65" s="25" t="s">
        <v>332</v>
      </c>
      <c r="B65" s="26" t="s">
        <v>333</v>
      </c>
      <c r="C65" s="27">
        <v>34200000</v>
      </c>
      <c r="D65" s="242"/>
      <c r="E65" s="33"/>
      <c r="F65" s="29">
        <f t="shared" si="12"/>
        <v>34200000</v>
      </c>
      <c r="G65" s="30">
        <v>337077</v>
      </c>
      <c r="H65" s="27">
        <v>337077</v>
      </c>
      <c r="I65" s="30">
        <v>337077</v>
      </c>
      <c r="J65" s="31">
        <f t="shared" si="20"/>
        <v>33862923</v>
      </c>
      <c r="K65" s="32">
        <f t="shared" si="1"/>
        <v>9.8560526315789477E-3</v>
      </c>
      <c r="L65" s="230">
        <f t="shared" si="4"/>
        <v>0</v>
      </c>
      <c r="M65" s="257" t="s">
        <v>332</v>
      </c>
      <c r="N65" s="258" t="s">
        <v>333</v>
      </c>
      <c r="O65" s="242">
        <v>34200000</v>
      </c>
      <c r="P65" s="242"/>
      <c r="Q65" s="243"/>
      <c r="R65" s="273">
        <v>34200000</v>
      </c>
      <c r="S65" s="274"/>
      <c r="T65" s="242">
        <v>337077</v>
      </c>
      <c r="U65" s="242">
        <v>337077</v>
      </c>
      <c r="V65" s="275">
        <v>33862923</v>
      </c>
      <c r="W65" s="276">
        <v>9.8560526315789477E-3</v>
      </c>
      <c r="Y65" s="230">
        <f t="shared" si="17"/>
        <v>0</v>
      </c>
      <c r="Z65" s="230"/>
      <c r="AA65" s="232"/>
    </row>
    <row r="66" spans="1:27" x14ac:dyDescent="0.35">
      <c r="A66" s="25" t="s">
        <v>334</v>
      </c>
      <c r="B66" s="26" t="s">
        <v>335</v>
      </c>
      <c r="C66" s="27">
        <v>48000000</v>
      </c>
      <c r="D66" s="242"/>
      <c r="E66" s="33"/>
      <c r="F66" s="29">
        <f t="shared" si="12"/>
        <v>48000000</v>
      </c>
      <c r="G66" s="30">
        <v>116640000</v>
      </c>
      <c r="H66" s="27"/>
      <c r="I66" s="30">
        <v>116640000</v>
      </c>
      <c r="J66" s="31">
        <f t="shared" si="20"/>
        <v>-68640000</v>
      </c>
      <c r="K66" s="32">
        <f t="shared" si="1"/>
        <v>2.4300000000000002</v>
      </c>
      <c r="L66" s="230">
        <f t="shared" si="4"/>
        <v>0</v>
      </c>
      <c r="M66" s="257" t="s">
        <v>334</v>
      </c>
      <c r="N66" s="258" t="s">
        <v>335</v>
      </c>
      <c r="O66" s="242">
        <v>48000000</v>
      </c>
      <c r="P66" s="242"/>
      <c r="Q66" s="243"/>
      <c r="R66" s="273">
        <v>48000000</v>
      </c>
      <c r="S66" s="274">
        <v>116640000</v>
      </c>
      <c r="T66" s="242"/>
      <c r="U66" s="274">
        <v>116640000</v>
      </c>
      <c r="V66" s="275">
        <v>-68640000</v>
      </c>
      <c r="W66" s="276">
        <v>2.4300000000000002</v>
      </c>
      <c r="Y66" s="230">
        <f t="shared" si="17"/>
        <v>0</v>
      </c>
      <c r="Z66" s="230"/>
      <c r="AA66" s="232"/>
    </row>
    <row r="67" spans="1:27" x14ac:dyDescent="0.35">
      <c r="A67" s="25" t="s">
        <v>336</v>
      </c>
      <c r="B67" s="26" t="s">
        <v>337</v>
      </c>
      <c r="C67" s="27">
        <v>172025580</v>
      </c>
      <c r="D67" s="242"/>
      <c r="E67" s="33"/>
      <c r="F67" s="29">
        <f t="shared" si="12"/>
        <v>172025580</v>
      </c>
      <c r="G67" s="30">
        <v>43630809</v>
      </c>
      <c r="H67" s="27"/>
      <c r="I67" s="30">
        <v>43630809</v>
      </c>
      <c r="J67" s="31">
        <f t="shared" si="20"/>
        <v>128394771</v>
      </c>
      <c r="K67" s="32">
        <f t="shared" si="1"/>
        <v>0.25362977413010324</v>
      </c>
      <c r="L67" s="230">
        <f t="shared" si="4"/>
        <v>0</v>
      </c>
      <c r="M67" s="257" t="s">
        <v>336</v>
      </c>
      <c r="N67" s="258" t="s">
        <v>337</v>
      </c>
      <c r="O67" s="242">
        <v>172025580</v>
      </c>
      <c r="P67" s="242"/>
      <c r="Q67" s="243"/>
      <c r="R67" s="273">
        <v>172025580</v>
      </c>
      <c r="S67" s="274">
        <v>43630809</v>
      </c>
      <c r="T67" s="242"/>
      <c r="U67" s="274">
        <v>43630809</v>
      </c>
      <c r="V67" s="275">
        <v>128394771</v>
      </c>
      <c r="W67" s="276">
        <v>0.25362977413010324</v>
      </c>
      <c r="Y67" s="230">
        <f t="shared" si="17"/>
        <v>0</v>
      </c>
      <c r="Z67" s="230"/>
      <c r="AA67" s="232"/>
    </row>
    <row r="68" spans="1:27" x14ac:dyDescent="0.35">
      <c r="A68" s="25" t="s">
        <v>338</v>
      </c>
      <c r="B68" s="26" t="s">
        <v>339</v>
      </c>
      <c r="C68" s="27">
        <v>51082000</v>
      </c>
      <c r="D68" s="242"/>
      <c r="E68" s="33"/>
      <c r="F68" s="29">
        <f t="shared" si="12"/>
        <v>51082000</v>
      </c>
      <c r="G68" s="30"/>
      <c r="H68" s="27"/>
      <c r="I68" s="30"/>
      <c r="J68" s="31">
        <f t="shared" si="20"/>
        <v>51082000</v>
      </c>
      <c r="K68" s="32">
        <f t="shared" si="1"/>
        <v>0</v>
      </c>
      <c r="L68" s="230">
        <f t="shared" si="4"/>
        <v>0</v>
      </c>
      <c r="M68" s="257" t="s">
        <v>338</v>
      </c>
      <c r="N68" s="258" t="s">
        <v>339</v>
      </c>
      <c r="O68" s="242">
        <v>51082000</v>
      </c>
      <c r="P68" s="242"/>
      <c r="Q68" s="243"/>
      <c r="R68" s="273">
        <v>51082000</v>
      </c>
      <c r="S68" s="274"/>
      <c r="T68" s="242"/>
      <c r="U68" s="274"/>
      <c r="V68" s="275">
        <v>51082000</v>
      </c>
      <c r="W68" s="276">
        <v>0</v>
      </c>
      <c r="Y68" s="230">
        <f t="shared" si="17"/>
        <v>0</v>
      </c>
      <c r="Z68" s="230"/>
      <c r="AA68" s="232"/>
    </row>
    <row r="69" spans="1:27" x14ac:dyDescent="0.35">
      <c r="A69" s="25" t="s">
        <v>340</v>
      </c>
      <c r="B69" s="26" t="s">
        <v>341</v>
      </c>
      <c r="C69" s="27">
        <v>3750000</v>
      </c>
      <c r="D69" s="242"/>
      <c r="E69" s="33"/>
      <c r="F69" s="29">
        <f t="shared" si="12"/>
        <v>3750000</v>
      </c>
      <c r="G69" s="30">
        <v>719100</v>
      </c>
      <c r="H69" s="27"/>
      <c r="I69" s="30">
        <v>719100</v>
      </c>
      <c r="J69" s="31">
        <f t="shared" si="20"/>
        <v>3030900</v>
      </c>
      <c r="K69" s="32">
        <f t="shared" si="1"/>
        <v>0.19176000000000001</v>
      </c>
      <c r="L69" s="230">
        <f t="shared" si="4"/>
        <v>0</v>
      </c>
      <c r="M69" s="257" t="s">
        <v>340</v>
      </c>
      <c r="N69" s="258" t="s">
        <v>341</v>
      </c>
      <c r="O69" s="242">
        <v>3750000</v>
      </c>
      <c r="P69" s="242"/>
      <c r="Q69" s="243"/>
      <c r="R69" s="273">
        <v>3750000</v>
      </c>
      <c r="S69" s="274">
        <v>719100</v>
      </c>
      <c r="T69" s="242"/>
      <c r="U69" s="274">
        <v>719100</v>
      </c>
      <c r="V69" s="275">
        <v>3030900</v>
      </c>
      <c r="W69" s="276">
        <v>0.19176000000000001</v>
      </c>
      <c r="Y69" s="230">
        <f t="shared" ref="Y69:Y84" si="21">+C69-O69</f>
        <v>0</v>
      </c>
      <c r="Z69" s="230"/>
      <c r="AA69" s="232"/>
    </row>
    <row r="70" spans="1:27" x14ac:dyDescent="0.35">
      <c r="A70" s="25" t="s">
        <v>342</v>
      </c>
      <c r="B70" s="26" t="s">
        <v>343</v>
      </c>
      <c r="C70" s="27">
        <v>85445009</v>
      </c>
      <c r="D70" s="242"/>
      <c r="E70" s="33"/>
      <c r="F70" s="29">
        <f t="shared" si="12"/>
        <v>85445009</v>
      </c>
      <c r="G70" s="30">
        <v>439000</v>
      </c>
      <c r="H70" s="27"/>
      <c r="I70" s="30">
        <v>439000</v>
      </c>
      <c r="J70" s="31">
        <f t="shared" si="20"/>
        <v>85006009</v>
      </c>
      <c r="K70" s="32">
        <f t="shared" ref="K70:K135" si="22">+I70/F70</f>
        <v>5.1378074054623836E-3</v>
      </c>
      <c r="L70" s="230">
        <f t="shared" ref="L70:L133" si="23">+I70-G70</f>
        <v>0</v>
      </c>
      <c r="M70" s="257" t="s">
        <v>342</v>
      </c>
      <c r="N70" s="258" t="s">
        <v>343</v>
      </c>
      <c r="O70" s="242">
        <v>85445009</v>
      </c>
      <c r="P70" s="242"/>
      <c r="Q70" s="243"/>
      <c r="R70" s="273">
        <v>85445009</v>
      </c>
      <c r="S70" s="274">
        <v>439000</v>
      </c>
      <c r="T70" s="242"/>
      <c r="U70" s="274">
        <v>439000</v>
      </c>
      <c r="V70" s="275">
        <v>85006009</v>
      </c>
      <c r="W70" s="276">
        <v>5.1378074054623836E-3</v>
      </c>
      <c r="Y70" s="230">
        <f t="shared" si="21"/>
        <v>0</v>
      </c>
      <c r="Z70" s="230"/>
      <c r="AA70" s="232"/>
    </row>
    <row r="71" spans="1:27" x14ac:dyDescent="0.35">
      <c r="A71" s="25" t="s">
        <v>344</v>
      </c>
      <c r="B71" s="26" t="s">
        <v>345</v>
      </c>
      <c r="C71" s="27">
        <v>24200000</v>
      </c>
      <c r="D71" s="242"/>
      <c r="E71" s="33"/>
      <c r="F71" s="29">
        <f t="shared" si="12"/>
        <v>24200000</v>
      </c>
      <c r="G71" s="30"/>
      <c r="H71" s="27"/>
      <c r="I71" s="30"/>
      <c r="J71" s="31">
        <f t="shared" si="20"/>
        <v>24200000</v>
      </c>
      <c r="K71" s="32">
        <f t="shared" si="22"/>
        <v>0</v>
      </c>
      <c r="L71" s="230">
        <f t="shared" si="23"/>
        <v>0</v>
      </c>
      <c r="M71" s="257" t="s">
        <v>344</v>
      </c>
      <c r="N71" s="258" t="s">
        <v>345</v>
      </c>
      <c r="O71" s="242">
        <v>24200000</v>
      </c>
      <c r="P71" s="242"/>
      <c r="Q71" s="243"/>
      <c r="R71" s="273">
        <v>24200000</v>
      </c>
      <c r="S71" s="274"/>
      <c r="T71" s="242"/>
      <c r="U71" s="274"/>
      <c r="V71" s="275">
        <v>24200000</v>
      </c>
      <c r="W71" s="276">
        <v>0</v>
      </c>
      <c r="Y71" s="230">
        <f t="shared" si="21"/>
        <v>0</v>
      </c>
      <c r="Z71" s="230"/>
      <c r="AA71" s="232"/>
    </row>
    <row r="72" spans="1:27" x14ac:dyDescent="0.35">
      <c r="A72" s="25" t="s">
        <v>346</v>
      </c>
      <c r="B72" s="26" t="s">
        <v>347</v>
      </c>
      <c r="C72" s="27">
        <v>108984085</v>
      </c>
      <c r="D72" s="242"/>
      <c r="E72" s="33"/>
      <c r="F72" s="29">
        <f t="shared" si="12"/>
        <v>108984085</v>
      </c>
      <c r="G72" s="30">
        <v>26014971</v>
      </c>
      <c r="H72" s="27">
        <v>6414950</v>
      </c>
      <c r="I72" s="30">
        <v>26014971</v>
      </c>
      <c r="J72" s="31">
        <f t="shared" si="20"/>
        <v>82969114</v>
      </c>
      <c r="K72" s="32">
        <f t="shared" si="22"/>
        <v>0.23870431173505746</v>
      </c>
      <c r="L72" s="230">
        <f t="shared" si="23"/>
        <v>0</v>
      </c>
      <c r="M72" s="257" t="s">
        <v>346</v>
      </c>
      <c r="N72" s="258" t="s">
        <v>347</v>
      </c>
      <c r="O72" s="242">
        <v>108984085</v>
      </c>
      <c r="P72" s="242"/>
      <c r="Q72" s="243"/>
      <c r="R72" s="273">
        <v>108984085</v>
      </c>
      <c r="S72" s="274">
        <v>19600021</v>
      </c>
      <c r="T72" s="242">
        <v>6414950</v>
      </c>
      <c r="U72" s="274">
        <v>26014971</v>
      </c>
      <c r="V72" s="275">
        <v>82969114</v>
      </c>
      <c r="W72" s="276">
        <v>0.23870431173505746</v>
      </c>
      <c r="Y72" s="230">
        <f t="shared" si="21"/>
        <v>0</v>
      </c>
      <c r="Z72" s="230"/>
      <c r="AA72" s="232"/>
    </row>
    <row r="73" spans="1:27" x14ac:dyDescent="0.35">
      <c r="A73" s="25" t="s">
        <v>348</v>
      </c>
      <c r="B73" s="26" t="s">
        <v>349</v>
      </c>
      <c r="C73" s="27">
        <v>40000000</v>
      </c>
      <c r="D73" s="242"/>
      <c r="E73" s="33"/>
      <c r="F73" s="29">
        <f t="shared" si="12"/>
        <v>40000000</v>
      </c>
      <c r="G73" s="30"/>
      <c r="H73" s="27"/>
      <c r="I73" s="30"/>
      <c r="J73" s="31">
        <f t="shared" si="20"/>
        <v>40000000</v>
      </c>
      <c r="K73" s="32">
        <f t="shared" si="22"/>
        <v>0</v>
      </c>
      <c r="L73" s="230">
        <f t="shared" si="23"/>
        <v>0</v>
      </c>
      <c r="M73" s="257" t="s">
        <v>348</v>
      </c>
      <c r="N73" s="258" t="s">
        <v>349</v>
      </c>
      <c r="O73" s="242">
        <v>40000000</v>
      </c>
      <c r="P73" s="242"/>
      <c r="Q73" s="243"/>
      <c r="R73" s="273">
        <v>40000000</v>
      </c>
      <c r="S73" s="274"/>
      <c r="T73" s="242"/>
      <c r="U73" s="274"/>
      <c r="V73" s="275">
        <v>40000000</v>
      </c>
      <c r="W73" s="276">
        <v>0</v>
      </c>
      <c r="Y73" s="230">
        <f t="shared" si="21"/>
        <v>0</v>
      </c>
      <c r="Z73" s="230"/>
      <c r="AA73" s="232"/>
    </row>
    <row r="74" spans="1:27" x14ac:dyDescent="0.35">
      <c r="A74" s="25" t="s">
        <v>350</v>
      </c>
      <c r="B74" s="26" t="s">
        <v>351</v>
      </c>
      <c r="C74" s="27">
        <v>600000</v>
      </c>
      <c r="D74" s="242"/>
      <c r="E74" s="33"/>
      <c r="F74" s="29">
        <f t="shared" si="12"/>
        <v>600000</v>
      </c>
      <c r="G74" s="30"/>
      <c r="H74" s="27"/>
      <c r="I74" s="30"/>
      <c r="J74" s="31">
        <f t="shared" si="20"/>
        <v>600000</v>
      </c>
      <c r="K74" s="32">
        <f t="shared" si="22"/>
        <v>0</v>
      </c>
      <c r="L74" s="230">
        <f t="shared" si="23"/>
        <v>0</v>
      </c>
      <c r="M74" s="257" t="s">
        <v>350</v>
      </c>
      <c r="N74" s="258" t="s">
        <v>351</v>
      </c>
      <c r="O74" s="242">
        <v>600000</v>
      </c>
      <c r="P74" s="242"/>
      <c r="Q74" s="243"/>
      <c r="R74" s="273">
        <v>600000</v>
      </c>
      <c r="S74" s="274"/>
      <c r="T74" s="242"/>
      <c r="U74" s="274"/>
      <c r="V74" s="275">
        <v>600000</v>
      </c>
      <c r="W74" s="276">
        <v>0</v>
      </c>
      <c r="Y74" s="230">
        <f t="shared" si="21"/>
        <v>0</v>
      </c>
      <c r="Z74" s="230"/>
      <c r="AA74" s="232"/>
    </row>
    <row r="75" spans="1:27" x14ac:dyDescent="0.35">
      <c r="A75" s="25" t="s">
        <v>352</v>
      </c>
      <c r="B75" s="26" t="s">
        <v>353</v>
      </c>
      <c r="C75" s="27">
        <v>200000</v>
      </c>
      <c r="D75" s="242"/>
      <c r="E75" s="33"/>
      <c r="F75" s="29">
        <f t="shared" si="12"/>
        <v>200000</v>
      </c>
      <c r="G75" s="30"/>
      <c r="H75" s="27"/>
      <c r="I75" s="30"/>
      <c r="J75" s="31">
        <f t="shared" si="20"/>
        <v>200000</v>
      </c>
      <c r="K75" s="32">
        <f t="shared" si="22"/>
        <v>0</v>
      </c>
      <c r="L75" s="230">
        <f t="shared" si="23"/>
        <v>0</v>
      </c>
      <c r="M75" s="257" t="s">
        <v>352</v>
      </c>
      <c r="N75" s="258" t="s">
        <v>353</v>
      </c>
      <c r="O75" s="242">
        <v>200000</v>
      </c>
      <c r="P75" s="242"/>
      <c r="Q75" s="243"/>
      <c r="R75" s="273">
        <v>200000</v>
      </c>
      <c r="S75" s="274"/>
      <c r="T75" s="242"/>
      <c r="U75" s="274"/>
      <c r="V75" s="275">
        <v>200000</v>
      </c>
      <c r="W75" s="276">
        <v>0</v>
      </c>
      <c r="Y75" s="230">
        <f t="shared" si="21"/>
        <v>0</v>
      </c>
      <c r="Z75" s="230"/>
      <c r="AA75" s="232"/>
    </row>
    <row r="76" spans="1:27" x14ac:dyDescent="0.35">
      <c r="A76" s="25" t="s">
        <v>354</v>
      </c>
      <c r="B76" s="26" t="s">
        <v>355</v>
      </c>
      <c r="C76" s="27">
        <v>400000</v>
      </c>
      <c r="D76" s="242"/>
      <c r="E76" s="33"/>
      <c r="F76" s="29">
        <f t="shared" si="12"/>
        <v>400000</v>
      </c>
      <c r="G76" s="30">
        <v>13220</v>
      </c>
      <c r="H76" s="27"/>
      <c r="I76" s="30">
        <v>13220</v>
      </c>
      <c r="J76" s="31">
        <f t="shared" si="20"/>
        <v>386780</v>
      </c>
      <c r="K76" s="32">
        <f t="shared" si="22"/>
        <v>3.3050000000000003E-2</v>
      </c>
      <c r="L76" s="230">
        <f t="shared" si="23"/>
        <v>0</v>
      </c>
      <c r="M76" s="257" t="s">
        <v>354</v>
      </c>
      <c r="N76" s="258" t="s">
        <v>355</v>
      </c>
      <c r="O76" s="242">
        <v>400000</v>
      </c>
      <c r="P76" s="242"/>
      <c r="Q76" s="243"/>
      <c r="R76" s="273">
        <v>400000</v>
      </c>
      <c r="S76" s="274">
        <v>13220</v>
      </c>
      <c r="T76" s="242"/>
      <c r="U76" s="274">
        <v>13220</v>
      </c>
      <c r="V76" s="275">
        <v>386780</v>
      </c>
      <c r="W76" s="276">
        <v>3.3050000000000003E-2</v>
      </c>
      <c r="Y76" s="230">
        <f t="shared" si="21"/>
        <v>0</v>
      </c>
      <c r="Z76" s="230"/>
      <c r="AA76" s="232"/>
    </row>
    <row r="77" spans="1:27" x14ac:dyDescent="0.35">
      <c r="A77" s="25" t="s">
        <v>356</v>
      </c>
      <c r="B77" s="26" t="s">
        <v>357</v>
      </c>
      <c r="C77" s="27">
        <v>5000</v>
      </c>
      <c r="D77" s="242"/>
      <c r="E77" s="33"/>
      <c r="F77" s="29">
        <f t="shared" si="12"/>
        <v>5000</v>
      </c>
      <c r="G77" s="30"/>
      <c r="H77" s="27"/>
      <c r="I77" s="30"/>
      <c r="J77" s="31">
        <f t="shared" si="20"/>
        <v>5000</v>
      </c>
      <c r="K77" s="32">
        <f t="shared" si="22"/>
        <v>0</v>
      </c>
      <c r="L77" s="230">
        <f t="shared" si="23"/>
        <v>0</v>
      </c>
      <c r="M77" s="257" t="s">
        <v>356</v>
      </c>
      <c r="N77" s="258" t="s">
        <v>357</v>
      </c>
      <c r="O77" s="242">
        <v>5000</v>
      </c>
      <c r="P77" s="242"/>
      <c r="Q77" s="243"/>
      <c r="R77" s="273">
        <v>5000</v>
      </c>
      <c r="S77" s="274"/>
      <c r="T77" s="242"/>
      <c r="U77" s="274"/>
      <c r="V77" s="275">
        <v>5000</v>
      </c>
      <c r="W77" s="276">
        <v>0</v>
      </c>
      <c r="Y77" s="230">
        <f t="shared" si="21"/>
        <v>0</v>
      </c>
      <c r="Z77" s="230"/>
      <c r="AA77" s="232"/>
    </row>
    <row r="78" spans="1:27" x14ac:dyDescent="0.35">
      <c r="A78" s="25" t="s">
        <v>358</v>
      </c>
      <c r="B78" s="26" t="s">
        <v>359</v>
      </c>
      <c r="C78" s="27"/>
      <c r="D78" s="242"/>
      <c r="E78" s="33"/>
      <c r="F78" s="29">
        <f t="shared" si="12"/>
        <v>0</v>
      </c>
      <c r="G78" s="30">
        <v>3271055</v>
      </c>
      <c r="H78" s="27"/>
      <c r="I78" s="30">
        <v>3271055</v>
      </c>
      <c r="J78" s="31">
        <f t="shared" si="20"/>
        <v>-3271055</v>
      </c>
      <c r="K78" s="32" t="e">
        <f t="shared" si="22"/>
        <v>#DIV/0!</v>
      </c>
      <c r="L78" s="230">
        <f t="shared" si="23"/>
        <v>0</v>
      </c>
      <c r="M78" s="257" t="s">
        <v>358</v>
      </c>
      <c r="N78" s="258" t="s">
        <v>359</v>
      </c>
      <c r="O78" s="242"/>
      <c r="P78" s="242"/>
      <c r="Q78" s="243"/>
      <c r="R78" s="273">
        <v>0</v>
      </c>
      <c r="S78" s="274">
        <v>3271055</v>
      </c>
      <c r="T78" s="242"/>
      <c r="U78" s="274">
        <v>3271055</v>
      </c>
      <c r="V78" s="275">
        <v>-3271055</v>
      </c>
      <c r="W78" s="276" t="e">
        <v>#DIV/0!</v>
      </c>
      <c r="Y78" s="230">
        <f t="shared" si="21"/>
        <v>0</v>
      </c>
      <c r="Z78" s="230"/>
      <c r="AA78" s="232"/>
    </row>
    <row r="79" spans="1:27" x14ac:dyDescent="0.35">
      <c r="A79" s="25" t="s">
        <v>360</v>
      </c>
      <c r="B79" s="26" t="s">
        <v>361</v>
      </c>
      <c r="C79" s="27"/>
      <c r="D79" s="242"/>
      <c r="E79" s="33"/>
      <c r="F79" s="29">
        <f>+C79+D79</f>
        <v>0</v>
      </c>
      <c r="G79" s="30">
        <v>505153</v>
      </c>
      <c r="H79" s="27"/>
      <c r="I79" s="30">
        <v>505153</v>
      </c>
      <c r="J79" s="31">
        <f>SUM(F79-I79)</f>
        <v>-505153</v>
      </c>
      <c r="K79" s="32" t="e">
        <f t="shared" si="22"/>
        <v>#DIV/0!</v>
      </c>
      <c r="L79" s="230">
        <f t="shared" si="23"/>
        <v>0</v>
      </c>
      <c r="M79" s="257" t="s">
        <v>360</v>
      </c>
      <c r="N79" s="258" t="s">
        <v>361</v>
      </c>
      <c r="O79" s="242"/>
      <c r="P79" s="242"/>
      <c r="Q79" s="243"/>
      <c r="R79" s="273">
        <v>0</v>
      </c>
      <c r="S79" s="274">
        <v>505153</v>
      </c>
      <c r="T79" s="242"/>
      <c r="U79" s="274">
        <v>505153</v>
      </c>
      <c r="V79" s="275">
        <v>-505153</v>
      </c>
      <c r="W79" s="276" t="e">
        <v>#DIV/0!</v>
      </c>
      <c r="Y79" s="230">
        <f t="shared" si="21"/>
        <v>0</v>
      </c>
      <c r="Z79" s="230"/>
      <c r="AA79" s="232"/>
    </row>
    <row r="80" spans="1:27" x14ac:dyDescent="0.35">
      <c r="A80" s="25" t="s">
        <v>362</v>
      </c>
      <c r="B80" s="26" t="s">
        <v>363</v>
      </c>
      <c r="C80" s="27">
        <v>128167513</v>
      </c>
      <c r="D80" s="242"/>
      <c r="E80" s="33"/>
      <c r="F80" s="29">
        <f t="shared" ref="F80:F148" si="24">+C80+D80</f>
        <v>128167513</v>
      </c>
      <c r="G80" s="30">
        <v>37121400</v>
      </c>
      <c r="H80" s="27"/>
      <c r="I80" s="30">
        <v>37121400</v>
      </c>
      <c r="J80" s="31">
        <f t="shared" si="20"/>
        <v>91046113</v>
      </c>
      <c r="K80" s="32">
        <f t="shared" si="22"/>
        <v>0.28963189759326918</v>
      </c>
      <c r="L80" s="230">
        <f t="shared" si="23"/>
        <v>0</v>
      </c>
      <c r="M80" s="257" t="s">
        <v>362</v>
      </c>
      <c r="N80" s="258" t="s">
        <v>363</v>
      </c>
      <c r="O80" s="242">
        <v>128167513</v>
      </c>
      <c r="P80" s="242"/>
      <c r="Q80" s="243"/>
      <c r="R80" s="273">
        <v>128167513</v>
      </c>
      <c r="S80" s="274">
        <v>37121400</v>
      </c>
      <c r="T80" s="242"/>
      <c r="U80" s="274">
        <v>37121400</v>
      </c>
      <c r="V80" s="275">
        <v>91046113</v>
      </c>
      <c r="W80" s="276">
        <v>0.28963189759326918</v>
      </c>
      <c r="Y80" s="230">
        <f t="shared" si="21"/>
        <v>0</v>
      </c>
      <c r="Z80" s="230"/>
      <c r="AA80" s="232"/>
    </row>
    <row r="81" spans="1:27" s="20" customFormat="1" x14ac:dyDescent="0.35">
      <c r="A81" s="16" t="s">
        <v>364</v>
      </c>
      <c r="B81" s="17" t="s">
        <v>365</v>
      </c>
      <c r="C81" s="18">
        <f>SUM(C82)</f>
        <v>230000000</v>
      </c>
      <c r="D81" s="239">
        <v>0</v>
      </c>
      <c r="E81" s="18">
        <f t="shared" ref="E81:J82" si="25">SUM(E82)</f>
        <v>0</v>
      </c>
      <c r="F81" s="18">
        <f t="shared" si="25"/>
        <v>230000000</v>
      </c>
      <c r="G81" s="18">
        <f t="shared" si="25"/>
        <v>39934060</v>
      </c>
      <c r="H81" s="18">
        <v>0</v>
      </c>
      <c r="I81" s="18">
        <v>39934060</v>
      </c>
      <c r="J81" s="18">
        <f t="shared" si="25"/>
        <v>190065940</v>
      </c>
      <c r="K81" s="19">
        <f t="shared" si="22"/>
        <v>0.17362634782608696</v>
      </c>
      <c r="L81" s="230">
        <f t="shared" si="23"/>
        <v>0</v>
      </c>
      <c r="M81" s="253" t="s">
        <v>364</v>
      </c>
      <c r="N81" s="254" t="s">
        <v>365</v>
      </c>
      <c r="O81" s="239">
        <v>230000000</v>
      </c>
      <c r="P81" s="239">
        <v>0</v>
      </c>
      <c r="Q81" s="239">
        <v>0</v>
      </c>
      <c r="R81" s="239">
        <v>230000000</v>
      </c>
      <c r="S81" s="239">
        <v>39934060</v>
      </c>
      <c r="T81" s="239">
        <v>0</v>
      </c>
      <c r="U81" s="239">
        <v>39934060</v>
      </c>
      <c r="V81" s="239">
        <v>190065940</v>
      </c>
      <c r="W81" s="270">
        <v>0.17362634782608696</v>
      </c>
      <c r="Y81" s="230">
        <f t="shared" si="21"/>
        <v>0</v>
      </c>
      <c r="Z81" s="230"/>
      <c r="AA81" s="232"/>
    </row>
    <row r="82" spans="1:27" x14ac:dyDescent="0.35">
      <c r="A82" s="21" t="s">
        <v>366</v>
      </c>
      <c r="B82" s="22" t="s">
        <v>367</v>
      </c>
      <c r="C82" s="23">
        <f>SUM(C83)</f>
        <v>230000000</v>
      </c>
      <c r="D82" s="240">
        <v>0</v>
      </c>
      <c r="E82" s="23">
        <f t="shared" si="25"/>
        <v>0</v>
      </c>
      <c r="F82" s="23">
        <f t="shared" si="25"/>
        <v>230000000</v>
      </c>
      <c r="G82" s="23">
        <f t="shared" si="25"/>
        <v>39934060</v>
      </c>
      <c r="H82" s="23">
        <v>0</v>
      </c>
      <c r="I82" s="23">
        <v>39934060</v>
      </c>
      <c r="J82" s="23">
        <f t="shared" si="25"/>
        <v>190065940</v>
      </c>
      <c r="K82" s="35">
        <f t="shared" si="22"/>
        <v>0.17362634782608696</v>
      </c>
      <c r="L82" s="230">
        <f t="shared" si="23"/>
        <v>0</v>
      </c>
      <c r="M82" s="255" t="s">
        <v>366</v>
      </c>
      <c r="N82" s="256" t="s">
        <v>367</v>
      </c>
      <c r="O82" s="240">
        <v>230000000</v>
      </c>
      <c r="P82" s="240">
        <v>0</v>
      </c>
      <c r="Q82" s="240">
        <v>0</v>
      </c>
      <c r="R82" s="240">
        <v>230000000</v>
      </c>
      <c r="S82" s="240">
        <v>39934060</v>
      </c>
      <c r="T82" s="240">
        <v>0</v>
      </c>
      <c r="U82" s="240">
        <v>39934060</v>
      </c>
      <c r="V82" s="240">
        <v>190065940</v>
      </c>
      <c r="W82" s="278">
        <v>0.17362634782608696</v>
      </c>
      <c r="Y82" s="230">
        <f t="shared" si="21"/>
        <v>0</v>
      </c>
      <c r="Z82" s="230"/>
      <c r="AA82" s="232"/>
    </row>
    <row r="83" spans="1:27" x14ac:dyDescent="0.35">
      <c r="A83" s="25" t="s">
        <v>368</v>
      </c>
      <c r="B83" s="26" t="s">
        <v>369</v>
      </c>
      <c r="C83" s="27">
        <v>230000000</v>
      </c>
      <c r="D83" s="242"/>
      <c r="E83" s="33"/>
      <c r="F83" s="29">
        <f t="shared" si="24"/>
        <v>230000000</v>
      </c>
      <c r="G83" s="30">
        <v>39934060</v>
      </c>
      <c r="H83" s="27"/>
      <c r="I83" s="30">
        <v>39934060</v>
      </c>
      <c r="J83" s="31">
        <f t="shared" si="20"/>
        <v>190065940</v>
      </c>
      <c r="K83" s="32">
        <f t="shared" si="22"/>
        <v>0.17362634782608696</v>
      </c>
      <c r="L83" s="230">
        <f t="shared" si="23"/>
        <v>0</v>
      </c>
      <c r="M83" s="257" t="s">
        <v>368</v>
      </c>
      <c r="N83" s="258" t="s">
        <v>369</v>
      </c>
      <c r="O83" s="242">
        <v>230000000</v>
      </c>
      <c r="P83" s="242"/>
      <c r="Q83" s="243"/>
      <c r="R83" s="273">
        <v>230000000</v>
      </c>
      <c r="S83" s="274">
        <v>39934060</v>
      </c>
      <c r="T83" s="242"/>
      <c r="U83" s="274">
        <v>39934060</v>
      </c>
      <c r="V83" s="275">
        <v>190065940</v>
      </c>
      <c r="W83" s="276">
        <v>0.17362634782608696</v>
      </c>
      <c r="Y83" s="230">
        <f t="shared" si="21"/>
        <v>0</v>
      </c>
      <c r="Z83" s="230"/>
      <c r="AA83" s="232"/>
    </row>
    <row r="84" spans="1:27" s="20" customFormat="1" x14ac:dyDescent="0.35">
      <c r="A84" s="16" t="s">
        <v>370</v>
      </c>
      <c r="B84" s="17" t="s">
        <v>371</v>
      </c>
      <c r="C84" s="18">
        <f>SUM(C87+C105+C110)</f>
        <v>1693296796</v>
      </c>
      <c r="D84" s="18">
        <f t="shared" ref="D84:J84" si="26">SUM(D87+D105+D110)</f>
        <v>0</v>
      </c>
      <c r="E84" s="18">
        <f t="shared" si="26"/>
        <v>0</v>
      </c>
      <c r="F84" s="18">
        <f t="shared" si="26"/>
        <v>1693296796</v>
      </c>
      <c r="G84" s="18">
        <f t="shared" si="26"/>
        <v>610358927</v>
      </c>
      <c r="H84" s="18">
        <f>SUM(H87+H105+H110)</f>
        <v>144067935</v>
      </c>
      <c r="I84" s="18">
        <f t="shared" si="26"/>
        <v>610358927</v>
      </c>
      <c r="J84" s="18">
        <f t="shared" si="26"/>
        <v>1082937869</v>
      </c>
      <c r="K84" s="19">
        <f t="shared" si="22"/>
        <v>0.36045596285413395</v>
      </c>
      <c r="L84" s="230">
        <f t="shared" si="23"/>
        <v>0</v>
      </c>
      <c r="M84" s="253" t="s">
        <v>370</v>
      </c>
      <c r="N84" s="254" t="s">
        <v>371</v>
      </c>
      <c r="O84" s="239">
        <v>1693296796</v>
      </c>
      <c r="P84" s="239">
        <v>0</v>
      </c>
      <c r="Q84" s="239">
        <v>0</v>
      </c>
      <c r="R84" s="239">
        <v>1693296796</v>
      </c>
      <c r="S84" s="239">
        <v>430007869</v>
      </c>
      <c r="T84" s="239">
        <v>144067935</v>
      </c>
      <c r="U84" s="239">
        <v>545045319</v>
      </c>
      <c r="V84" s="239">
        <v>1082937869</v>
      </c>
      <c r="W84" s="270">
        <v>0.32188410223626268</v>
      </c>
      <c r="Y84" s="230">
        <f t="shared" si="21"/>
        <v>0</v>
      </c>
      <c r="Z84" s="230"/>
      <c r="AA84" s="232"/>
    </row>
    <row r="85" spans="1:27" x14ac:dyDescent="0.35">
      <c r="A85" s="16">
        <v>1125202</v>
      </c>
      <c r="B85" s="17" t="s">
        <v>1187</v>
      </c>
      <c r="C85" s="18">
        <f>+C86</f>
        <v>0</v>
      </c>
      <c r="D85" s="18">
        <f t="shared" ref="D85:J85" si="27">+D86</f>
        <v>0</v>
      </c>
      <c r="E85" s="18">
        <f t="shared" si="27"/>
        <v>0</v>
      </c>
      <c r="F85" s="18">
        <f t="shared" si="27"/>
        <v>0</v>
      </c>
      <c r="G85" s="18">
        <f t="shared" si="27"/>
        <v>10869600</v>
      </c>
      <c r="H85" s="18">
        <f>+H86</f>
        <v>0</v>
      </c>
      <c r="I85" s="18">
        <f t="shared" si="27"/>
        <v>10869600</v>
      </c>
      <c r="J85" s="18">
        <f t="shared" si="27"/>
        <v>0</v>
      </c>
      <c r="K85" s="18">
        <f t="shared" ref="K85" si="28">+K86</f>
        <v>0</v>
      </c>
      <c r="L85" s="230">
        <f t="shared" si="23"/>
        <v>0</v>
      </c>
      <c r="M85" s="253">
        <v>1125202</v>
      </c>
      <c r="N85" s="254" t="s">
        <v>1187</v>
      </c>
      <c r="O85" s="239">
        <v>0</v>
      </c>
      <c r="P85" s="239">
        <v>0</v>
      </c>
      <c r="Q85" s="239">
        <v>0</v>
      </c>
      <c r="R85" s="239">
        <v>0</v>
      </c>
      <c r="S85" s="239">
        <v>10869600</v>
      </c>
      <c r="T85" s="239">
        <v>0</v>
      </c>
      <c r="U85" s="239">
        <v>10869600</v>
      </c>
      <c r="V85" s="239">
        <v>0</v>
      </c>
      <c r="W85" s="239">
        <v>0</v>
      </c>
      <c r="Y85" s="230">
        <f t="shared" ref="Y85:Y102" si="29">+C87-O85</f>
        <v>346400000</v>
      </c>
      <c r="Z85" s="230"/>
      <c r="AA85" s="232"/>
    </row>
    <row r="86" spans="1:27" x14ac:dyDescent="0.35">
      <c r="A86" s="234">
        <v>112520201</v>
      </c>
      <c r="B86" s="235" t="s">
        <v>1188</v>
      </c>
      <c r="C86" s="18"/>
      <c r="D86" s="239"/>
      <c r="E86" s="18"/>
      <c r="F86" s="18">
        <f t="shared" si="24"/>
        <v>0</v>
      </c>
      <c r="G86" s="18">
        <v>10869600</v>
      </c>
      <c r="H86" s="18"/>
      <c r="I86" s="18">
        <v>10869600</v>
      </c>
      <c r="J86" s="18"/>
      <c r="K86" s="19"/>
      <c r="L86" s="230">
        <f t="shared" si="23"/>
        <v>0</v>
      </c>
      <c r="M86" s="279">
        <v>112520201</v>
      </c>
      <c r="N86" s="280" t="s">
        <v>1188</v>
      </c>
      <c r="O86" s="239"/>
      <c r="P86" s="239"/>
      <c r="Q86" s="239"/>
      <c r="R86" s="239">
        <v>0</v>
      </c>
      <c r="S86" s="239">
        <v>10869600</v>
      </c>
      <c r="T86" s="239"/>
      <c r="U86" s="239">
        <v>10869600</v>
      </c>
      <c r="V86" s="239"/>
      <c r="W86" s="270"/>
      <c r="Y86" s="230">
        <f t="shared" si="29"/>
        <v>180600000</v>
      </c>
      <c r="Z86" s="230"/>
      <c r="AA86" s="232"/>
    </row>
    <row r="87" spans="1:27" x14ac:dyDescent="0.35">
      <c r="A87" s="16" t="s">
        <v>372</v>
      </c>
      <c r="B87" s="17" t="s">
        <v>373</v>
      </c>
      <c r="C87" s="18">
        <f>SUM(C94+C88)</f>
        <v>346400000</v>
      </c>
      <c r="D87" s="18">
        <f t="shared" ref="D87:J87" si="30">SUM(D94+D88)</f>
        <v>0</v>
      </c>
      <c r="E87" s="18">
        <f t="shared" si="30"/>
        <v>0</v>
      </c>
      <c r="F87" s="18">
        <f t="shared" si="30"/>
        <v>346400000</v>
      </c>
      <c r="G87" s="18">
        <f t="shared" si="30"/>
        <v>297651451</v>
      </c>
      <c r="H87" s="18">
        <f>SUM(H94+H88)</f>
        <v>94206182</v>
      </c>
      <c r="I87" s="18">
        <f t="shared" si="30"/>
        <v>297651451</v>
      </c>
      <c r="J87" s="18">
        <f t="shared" si="30"/>
        <v>48748549</v>
      </c>
      <c r="K87" s="19">
        <f t="shared" si="22"/>
        <v>0.85927093244803698</v>
      </c>
      <c r="L87" s="230">
        <f t="shared" si="23"/>
        <v>0</v>
      </c>
      <c r="M87" s="253" t="s">
        <v>372</v>
      </c>
      <c r="N87" s="254" t="s">
        <v>373</v>
      </c>
      <c r="O87" s="239">
        <v>346400000</v>
      </c>
      <c r="P87" s="239">
        <v>0</v>
      </c>
      <c r="Q87" s="239">
        <v>0</v>
      </c>
      <c r="R87" s="239">
        <v>346400000</v>
      </c>
      <c r="S87" s="239">
        <v>167162146</v>
      </c>
      <c r="T87" s="239">
        <v>94206182</v>
      </c>
      <c r="U87" s="239">
        <v>279724602</v>
      </c>
      <c r="V87" s="239">
        <v>48748549</v>
      </c>
      <c r="W87" s="270">
        <v>0.80751905889145492</v>
      </c>
      <c r="Y87" s="230">
        <f t="shared" si="29"/>
        <v>-177400000</v>
      </c>
      <c r="Z87" s="230"/>
      <c r="AA87" s="232"/>
    </row>
    <row r="88" spans="1:27" x14ac:dyDescent="0.35">
      <c r="A88" s="21" t="s">
        <v>374</v>
      </c>
      <c r="B88" s="22" t="s">
        <v>46</v>
      </c>
      <c r="C88" s="23">
        <f>SUM(C89:C93)</f>
        <v>180600000</v>
      </c>
      <c r="D88" s="23">
        <f t="shared" ref="D88:J88" si="31">SUM(D89:D93)</f>
        <v>0</v>
      </c>
      <c r="E88" s="23">
        <f t="shared" si="31"/>
        <v>0</v>
      </c>
      <c r="F88" s="23">
        <f t="shared" si="31"/>
        <v>180600000</v>
      </c>
      <c r="G88" s="23">
        <f t="shared" si="31"/>
        <v>226575002</v>
      </c>
      <c r="H88" s="23">
        <f>SUM(H89:H93)</f>
        <v>79931833</v>
      </c>
      <c r="I88" s="23">
        <f t="shared" si="31"/>
        <v>226575002</v>
      </c>
      <c r="J88" s="23">
        <f t="shared" si="31"/>
        <v>-45975002</v>
      </c>
      <c r="K88" s="35">
        <f t="shared" si="22"/>
        <v>1.2545681173864895</v>
      </c>
      <c r="L88" s="230">
        <f t="shared" si="23"/>
        <v>0</v>
      </c>
      <c r="M88" s="255" t="s">
        <v>374</v>
      </c>
      <c r="N88" s="256" t="s">
        <v>46</v>
      </c>
      <c r="O88" s="240">
        <v>180600000</v>
      </c>
      <c r="P88" s="240">
        <v>0</v>
      </c>
      <c r="Q88" s="240">
        <v>0</v>
      </c>
      <c r="R88" s="240">
        <v>180600000</v>
      </c>
      <c r="S88" s="240">
        <v>114012546</v>
      </c>
      <c r="T88" s="240">
        <v>79931833</v>
      </c>
      <c r="U88" s="240">
        <v>226575002</v>
      </c>
      <c r="V88" s="240">
        <v>-45975002</v>
      </c>
      <c r="W88" s="278">
        <v>1.2545681173864895</v>
      </c>
      <c r="Y88" s="230">
        <f t="shared" si="29"/>
        <v>-180400000</v>
      </c>
      <c r="Z88" s="230"/>
      <c r="AA88" s="232"/>
    </row>
    <row r="89" spans="1:27" x14ac:dyDescent="0.35">
      <c r="A89" s="25" t="s">
        <v>375</v>
      </c>
      <c r="B89" s="26" t="s">
        <v>47</v>
      </c>
      <c r="C89" s="27">
        <v>169000000</v>
      </c>
      <c r="D89" s="242"/>
      <c r="E89" s="33"/>
      <c r="F89" s="29">
        <f t="shared" si="24"/>
        <v>169000000</v>
      </c>
      <c r="G89" s="30">
        <v>201567102</v>
      </c>
      <c r="H89" s="27">
        <v>62841433</v>
      </c>
      <c r="I89" s="30">
        <v>201567102</v>
      </c>
      <c r="J89" s="31">
        <f t="shared" si="20"/>
        <v>-32567102</v>
      </c>
      <c r="K89" s="32">
        <f t="shared" si="22"/>
        <v>1.1927047455621302</v>
      </c>
      <c r="L89" s="230">
        <f t="shared" si="23"/>
        <v>0</v>
      </c>
      <c r="M89" s="257" t="s">
        <v>375</v>
      </c>
      <c r="N89" s="258" t="s">
        <v>47</v>
      </c>
      <c r="O89" s="242">
        <v>169000000</v>
      </c>
      <c r="P89" s="242"/>
      <c r="Q89" s="243"/>
      <c r="R89" s="273">
        <v>169000000</v>
      </c>
      <c r="S89" s="274">
        <v>106095046</v>
      </c>
      <c r="T89" s="242">
        <v>62841433</v>
      </c>
      <c r="U89" s="274">
        <v>201567102</v>
      </c>
      <c r="V89" s="275">
        <v>-32567102</v>
      </c>
      <c r="W89" s="276">
        <v>1.1927047455621302</v>
      </c>
      <c r="Y89" s="230">
        <f t="shared" si="29"/>
        <v>-168800000</v>
      </c>
      <c r="Z89" s="230"/>
      <c r="AA89" s="232"/>
    </row>
    <row r="90" spans="1:27" x14ac:dyDescent="0.35">
      <c r="A90" s="25" t="s">
        <v>376</v>
      </c>
      <c r="B90" s="26" t="s">
        <v>48</v>
      </c>
      <c r="C90" s="27">
        <v>200000</v>
      </c>
      <c r="D90" s="242"/>
      <c r="E90" s="33"/>
      <c r="F90" s="29">
        <f t="shared" si="24"/>
        <v>200000</v>
      </c>
      <c r="G90" s="30"/>
      <c r="H90" s="27"/>
      <c r="I90" s="30"/>
      <c r="J90" s="31">
        <f t="shared" si="20"/>
        <v>200000</v>
      </c>
      <c r="K90" s="32">
        <f t="shared" si="22"/>
        <v>0</v>
      </c>
      <c r="L90" s="230">
        <f t="shared" si="23"/>
        <v>0</v>
      </c>
      <c r="M90" s="257" t="s">
        <v>376</v>
      </c>
      <c r="N90" s="258" t="s">
        <v>48</v>
      </c>
      <c r="O90" s="242">
        <v>200000</v>
      </c>
      <c r="P90" s="242"/>
      <c r="Q90" s="243"/>
      <c r="R90" s="273">
        <v>200000</v>
      </c>
      <c r="S90" s="274"/>
      <c r="T90" s="242"/>
      <c r="U90" s="274"/>
      <c r="V90" s="275">
        <v>200000</v>
      </c>
      <c r="W90" s="276">
        <v>0</v>
      </c>
      <c r="Y90" s="230">
        <f t="shared" si="29"/>
        <v>9800000</v>
      </c>
      <c r="Z90" s="230"/>
      <c r="AA90" s="232"/>
    </row>
    <row r="91" spans="1:27" s="20" customFormat="1" x14ac:dyDescent="0.35">
      <c r="A91" s="25" t="s">
        <v>377</v>
      </c>
      <c r="B91" s="26" t="s">
        <v>49</v>
      </c>
      <c r="C91" s="27">
        <v>200000</v>
      </c>
      <c r="D91" s="242"/>
      <c r="E91" s="33"/>
      <c r="F91" s="29">
        <f t="shared" si="24"/>
        <v>200000</v>
      </c>
      <c r="G91" s="30">
        <v>1491000</v>
      </c>
      <c r="H91" s="27"/>
      <c r="I91" s="30">
        <v>1491000</v>
      </c>
      <c r="J91" s="31">
        <f t="shared" si="20"/>
        <v>-1291000</v>
      </c>
      <c r="K91" s="32">
        <f t="shared" si="22"/>
        <v>7.4550000000000001</v>
      </c>
      <c r="L91" s="230">
        <f t="shared" si="23"/>
        <v>0</v>
      </c>
      <c r="M91" s="257" t="s">
        <v>377</v>
      </c>
      <c r="N91" s="258" t="s">
        <v>49</v>
      </c>
      <c r="O91" s="242">
        <v>200000</v>
      </c>
      <c r="P91" s="242"/>
      <c r="Q91" s="243"/>
      <c r="R91" s="273">
        <v>200000</v>
      </c>
      <c r="S91" s="274">
        <v>1491000</v>
      </c>
      <c r="T91" s="242"/>
      <c r="U91" s="274">
        <v>1491000</v>
      </c>
      <c r="V91" s="275">
        <v>-1291000</v>
      </c>
      <c r="W91" s="276">
        <v>7.4550000000000001</v>
      </c>
      <c r="Y91" s="230">
        <f t="shared" si="29"/>
        <v>1000000</v>
      </c>
      <c r="Z91" s="230"/>
      <c r="AA91" s="232"/>
    </row>
    <row r="92" spans="1:27" x14ac:dyDescent="0.35">
      <c r="A92" s="25" t="s">
        <v>378</v>
      </c>
      <c r="B92" s="26" t="s">
        <v>50</v>
      </c>
      <c r="C92" s="27">
        <v>10000000</v>
      </c>
      <c r="D92" s="242"/>
      <c r="E92" s="33"/>
      <c r="F92" s="29">
        <f t="shared" si="24"/>
        <v>10000000</v>
      </c>
      <c r="G92" s="30">
        <v>22862900</v>
      </c>
      <c r="H92" s="27">
        <v>17090400</v>
      </c>
      <c r="I92" s="30">
        <v>22862900</v>
      </c>
      <c r="J92" s="31">
        <f t="shared" si="20"/>
        <v>-12862900</v>
      </c>
      <c r="K92" s="32">
        <f t="shared" si="22"/>
        <v>2.2862900000000002</v>
      </c>
      <c r="L92" s="230">
        <f t="shared" si="23"/>
        <v>0</v>
      </c>
      <c r="M92" s="257" t="s">
        <v>378</v>
      </c>
      <c r="N92" s="258" t="s">
        <v>50</v>
      </c>
      <c r="O92" s="242">
        <v>10000000</v>
      </c>
      <c r="P92" s="242"/>
      <c r="Q92" s="243"/>
      <c r="R92" s="273">
        <v>10000000</v>
      </c>
      <c r="S92" s="274">
        <v>5772500</v>
      </c>
      <c r="T92" s="242">
        <v>17090400</v>
      </c>
      <c r="U92" s="274">
        <v>22862900</v>
      </c>
      <c r="V92" s="275">
        <v>-12862900</v>
      </c>
      <c r="W92" s="276">
        <v>2.2862900000000002</v>
      </c>
      <c r="Y92" s="230">
        <f t="shared" si="29"/>
        <v>155800000</v>
      </c>
      <c r="Z92" s="230"/>
      <c r="AA92" s="232"/>
    </row>
    <row r="93" spans="1:27" x14ac:dyDescent="0.35">
      <c r="A93" s="25" t="s">
        <v>379</v>
      </c>
      <c r="B93" s="26" t="s">
        <v>51</v>
      </c>
      <c r="C93" s="27">
        <v>1200000</v>
      </c>
      <c r="D93" s="242"/>
      <c r="E93" s="33"/>
      <c r="F93" s="29">
        <f t="shared" si="24"/>
        <v>1200000</v>
      </c>
      <c r="G93" s="30">
        <v>654000</v>
      </c>
      <c r="H93" s="27"/>
      <c r="I93" s="30">
        <v>654000</v>
      </c>
      <c r="J93" s="31">
        <f t="shared" si="20"/>
        <v>546000</v>
      </c>
      <c r="K93" s="32">
        <f t="shared" si="22"/>
        <v>0.54500000000000004</v>
      </c>
      <c r="L93" s="230">
        <f t="shared" si="23"/>
        <v>0</v>
      </c>
      <c r="M93" s="257" t="s">
        <v>379</v>
      </c>
      <c r="N93" s="258" t="s">
        <v>51</v>
      </c>
      <c r="O93" s="242">
        <v>1200000</v>
      </c>
      <c r="P93" s="242"/>
      <c r="Q93" s="243"/>
      <c r="R93" s="273">
        <v>1200000</v>
      </c>
      <c r="S93" s="274">
        <v>654000</v>
      </c>
      <c r="T93" s="242"/>
      <c r="U93" s="274">
        <v>654000</v>
      </c>
      <c r="V93" s="275">
        <v>546000</v>
      </c>
      <c r="W93" s="276">
        <v>0.54500000000000004</v>
      </c>
      <c r="Y93" s="230">
        <f t="shared" si="29"/>
        <v>164600000</v>
      </c>
      <c r="Z93" s="230"/>
      <c r="AA93" s="232"/>
    </row>
    <row r="94" spans="1:27" x14ac:dyDescent="0.35">
      <c r="A94" s="16" t="s">
        <v>380</v>
      </c>
      <c r="B94" s="17" t="s">
        <v>52</v>
      </c>
      <c r="C94" s="18">
        <f>SUM(C95)</f>
        <v>165800000</v>
      </c>
      <c r="D94" s="239">
        <v>0</v>
      </c>
      <c r="E94" s="18">
        <f t="shared" ref="E94:J94" si="32">SUM(E95)</f>
        <v>0</v>
      </c>
      <c r="F94" s="18">
        <f t="shared" si="32"/>
        <v>165800000</v>
      </c>
      <c r="G94" s="18">
        <f t="shared" si="32"/>
        <v>71076449</v>
      </c>
      <c r="H94" s="18">
        <f>SUM(H95)</f>
        <v>14274349</v>
      </c>
      <c r="I94" s="18">
        <f t="shared" si="32"/>
        <v>71076449</v>
      </c>
      <c r="J94" s="18">
        <f t="shared" si="32"/>
        <v>94723551</v>
      </c>
      <c r="K94" s="19">
        <f t="shared" si="22"/>
        <v>0.42868787092882993</v>
      </c>
      <c r="L94" s="230">
        <f t="shared" si="23"/>
        <v>0</v>
      </c>
      <c r="M94" s="253" t="s">
        <v>380</v>
      </c>
      <c r="N94" s="254" t="s">
        <v>52</v>
      </c>
      <c r="O94" s="239">
        <v>165800000</v>
      </c>
      <c r="P94" s="239">
        <v>0</v>
      </c>
      <c r="Q94" s="239">
        <v>0</v>
      </c>
      <c r="R94" s="239">
        <v>165800000</v>
      </c>
      <c r="S94" s="239">
        <v>53149600</v>
      </c>
      <c r="T94" s="239">
        <v>14274349</v>
      </c>
      <c r="U94" s="239">
        <v>53149600</v>
      </c>
      <c r="V94" s="239">
        <v>94723551</v>
      </c>
      <c r="W94" s="270">
        <v>0.32056453558504222</v>
      </c>
      <c r="Y94" s="230">
        <f t="shared" si="29"/>
        <v>-141800000</v>
      </c>
      <c r="Z94" s="230"/>
      <c r="AA94" s="232"/>
    </row>
    <row r="95" spans="1:27" x14ac:dyDescent="0.35">
      <c r="A95" s="21" t="s">
        <v>381</v>
      </c>
      <c r="B95" s="22" t="s">
        <v>53</v>
      </c>
      <c r="C95" s="23">
        <f>SUM(C96:C102)</f>
        <v>165800000</v>
      </c>
      <c r="D95" s="240">
        <v>0</v>
      </c>
      <c r="E95" s="23">
        <f t="shared" ref="E95:F95" si="33">SUM(E96:E102)</f>
        <v>0</v>
      </c>
      <c r="F95" s="23">
        <f t="shared" si="33"/>
        <v>165800000</v>
      </c>
      <c r="G95" s="23">
        <f t="shared" ref="G95:I95" si="34">SUM(G96:G102)</f>
        <v>71076449</v>
      </c>
      <c r="H95" s="23">
        <f>SUM(H96:H102)</f>
        <v>14274349</v>
      </c>
      <c r="I95" s="23">
        <f t="shared" si="34"/>
        <v>71076449</v>
      </c>
      <c r="J95" s="23">
        <f t="shared" ref="J95" si="35">SUM(J96:J102)</f>
        <v>94723551</v>
      </c>
      <c r="K95" s="35">
        <f t="shared" si="22"/>
        <v>0.42868787092882993</v>
      </c>
      <c r="L95" s="230">
        <f t="shared" si="23"/>
        <v>0</v>
      </c>
      <c r="M95" s="255" t="s">
        <v>381</v>
      </c>
      <c r="N95" s="256" t="s">
        <v>53</v>
      </c>
      <c r="O95" s="240">
        <v>165800000</v>
      </c>
      <c r="P95" s="240">
        <v>0</v>
      </c>
      <c r="Q95" s="240">
        <v>0</v>
      </c>
      <c r="R95" s="240">
        <v>165800000</v>
      </c>
      <c r="S95" s="240">
        <v>53149600</v>
      </c>
      <c r="T95" s="240">
        <v>14274349</v>
      </c>
      <c r="U95" s="240">
        <v>53149600</v>
      </c>
      <c r="V95" s="240">
        <v>94723551</v>
      </c>
      <c r="W95" s="278">
        <v>0.32056453558504222</v>
      </c>
      <c r="Y95" s="230">
        <f t="shared" si="29"/>
        <v>-164600000</v>
      </c>
      <c r="Z95" s="230"/>
      <c r="AA95" s="232"/>
    </row>
    <row r="96" spans="1:27" x14ac:dyDescent="0.35">
      <c r="A96" s="25" t="s">
        <v>382</v>
      </c>
      <c r="B96" s="26" t="s">
        <v>54</v>
      </c>
      <c r="C96" s="27">
        <v>24000000</v>
      </c>
      <c r="D96" s="242"/>
      <c r="E96" s="33"/>
      <c r="F96" s="29">
        <f t="shared" si="24"/>
        <v>24000000</v>
      </c>
      <c r="G96" s="30">
        <v>500000</v>
      </c>
      <c r="H96" s="27"/>
      <c r="I96" s="30">
        <v>500000</v>
      </c>
      <c r="J96" s="31">
        <f t="shared" si="20"/>
        <v>23500000</v>
      </c>
      <c r="K96" s="32">
        <f t="shared" si="22"/>
        <v>2.0833333333333332E-2</v>
      </c>
      <c r="L96" s="230">
        <f t="shared" si="23"/>
        <v>0</v>
      </c>
      <c r="M96" s="257" t="s">
        <v>382</v>
      </c>
      <c r="N96" s="258" t="s">
        <v>54</v>
      </c>
      <c r="O96" s="242">
        <v>24000000</v>
      </c>
      <c r="P96" s="242"/>
      <c r="Q96" s="243"/>
      <c r="R96" s="273">
        <v>24000000</v>
      </c>
      <c r="S96" s="274">
        <v>500000</v>
      </c>
      <c r="T96" s="242"/>
      <c r="U96" s="274">
        <v>500000</v>
      </c>
      <c r="V96" s="275">
        <v>23500000</v>
      </c>
      <c r="W96" s="276">
        <v>2.0833333333333332E-2</v>
      </c>
      <c r="Y96" s="230">
        <f t="shared" si="29"/>
        <v>-23400000</v>
      </c>
      <c r="Z96" s="230"/>
      <c r="AA96" s="232"/>
    </row>
    <row r="97" spans="1:27" x14ac:dyDescent="0.35">
      <c r="A97" s="25" t="s">
        <v>383</v>
      </c>
      <c r="B97" s="26" t="s">
        <v>55</v>
      </c>
      <c r="C97" s="27">
        <v>1200000</v>
      </c>
      <c r="D97" s="242"/>
      <c r="E97" s="33"/>
      <c r="F97" s="29">
        <f t="shared" si="24"/>
        <v>1200000</v>
      </c>
      <c r="G97" s="30">
        <v>1120000</v>
      </c>
      <c r="H97" s="27">
        <v>930000</v>
      </c>
      <c r="I97" s="30">
        <v>1120000</v>
      </c>
      <c r="J97" s="31">
        <f t="shared" si="20"/>
        <v>80000</v>
      </c>
      <c r="K97" s="32">
        <f t="shared" si="22"/>
        <v>0.93333333333333335</v>
      </c>
      <c r="L97" s="230">
        <f t="shared" si="23"/>
        <v>0</v>
      </c>
      <c r="M97" s="257" t="s">
        <v>383</v>
      </c>
      <c r="N97" s="258" t="s">
        <v>55</v>
      </c>
      <c r="O97" s="242">
        <v>1200000</v>
      </c>
      <c r="P97" s="242"/>
      <c r="Q97" s="243"/>
      <c r="R97" s="273">
        <v>1200000</v>
      </c>
      <c r="S97" s="274">
        <v>190000</v>
      </c>
      <c r="T97" s="242">
        <v>930000</v>
      </c>
      <c r="U97" s="274">
        <v>1120000</v>
      </c>
      <c r="V97" s="275">
        <v>80000</v>
      </c>
      <c r="W97" s="276">
        <v>0.93333333333333335</v>
      </c>
      <c r="Y97" s="230">
        <f t="shared" si="29"/>
        <v>26800000</v>
      </c>
      <c r="Z97" s="230"/>
      <c r="AA97" s="232"/>
    </row>
    <row r="98" spans="1:27" x14ac:dyDescent="0.35">
      <c r="A98" s="25" t="s">
        <v>384</v>
      </c>
      <c r="B98" s="26" t="s">
        <v>56</v>
      </c>
      <c r="C98" s="27">
        <v>600000</v>
      </c>
      <c r="D98" s="242"/>
      <c r="E98" s="33"/>
      <c r="F98" s="29">
        <f t="shared" si="24"/>
        <v>600000</v>
      </c>
      <c r="G98" s="30"/>
      <c r="H98" s="27"/>
      <c r="I98" s="30"/>
      <c r="J98" s="31">
        <f t="shared" si="20"/>
        <v>600000</v>
      </c>
      <c r="K98" s="32">
        <f t="shared" si="22"/>
        <v>0</v>
      </c>
      <c r="L98" s="230">
        <f t="shared" si="23"/>
        <v>0</v>
      </c>
      <c r="M98" s="257" t="s">
        <v>384</v>
      </c>
      <c r="N98" s="258" t="s">
        <v>56</v>
      </c>
      <c r="O98" s="242">
        <v>600000</v>
      </c>
      <c r="P98" s="242"/>
      <c r="Q98" s="243"/>
      <c r="R98" s="273">
        <v>600000</v>
      </c>
      <c r="S98" s="274"/>
      <c r="T98" s="242"/>
      <c r="U98" s="274"/>
      <c r="V98" s="275">
        <v>600000</v>
      </c>
      <c r="W98" s="276">
        <v>0</v>
      </c>
      <c r="Y98" s="230">
        <f t="shared" si="29"/>
        <v>39400000</v>
      </c>
      <c r="Z98" s="230"/>
      <c r="AA98" s="232"/>
    </row>
    <row r="99" spans="1:27" x14ac:dyDescent="0.35">
      <c r="A99" s="25" t="s">
        <v>385</v>
      </c>
      <c r="B99" s="26" t="s">
        <v>57</v>
      </c>
      <c r="C99" s="27">
        <v>28000000</v>
      </c>
      <c r="D99" s="242"/>
      <c r="E99" s="33"/>
      <c r="F99" s="29">
        <f t="shared" si="24"/>
        <v>28000000</v>
      </c>
      <c r="G99" s="30">
        <v>10729600</v>
      </c>
      <c r="H99" s="27">
        <v>405000</v>
      </c>
      <c r="I99" s="30">
        <v>10729600</v>
      </c>
      <c r="J99" s="31">
        <f t="shared" si="20"/>
        <v>17270400</v>
      </c>
      <c r="K99" s="32">
        <f t="shared" si="22"/>
        <v>0.38319999999999999</v>
      </c>
      <c r="L99" s="230">
        <f t="shared" si="23"/>
        <v>0</v>
      </c>
      <c r="M99" s="257" t="s">
        <v>385</v>
      </c>
      <c r="N99" s="258" t="s">
        <v>57</v>
      </c>
      <c r="O99" s="242">
        <v>28000000</v>
      </c>
      <c r="P99" s="242"/>
      <c r="Q99" s="243"/>
      <c r="R99" s="273">
        <v>28000000</v>
      </c>
      <c r="S99" s="274">
        <v>9844600</v>
      </c>
      <c r="T99" s="242">
        <v>405000</v>
      </c>
      <c r="U99" s="274">
        <v>10729600</v>
      </c>
      <c r="V99" s="275">
        <v>17270400</v>
      </c>
      <c r="W99" s="276">
        <v>0.38319999999999999</v>
      </c>
      <c r="Y99" s="230">
        <f t="shared" si="29"/>
        <v>-16000000</v>
      </c>
      <c r="Z99" s="230"/>
      <c r="AA99" s="232"/>
    </row>
    <row r="100" spans="1:27" x14ac:dyDescent="0.35">
      <c r="A100" s="25" t="s">
        <v>386</v>
      </c>
      <c r="B100" s="26" t="s">
        <v>58</v>
      </c>
      <c r="C100" s="27">
        <v>40000000</v>
      </c>
      <c r="D100" s="242"/>
      <c r="E100" s="33"/>
      <c r="F100" s="29">
        <f t="shared" si="24"/>
        <v>40000000</v>
      </c>
      <c r="G100" s="30">
        <v>7193049</v>
      </c>
      <c r="H100" s="27">
        <v>2511049</v>
      </c>
      <c r="I100" s="30">
        <v>7193049</v>
      </c>
      <c r="J100" s="31">
        <f t="shared" si="20"/>
        <v>32806951</v>
      </c>
      <c r="K100" s="32">
        <f t="shared" si="22"/>
        <v>0.17982622500000001</v>
      </c>
      <c r="L100" s="230">
        <f t="shared" si="23"/>
        <v>0</v>
      </c>
      <c r="M100" s="257" t="s">
        <v>386</v>
      </c>
      <c r="N100" s="258" t="s">
        <v>58</v>
      </c>
      <c r="O100" s="242">
        <v>40000000</v>
      </c>
      <c r="P100" s="242"/>
      <c r="Q100" s="243"/>
      <c r="R100" s="273">
        <v>40000000</v>
      </c>
      <c r="S100" s="274">
        <v>4682000</v>
      </c>
      <c r="T100" s="242">
        <v>2511049</v>
      </c>
      <c r="U100" s="274">
        <v>7193049</v>
      </c>
      <c r="V100" s="275">
        <v>32806951</v>
      </c>
      <c r="W100" s="276">
        <v>0.17982622500000001</v>
      </c>
      <c r="Y100" s="230">
        <f t="shared" si="29"/>
        <v>20000000</v>
      </c>
      <c r="Z100" s="230"/>
      <c r="AA100" s="232"/>
    </row>
    <row r="101" spans="1:27" x14ac:dyDescent="0.35">
      <c r="A101" s="25" t="s">
        <v>387</v>
      </c>
      <c r="B101" s="26" t="s">
        <v>59</v>
      </c>
      <c r="C101" s="27">
        <v>12000000</v>
      </c>
      <c r="D101" s="242"/>
      <c r="E101" s="33"/>
      <c r="F101" s="29">
        <f t="shared" si="24"/>
        <v>12000000</v>
      </c>
      <c r="G101" s="30">
        <v>6362000</v>
      </c>
      <c r="H101" s="27">
        <v>1484000</v>
      </c>
      <c r="I101" s="30">
        <v>6362000</v>
      </c>
      <c r="J101" s="31">
        <f t="shared" si="20"/>
        <v>5638000</v>
      </c>
      <c r="K101" s="32">
        <f t="shared" si="22"/>
        <v>0.53016666666666667</v>
      </c>
      <c r="L101" s="230">
        <f t="shared" si="23"/>
        <v>0</v>
      </c>
      <c r="M101" s="257" t="s">
        <v>387</v>
      </c>
      <c r="N101" s="258" t="s">
        <v>59</v>
      </c>
      <c r="O101" s="242">
        <v>12000000</v>
      </c>
      <c r="P101" s="242"/>
      <c r="Q101" s="243"/>
      <c r="R101" s="273">
        <v>12000000</v>
      </c>
      <c r="S101" s="274">
        <v>4878000</v>
      </c>
      <c r="T101" s="242">
        <v>1484000</v>
      </c>
      <c r="U101" s="274">
        <v>6362000</v>
      </c>
      <c r="V101" s="275">
        <v>5638000</v>
      </c>
      <c r="W101" s="276">
        <v>0.53016666666666667</v>
      </c>
      <c r="Y101" s="230">
        <f t="shared" si="29"/>
        <v>-12000000</v>
      </c>
      <c r="Z101" s="230"/>
      <c r="AA101" s="232"/>
    </row>
    <row r="102" spans="1:27" x14ac:dyDescent="0.35">
      <c r="A102" s="25" t="s">
        <v>388</v>
      </c>
      <c r="B102" s="26" t="s">
        <v>60</v>
      </c>
      <c r="C102" s="27">
        <v>60000000</v>
      </c>
      <c r="D102" s="242"/>
      <c r="E102" s="33"/>
      <c r="F102" s="29">
        <f t="shared" si="24"/>
        <v>60000000</v>
      </c>
      <c r="G102" s="30">
        <v>45171800</v>
      </c>
      <c r="H102" s="27">
        <v>8944300</v>
      </c>
      <c r="I102" s="30">
        <v>45171800</v>
      </c>
      <c r="J102" s="31">
        <f t="shared" si="20"/>
        <v>14828200</v>
      </c>
      <c r="K102" s="32">
        <f t="shared" si="22"/>
        <v>0.75286333333333333</v>
      </c>
      <c r="L102" s="230">
        <f t="shared" si="23"/>
        <v>0</v>
      </c>
      <c r="M102" s="257" t="s">
        <v>388</v>
      </c>
      <c r="N102" s="258" t="s">
        <v>60</v>
      </c>
      <c r="O102" s="242">
        <v>60000000</v>
      </c>
      <c r="P102" s="242"/>
      <c r="Q102" s="243"/>
      <c r="R102" s="273">
        <v>60000000</v>
      </c>
      <c r="S102" s="274">
        <v>33055000</v>
      </c>
      <c r="T102" s="242">
        <v>8944300</v>
      </c>
      <c r="U102" s="274">
        <v>45171800</v>
      </c>
      <c r="V102" s="275">
        <v>14828200</v>
      </c>
      <c r="W102" s="276">
        <v>0.75286333333333333</v>
      </c>
      <c r="Y102" s="230">
        <f t="shared" si="29"/>
        <v>-60000000</v>
      </c>
      <c r="Z102" s="230"/>
      <c r="AA102" s="232"/>
    </row>
    <row r="103" spans="1:27" x14ac:dyDescent="0.35">
      <c r="A103" s="21">
        <v>11255</v>
      </c>
      <c r="B103" s="22" t="s">
        <v>1181</v>
      </c>
      <c r="C103" s="23">
        <f t="shared" ref="C103:J103" si="36">+C104</f>
        <v>0</v>
      </c>
      <c r="D103" s="240">
        <f t="shared" si="36"/>
        <v>0</v>
      </c>
      <c r="E103" s="23">
        <f t="shared" si="36"/>
        <v>0</v>
      </c>
      <c r="F103" s="23">
        <f t="shared" si="36"/>
        <v>0</v>
      </c>
      <c r="G103" s="23">
        <f t="shared" si="36"/>
        <v>10854800</v>
      </c>
      <c r="H103" s="23">
        <v>0</v>
      </c>
      <c r="I103" s="23">
        <v>10854800</v>
      </c>
      <c r="J103" s="23">
        <f t="shared" si="36"/>
        <v>0</v>
      </c>
      <c r="K103" s="35" t="e">
        <f t="shared" si="22"/>
        <v>#DIV/0!</v>
      </c>
      <c r="L103" s="230">
        <f t="shared" si="23"/>
        <v>0</v>
      </c>
      <c r="M103" s="255">
        <v>11255</v>
      </c>
      <c r="N103" s="256" t="s">
        <v>1181</v>
      </c>
      <c r="O103" s="240">
        <v>0</v>
      </c>
      <c r="P103" s="240">
        <v>0</v>
      </c>
      <c r="Q103" s="240">
        <v>0</v>
      </c>
      <c r="R103" s="240">
        <v>0</v>
      </c>
      <c r="S103" s="240">
        <v>10854800</v>
      </c>
      <c r="T103" s="240">
        <v>0</v>
      </c>
      <c r="U103" s="240">
        <v>10854800</v>
      </c>
      <c r="V103" s="240">
        <v>0</v>
      </c>
      <c r="W103" s="278" t="e">
        <v>#DIV/0!</v>
      </c>
      <c r="Y103" s="230">
        <f t="shared" ref="Y103:Y134" si="37">+C105-O105</f>
        <v>0</v>
      </c>
      <c r="Z103" s="230"/>
      <c r="AA103" s="232"/>
    </row>
    <row r="104" spans="1:27" s="20" customFormat="1" x14ac:dyDescent="0.35">
      <c r="A104" s="25">
        <v>1125501</v>
      </c>
      <c r="B104" s="26" t="s">
        <v>1180</v>
      </c>
      <c r="C104" s="27"/>
      <c r="D104" s="242"/>
      <c r="E104" s="33"/>
      <c r="F104" s="29">
        <f>+C104+D104</f>
        <v>0</v>
      </c>
      <c r="G104" s="30">
        <v>10854800</v>
      </c>
      <c r="H104" s="27"/>
      <c r="I104" s="30">
        <v>10854800</v>
      </c>
      <c r="J104" s="31"/>
      <c r="K104" s="32" t="e">
        <f t="shared" si="22"/>
        <v>#DIV/0!</v>
      </c>
      <c r="L104" s="230">
        <f t="shared" si="23"/>
        <v>0</v>
      </c>
      <c r="M104" s="257">
        <v>1125501</v>
      </c>
      <c r="N104" s="258" t="s">
        <v>1180</v>
      </c>
      <c r="O104" s="242"/>
      <c r="P104" s="242"/>
      <c r="Q104" s="243"/>
      <c r="R104" s="273">
        <v>0</v>
      </c>
      <c r="S104" s="274">
        <v>10854800</v>
      </c>
      <c r="T104" s="242"/>
      <c r="U104" s="274">
        <v>10854800</v>
      </c>
      <c r="V104" s="275"/>
      <c r="W104" s="276" t="e">
        <v>#DIV/0!</v>
      </c>
      <c r="X104" s="2"/>
      <c r="Y104" s="230">
        <f t="shared" si="37"/>
        <v>0</v>
      </c>
      <c r="Z104" s="230"/>
      <c r="AA104" s="232"/>
    </row>
    <row r="105" spans="1:27" s="20" customFormat="1" x14ac:dyDescent="0.35">
      <c r="A105" s="21" t="s">
        <v>389</v>
      </c>
      <c r="B105" s="22" t="s">
        <v>390</v>
      </c>
      <c r="C105" s="23">
        <f>SUM(C106)</f>
        <v>94000000</v>
      </c>
      <c r="D105" s="23">
        <f t="shared" ref="D105:J105" si="38">SUM(D106)</f>
        <v>0</v>
      </c>
      <c r="E105" s="23">
        <f t="shared" si="38"/>
        <v>0</v>
      </c>
      <c r="F105" s="23">
        <f t="shared" si="38"/>
        <v>94000000</v>
      </c>
      <c r="G105" s="23">
        <f t="shared" si="38"/>
        <v>52948972</v>
      </c>
      <c r="H105" s="23">
        <f>SUM(H106)</f>
        <v>1747118</v>
      </c>
      <c r="I105" s="23">
        <f t="shared" si="38"/>
        <v>52948972</v>
      </c>
      <c r="J105" s="23">
        <f t="shared" si="38"/>
        <v>41051028</v>
      </c>
      <c r="K105" s="35">
        <f t="shared" si="22"/>
        <v>0.56328693617021275</v>
      </c>
      <c r="L105" s="230">
        <f t="shared" si="23"/>
        <v>0</v>
      </c>
      <c r="M105" s="255" t="s">
        <v>389</v>
      </c>
      <c r="N105" s="256" t="s">
        <v>390</v>
      </c>
      <c r="O105" s="240">
        <v>94000000</v>
      </c>
      <c r="P105" s="240">
        <v>0</v>
      </c>
      <c r="Q105" s="240">
        <v>0</v>
      </c>
      <c r="R105" s="240">
        <v>94000000</v>
      </c>
      <c r="S105" s="240">
        <v>51201854</v>
      </c>
      <c r="T105" s="240">
        <v>1747118</v>
      </c>
      <c r="U105" s="240">
        <v>51201854</v>
      </c>
      <c r="V105" s="240">
        <v>41051028</v>
      </c>
      <c r="W105" s="278">
        <v>0.54470057446808506</v>
      </c>
      <c r="X105" s="2"/>
      <c r="Y105" s="230">
        <f t="shared" si="37"/>
        <v>0</v>
      </c>
      <c r="Z105" s="230"/>
      <c r="AA105" s="232"/>
    </row>
    <row r="106" spans="1:27" x14ac:dyDescent="0.35">
      <c r="A106" s="25" t="s">
        <v>391</v>
      </c>
      <c r="B106" s="26" t="s">
        <v>392</v>
      </c>
      <c r="C106" s="27">
        <v>94000000</v>
      </c>
      <c r="D106" s="242"/>
      <c r="E106" s="33"/>
      <c r="F106" s="29">
        <f t="shared" si="24"/>
        <v>94000000</v>
      </c>
      <c r="G106" s="30">
        <v>52948972</v>
      </c>
      <c r="H106" s="27">
        <v>1747118</v>
      </c>
      <c r="I106" s="30">
        <v>52948972</v>
      </c>
      <c r="J106" s="31">
        <f t="shared" si="20"/>
        <v>41051028</v>
      </c>
      <c r="K106" s="32">
        <f t="shared" si="22"/>
        <v>0.56328693617021275</v>
      </c>
      <c r="L106" s="230">
        <f t="shared" si="23"/>
        <v>0</v>
      </c>
      <c r="M106" s="257" t="s">
        <v>391</v>
      </c>
      <c r="N106" s="258" t="s">
        <v>392</v>
      </c>
      <c r="O106" s="242">
        <v>94000000</v>
      </c>
      <c r="P106" s="242"/>
      <c r="Q106" s="243"/>
      <c r="R106" s="273">
        <v>94000000</v>
      </c>
      <c r="S106" s="274">
        <v>51201854</v>
      </c>
      <c r="T106" s="242">
        <v>1747118</v>
      </c>
      <c r="U106" s="274">
        <v>52948972</v>
      </c>
      <c r="V106" s="275">
        <v>41051028</v>
      </c>
      <c r="W106" s="276">
        <v>0.56328693617021275</v>
      </c>
      <c r="X106" s="20"/>
      <c r="Y106" s="230">
        <f t="shared" si="37"/>
        <v>0</v>
      </c>
      <c r="Z106" s="230"/>
      <c r="AA106" s="232"/>
    </row>
    <row r="107" spans="1:27" x14ac:dyDescent="0.35">
      <c r="A107" s="16" t="s">
        <v>393</v>
      </c>
      <c r="B107" s="17" t="s">
        <v>394</v>
      </c>
      <c r="C107" s="18">
        <f>+C108+C109</f>
        <v>1252896796</v>
      </c>
      <c r="D107" s="18">
        <f t="shared" ref="D107:J107" si="39">+D108+D109</f>
        <v>0</v>
      </c>
      <c r="E107" s="18">
        <f t="shared" si="39"/>
        <v>0</v>
      </c>
      <c r="F107" s="18">
        <f t="shared" si="39"/>
        <v>1252896796</v>
      </c>
      <c r="G107" s="18">
        <f t="shared" si="39"/>
        <v>344603264</v>
      </c>
      <c r="H107" s="18">
        <f>+H108+H109</f>
        <v>60448368</v>
      </c>
      <c r="I107" s="18">
        <f t="shared" si="39"/>
        <v>344603264</v>
      </c>
      <c r="J107" s="18">
        <f t="shared" si="39"/>
        <v>993138292</v>
      </c>
      <c r="K107" s="19">
        <f t="shared" si="22"/>
        <v>0.27504521130565651</v>
      </c>
      <c r="L107" s="230">
        <f t="shared" si="23"/>
        <v>0</v>
      </c>
      <c r="M107" s="253" t="s">
        <v>393</v>
      </c>
      <c r="N107" s="254" t="s">
        <v>394</v>
      </c>
      <c r="O107" s="239">
        <v>1252896796</v>
      </c>
      <c r="P107" s="239">
        <v>0</v>
      </c>
      <c r="Q107" s="239">
        <v>0</v>
      </c>
      <c r="R107" s="239">
        <v>1252896796</v>
      </c>
      <c r="S107" s="239">
        <v>284154896</v>
      </c>
      <c r="T107" s="239">
        <v>60448368</v>
      </c>
      <c r="U107" s="239">
        <v>298963623</v>
      </c>
      <c r="V107" s="239">
        <v>993138292</v>
      </c>
      <c r="W107" s="270">
        <v>0.23861791645925798</v>
      </c>
      <c r="X107" s="20"/>
      <c r="Y107" s="230">
        <f t="shared" si="37"/>
        <v>0</v>
      </c>
      <c r="Z107" s="230"/>
      <c r="AA107" s="232"/>
    </row>
    <row r="108" spans="1:27" x14ac:dyDescent="0.35">
      <c r="A108" s="16" t="s">
        <v>395</v>
      </c>
      <c r="B108" s="17" t="s">
        <v>396</v>
      </c>
      <c r="C108" s="18"/>
      <c r="D108" s="239"/>
      <c r="E108" s="18"/>
      <c r="F108" s="18">
        <f>+C108+D108</f>
        <v>0</v>
      </c>
      <c r="G108" s="18">
        <v>84844760</v>
      </c>
      <c r="H108" s="18">
        <v>12333733</v>
      </c>
      <c r="I108" s="18">
        <v>84844760</v>
      </c>
      <c r="J108" s="18"/>
      <c r="K108" s="19" t="e">
        <f t="shared" si="22"/>
        <v>#DIV/0!</v>
      </c>
      <c r="L108" s="230">
        <f t="shared" si="23"/>
        <v>0</v>
      </c>
      <c r="M108" s="253" t="s">
        <v>395</v>
      </c>
      <c r="N108" s="254" t="s">
        <v>396</v>
      </c>
      <c r="O108" s="239"/>
      <c r="P108" s="239"/>
      <c r="Q108" s="239"/>
      <c r="R108" s="239">
        <v>0</v>
      </c>
      <c r="S108" s="239">
        <v>72511027</v>
      </c>
      <c r="T108" s="239">
        <v>12333733</v>
      </c>
      <c r="U108" s="239">
        <v>84844760</v>
      </c>
      <c r="V108" s="239"/>
      <c r="W108" s="270" t="e">
        <v>#DIV/0!</v>
      </c>
      <c r="Y108" s="230">
        <f t="shared" si="37"/>
        <v>0</v>
      </c>
      <c r="Z108" s="230"/>
      <c r="AA108" s="232"/>
    </row>
    <row r="109" spans="1:27" x14ac:dyDescent="0.35">
      <c r="A109" s="16" t="s">
        <v>397</v>
      </c>
      <c r="B109" s="17" t="s">
        <v>398</v>
      </c>
      <c r="C109" s="18">
        <f>+C110</f>
        <v>1252896796</v>
      </c>
      <c r="D109" s="18">
        <f t="shared" ref="D109:J109" si="40">+D110</f>
        <v>0</v>
      </c>
      <c r="E109" s="18">
        <f t="shared" si="40"/>
        <v>0</v>
      </c>
      <c r="F109" s="18">
        <f t="shared" si="40"/>
        <v>1252896796</v>
      </c>
      <c r="G109" s="18">
        <f t="shared" si="40"/>
        <v>259758504</v>
      </c>
      <c r="H109" s="18">
        <f>+H110</f>
        <v>48114635</v>
      </c>
      <c r="I109" s="18">
        <f t="shared" si="40"/>
        <v>259758504</v>
      </c>
      <c r="J109" s="18">
        <f t="shared" si="40"/>
        <v>993138292</v>
      </c>
      <c r="K109" s="19">
        <f t="shared" si="22"/>
        <v>0.2073263375158316</v>
      </c>
      <c r="L109" s="230">
        <f t="shared" si="23"/>
        <v>0</v>
      </c>
      <c r="M109" s="253" t="s">
        <v>397</v>
      </c>
      <c r="N109" s="254" t="s">
        <v>398</v>
      </c>
      <c r="O109" s="239">
        <v>1252896796</v>
      </c>
      <c r="P109" s="239">
        <v>0</v>
      </c>
      <c r="Q109" s="239">
        <v>0</v>
      </c>
      <c r="R109" s="239">
        <v>1252896796</v>
      </c>
      <c r="S109" s="239">
        <v>211643869</v>
      </c>
      <c r="T109" s="239">
        <v>48114635</v>
      </c>
      <c r="U109" s="239">
        <v>214118863</v>
      </c>
      <c r="V109" s="239">
        <v>993138292</v>
      </c>
      <c r="W109" s="270">
        <v>0.17089904266943309</v>
      </c>
      <c r="Y109" s="230">
        <f t="shared" si="37"/>
        <v>0</v>
      </c>
      <c r="Z109" s="230"/>
      <c r="AA109" s="232"/>
    </row>
    <row r="110" spans="1:27" x14ac:dyDescent="0.35">
      <c r="A110" s="21" t="s">
        <v>399</v>
      </c>
      <c r="B110" s="22" t="s">
        <v>400</v>
      </c>
      <c r="C110" s="23">
        <f>+C111+C112+C125</f>
        <v>1252896796</v>
      </c>
      <c r="D110" s="23">
        <f t="shared" ref="D110:J110" si="41">+D111+D112+D125</f>
        <v>0</v>
      </c>
      <c r="E110" s="23">
        <f t="shared" si="41"/>
        <v>0</v>
      </c>
      <c r="F110" s="23">
        <f t="shared" si="41"/>
        <v>1252896796</v>
      </c>
      <c r="G110" s="23">
        <f t="shared" si="41"/>
        <v>259758504</v>
      </c>
      <c r="H110" s="23">
        <f>+H111+H112+H125</f>
        <v>48114635</v>
      </c>
      <c r="I110" s="23">
        <f t="shared" si="41"/>
        <v>259758504</v>
      </c>
      <c r="J110" s="23">
        <f t="shared" si="41"/>
        <v>993138292</v>
      </c>
      <c r="K110" s="35">
        <f t="shared" si="22"/>
        <v>0.2073263375158316</v>
      </c>
      <c r="L110" s="230">
        <f t="shared" si="23"/>
        <v>0</v>
      </c>
      <c r="M110" s="255" t="s">
        <v>399</v>
      </c>
      <c r="N110" s="256" t="s">
        <v>400</v>
      </c>
      <c r="O110" s="240">
        <v>1252896796</v>
      </c>
      <c r="P110" s="240">
        <v>0</v>
      </c>
      <c r="Q110" s="240">
        <v>0</v>
      </c>
      <c r="R110" s="240">
        <v>1252896796</v>
      </c>
      <c r="S110" s="240">
        <v>211643869</v>
      </c>
      <c r="T110" s="240">
        <v>48114635</v>
      </c>
      <c r="U110" s="240">
        <v>214118863</v>
      </c>
      <c r="V110" s="240">
        <v>993138292</v>
      </c>
      <c r="W110" s="278">
        <v>0.17089904266943309</v>
      </c>
      <c r="Y110" s="230">
        <f t="shared" si="37"/>
        <v>0</v>
      </c>
      <c r="Z110" s="230"/>
      <c r="AA110" s="232"/>
    </row>
    <row r="111" spans="1:27" x14ac:dyDescent="0.35">
      <c r="A111" s="25" t="s">
        <v>401</v>
      </c>
      <c r="B111" s="26" t="s">
        <v>402</v>
      </c>
      <c r="C111" s="27">
        <v>60000000</v>
      </c>
      <c r="D111" s="242"/>
      <c r="E111" s="33"/>
      <c r="F111" s="29">
        <f t="shared" si="24"/>
        <v>60000000</v>
      </c>
      <c r="G111" s="30">
        <v>771000</v>
      </c>
      <c r="H111" s="27"/>
      <c r="I111" s="30">
        <v>771000</v>
      </c>
      <c r="J111" s="31">
        <f t="shared" si="20"/>
        <v>59229000</v>
      </c>
      <c r="K111" s="32">
        <f t="shared" si="22"/>
        <v>1.285E-2</v>
      </c>
      <c r="L111" s="230">
        <f t="shared" si="23"/>
        <v>0</v>
      </c>
      <c r="M111" s="257" t="s">
        <v>401</v>
      </c>
      <c r="N111" s="258" t="s">
        <v>402</v>
      </c>
      <c r="O111" s="242">
        <v>60000000</v>
      </c>
      <c r="P111" s="242"/>
      <c r="Q111" s="243"/>
      <c r="R111" s="273">
        <v>60000000</v>
      </c>
      <c r="S111" s="274">
        <v>771000</v>
      </c>
      <c r="T111" s="242"/>
      <c r="U111" s="274">
        <v>771000</v>
      </c>
      <c r="V111" s="275">
        <v>59229000</v>
      </c>
      <c r="W111" s="276">
        <v>1.285E-2</v>
      </c>
      <c r="Y111" s="230">
        <f t="shared" si="37"/>
        <v>0</v>
      </c>
      <c r="Z111" s="230"/>
      <c r="AA111" s="232"/>
    </row>
    <row r="112" spans="1:27" x14ac:dyDescent="0.35">
      <c r="A112" s="21" t="s">
        <v>403</v>
      </c>
      <c r="B112" s="22" t="s">
        <v>404</v>
      </c>
      <c r="C112" s="23">
        <f>SUM(C113:C124)</f>
        <v>1192896796</v>
      </c>
      <c r="D112" s="240">
        <v>0</v>
      </c>
      <c r="E112" s="23">
        <f t="shared" ref="E112:J112" si="42">SUM(E113:E124)</f>
        <v>0</v>
      </c>
      <c r="F112" s="23">
        <f t="shared" si="42"/>
        <v>1192896796</v>
      </c>
      <c r="G112" s="23">
        <f t="shared" si="42"/>
        <v>244334732</v>
      </c>
      <c r="H112" s="23">
        <f>SUM(H113:H124)</f>
        <v>45639641</v>
      </c>
      <c r="I112" s="23">
        <f t="shared" si="42"/>
        <v>244334732</v>
      </c>
      <c r="J112" s="23">
        <f t="shared" si="42"/>
        <v>948562064</v>
      </c>
      <c r="K112" s="35">
        <f t="shared" si="22"/>
        <v>0.20482470304162004</v>
      </c>
      <c r="L112" s="230">
        <f t="shared" si="23"/>
        <v>0</v>
      </c>
      <c r="M112" s="255" t="s">
        <v>403</v>
      </c>
      <c r="N112" s="256" t="s">
        <v>404</v>
      </c>
      <c r="O112" s="240">
        <v>1192896796</v>
      </c>
      <c r="P112" s="240">
        <v>0</v>
      </c>
      <c r="Q112" s="240">
        <v>0</v>
      </c>
      <c r="R112" s="240">
        <v>1192896796</v>
      </c>
      <c r="S112" s="240">
        <v>198695091</v>
      </c>
      <c r="T112" s="240">
        <v>45639641</v>
      </c>
      <c r="U112" s="240">
        <v>198695091</v>
      </c>
      <c r="V112" s="240">
        <v>948562064</v>
      </c>
      <c r="W112" s="278">
        <v>0.16656519798381619</v>
      </c>
      <c r="Y112" s="230">
        <f t="shared" si="37"/>
        <v>0</v>
      </c>
      <c r="Z112" s="230"/>
      <c r="AA112" s="232"/>
    </row>
    <row r="113" spans="1:27" x14ac:dyDescent="0.35">
      <c r="A113" s="25" t="s">
        <v>405</v>
      </c>
      <c r="B113" s="26" t="s">
        <v>406</v>
      </c>
      <c r="C113" s="27">
        <v>63999996</v>
      </c>
      <c r="D113" s="242"/>
      <c r="E113" s="33"/>
      <c r="F113" s="29">
        <f t="shared" si="24"/>
        <v>63999996</v>
      </c>
      <c r="G113" s="30">
        <v>64247726</v>
      </c>
      <c r="H113" s="27">
        <v>19570494</v>
      </c>
      <c r="I113" s="30">
        <v>64247726</v>
      </c>
      <c r="J113" s="31">
        <f t="shared" si="20"/>
        <v>-247730</v>
      </c>
      <c r="K113" s="32">
        <f t="shared" si="22"/>
        <v>1.0038707814919239</v>
      </c>
      <c r="L113" s="230">
        <f t="shared" si="23"/>
        <v>0</v>
      </c>
      <c r="M113" s="257" t="s">
        <v>405</v>
      </c>
      <c r="N113" s="258" t="s">
        <v>406</v>
      </c>
      <c r="O113" s="242">
        <v>63999996</v>
      </c>
      <c r="P113" s="242"/>
      <c r="Q113" s="243"/>
      <c r="R113" s="273">
        <v>63999996</v>
      </c>
      <c r="S113" s="274">
        <v>44677232</v>
      </c>
      <c r="T113" s="242">
        <v>19570494</v>
      </c>
      <c r="U113" s="274">
        <v>64247726</v>
      </c>
      <c r="V113" s="275">
        <v>-247730</v>
      </c>
      <c r="W113" s="276">
        <v>1.0038707814919239</v>
      </c>
      <c r="Y113" s="230">
        <f t="shared" si="37"/>
        <v>0</v>
      </c>
      <c r="Z113" s="230"/>
      <c r="AA113" s="232"/>
    </row>
    <row r="114" spans="1:27" x14ac:dyDescent="0.35">
      <c r="A114" s="25" t="s">
        <v>407</v>
      </c>
      <c r="B114" s="26" t="s">
        <v>408</v>
      </c>
      <c r="C114" s="27">
        <v>164736000</v>
      </c>
      <c r="D114" s="242"/>
      <c r="E114" s="33"/>
      <c r="F114" s="29">
        <f t="shared" si="24"/>
        <v>164736000</v>
      </c>
      <c r="G114" s="30">
        <v>56730590</v>
      </c>
      <c r="H114" s="27">
        <v>8863606</v>
      </c>
      <c r="I114" s="30">
        <v>56730590</v>
      </c>
      <c r="J114" s="31">
        <f t="shared" si="20"/>
        <v>108005410</v>
      </c>
      <c r="K114" s="32">
        <f t="shared" si="22"/>
        <v>0.34437275398212897</v>
      </c>
      <c r="L114" s="230">
        <f t="shared" si="23"/>
        <v>0</v>
      </c>
      <c r="M114" s="257" t="s">
        <v>407</v>
      </c>
      <c r="N114" s="258" t="s">
        <v>408</v>
      </c>
      <c r="O114" s="242">
        <v>164736000</v>
      </c>
      <c r="P114" s="242"/>
      <c r="Q114" s="243"/>
      <c r="R114" s="273">
        <v>164736000</v>
      </c>
      <c r="S114" s="274">
        <v>47866984</v>
      </c>
      <c r="T114" s="242">
        <v>8863606</v>
      </c>
      <c r="U114" s="274">
        <v>56730590</v>
      </c>
      <c r="V114" s="275">
        <v>108005410</v>
      </c>
      <c r="W114" s="276">
        <v>0.34437275398212897</v>
      </c>
      <c r="Y114" s="230">
        <f t="shared" si="37"/>
        <v>0</v>
      </c>
      <c r="Z114" s="230"/>
      <c r="AA114" s="232"/>
    </row>
    <row r="115" spans="1:27" x14ac:dyDescent="0.35">
      <c r="A115" s="25" t="s">
        <v>409</v>
      </c>
      <c r="B115" s="26" t="s">
        <v>410</v>
      </c>
      <c r="C115" s="27">
        <v>47712000</v>
      </c>
      <c r="D115" s="242"/>
      <c r="E115" s="33"/>
      <c r="F115" s="29">
        <f t="shared" si="24"/>
        <v>47712000</v>
      </c>
      <c r="G115" s="30">
        <v>32547264</v>
      </c>
      <c r="H115" s="27">
        <v>6484081</v>
      </c>
      <c r="I115" s="30">
        <v>32547264</v>
      </c>
      <c r="J115" s="31">
        <f t="shared" si="20"/>
        <v>15164736</v>
      </c>
      <c r="K115" s="32">
        <f t="shared" si="22"/>
        <v>0.68216096579476859</v>
      </c>
      <c r="L115" s="230">
        <f t="shared" si="23"/>
        <v>0</v>
      </c>
      <c r="M115" s="257" t="s">
        <v>409</v>
      </c>
      <c r="N115" s="258" t="s">
        <v>410</v>
      </c>
      <c r="O115" s="242">
        <v>47712000</v>
      </c>
      <c r="P115" s="242"/>
      <c r="Q115" s="243"/>
      <c r="R115" s="273">
        <v>47712000</v>
      </c>
      <c r="S115" s="274">
        <v>26063183</v>
      </c>
      <c r="T115" s="242">
        <v>6484081</v>
      </c>
      <c r="U115" s="274">
        <v>32547264</v>
      </c>
      <c r="V115" s="275">
        <v>15164736</v>
      </c>
      <c r="W115" s="276">
        <v>0.68216096579476859</v>
      </c>
      <c r="Y115" s="230">
        <f t="shared" si="37"/>
        <v>0</v>
      </c>
      <c r="Z115" s="230"/>
      <c r="AA115" s="232"/>
    </row>
    <row r="116" spans="1:27" x14ac:dyDescent="0.35">
      <c r="A116" s="25" t="s">
        <v>411</v>
      </c>
      <c r="B116" s="26" t="s">
        <v>412</v>
      </c>
      <c r="C116" s="27">
        <v>48000000</v>
      </c>
      <c r="D116" s="242"/>
      <c r="E116" s="33"/>
      <c r="F116" s="29">
        <f t="shared" si="24"/>
        <v>48000000</v>
      </c>
      <c r="G116" s="30">
        <v>6721624</v>
      </c>
      <c r="H116" s="27">
        <v>1095777</v>
      </c>
      <c r="I116" s="30">
        <v>6721624</v>
      </c>
      <c r="J116" s="31">
        <f t="shared" si="20"/>
        <v>41278376</v>
      </c>
      <c r="K116" s="32">
        <f t="shared" si="22"/>
        <v>0.14003383333333333</v>
      </c>
      <c r="L116" s="230">
        <f t="shared" si="23"/>
        <v>0</v>
      </c>
      <c r="M116" s="257" t="s">
        <v>411</v>
      </c>
      <c r="N116" s="258" t="s">
        <v>412</v>
      </c>
      <c r="O116" s="242">
        <v>48000000</v>
      </c>
      <c r="P116" s="242"/>
      <c r="Q116" s="243"/>
      <c r="R116" s="273">
        <v>48000000</v>
      </c>
      <c r="S116" s="274">
        <v>5625847</v>
      </c>
      <c r="T116" s="242">
        <v>1095777</v>
      </c>
      <c r="U116" s="274">
        <v>6721624</v>
      </c>
      <c r="V116" s="275">
        <v>41278376</v>
      </c>
      <c r="W116" s="276">
        <v>0.14003383333333333</v>
      </c>
      <c r="Y116" s="230">
        <f t="shared" si="37"/>
        <v>0</v>
      </c>
      <c r="Z116" s="230"/>
      <c r="AA116" s="232"/>
    </row>
    <row r="117" spans="1:27" x14ac:dyDescent="0.35">
      <c r="A117" s="25" t="s">
        <v>413</v>
      </c>
      <c r="B117" s="26" t="s">
        <v>414</v>
      </c>
      <c r="C117" s="27">
        <v>132099996</v>
      </c>
      <c r="D117" s="242"/>
      <c r="E117" s="33"/>
      <c r="F117" s="29">
        <f t="shared" si="24"/>
        <v>132099996</v>
      </c>
      <c r="G117" s="30">
        <v>39887132</v>
      </c>
      <c r="H117" s="27">
        <v>6043145</v>
      </c>
      <c r="I117" s="30">
        <v>39887132</v>
      </c>
      <c r="J117" s="31">
        <f t="shared" si="20"/>
        <v>92212864</v>
      </c>
      <c r="K117" s="32">
        <f t="shared" si="22"/>
        <v>0.30194650422245284</v>
      </c>
      <c r="L117" s="230">
        <f t="shared" si="23"/>
        <v>0</v>
      </c>
      <c r="M117" s="257" t="s">
        <v>413</v>
      </c>
      <c r="N117" s="258" t="s">
        <v>414</v>
      </c>
      <c r="O117" s="242">
        <v>132099996</v>
      </c>
      <c r="P117" s="242"/>
      <c r="Q117" s="243"/>
      <c r="R117" s="273">
        <v>132099996</v>
      </c>
      <c r="S117" s="274">
        <v>33843987</v>
      </c>
      <c r="T117" s="242">
        <v>6043145</v>
      </c>
      <c r="U117" s="274">
        <v>39887132</v>
      </c>
      <c r="V117" s="275">
        <v>92212864</v>
      </c>
      <c r="W117" s="276">
        <v>0.30194650422245284</v>
      </c>
      <c r="Y117" s="230">
        <f t="shared" si="37"/>
        <v>0</v>
      </c>
      <c r="Z117" s="230"/>
      <c r="AA117" s="232"/>
    </row>
    <row r="118" spans="1:27" x14ac:dyDescent="0.35">
      <c r="A118" s="25" t="s">
        <v>415</v>
      </c>
      <c r="B118" s="26" t="s">
        <v>416</v>
      </c>
      <c r="C118" s="27">
        <v>168000000</v>
      </c>
      <c r="D118" s="242"/>
      <c r="E118" s="33"/>
      <c r="F118" s="29">
        <f t="shared" si="24"/>
        <v>168000000</v>
      </c>
      <c r="G118" s="30">
        <v>23242347</v>
      </c>
      <c r="H118" s="27">
        <v>3534944</v>
      </c>
      <c r="I118" s="30">
        <v>23242347</v>
      </c>
      <c r="J118" s="31">
        <f t="shared" si="20"/>
        <v>144757653</v>
      </c>
      <c r="K118" s="32">
        <f t="shared" si="22"/>
        <v>0.13834730357142858</v>
      </c>
      <c r="L118" s="230">
        <f t="shared" si="23"/>
        <v>0</v>
      </c>
      <c r="M118" s="257" t="s">
        <v>415</v>
      </c>
      <c r="N118" s="258" t="s">
        <v>416</v>
      </c>
      <c r="O118" s="242">
        <v>168000000</v>
      </c>
      <c r="P118" s="242"/>
      <c r="Q118" s="243"/>
      <c r="R118" s="273">
        <v>168000000</v>
      </c>
      <c r="S118" s="274">
        <v>19707403</v>
      </c>
      <c r="T118" s="242">
        <v>3534944</v>
      </c>
      <c r="U118" s="274">
        <v>23242347</v>
      </c>
      <c r="V118" s="275">
        <v>144757653</v>
      </c>
      <c r="W118" s="276">
        <v>0.13834730357142858</v>
      </c>
      <c r="Y118" s="230">
        <f t="shared" si="37"/>
        <v>0</v>
      </c>
      <c r="Z118" s="230"/>
      <c r="AA118" s="232"/>
    </row>
    <row r="119" spans="1:27" x14ac:dyDescent="0.35">
      <c r="A119" s="25" t="s">
        <v>417</v>
      </c>
      <c r="B119" s="26" t="s">
        <v>418</v>
      </c>
      <c r="C119" s="27">
        <v>99840000</v>
      </c>
      <c r="D119" s="242"/>
      <c r="E119" s="33"/>
      <c r="F119" s="29">
        <f t="shared" si="24"/>
        <v>99840000</v>
      </c>
      <c r="G119" s="30"/>
      <c r="H119" s="27"/>
      <c r="I119" s="30"/>
      <c r="J119" s="31">
        <f t="shared" si="20"/>
        <v>99840000</v>
      </c>
      <c r="K119" s="32">
        <f t="shared" si="22"/>
        <v>0</v>
      </c>
      <c r="L119" s="230">
        <f t="shared" si="23"/>
        <v>0</v>
      </c>
      <c r="M119" s="257" t="s">
        <v>417</v>
      </c>
      <c r="N119" s="258" t="s">
        <v>418</v>
      </c>
      <c r="O119" s="242">
        <v>99840000</v>
      </c>
      <c r="P119" s="242"/>
      <c r="Q119" s="243"/>
      <c r="R119" s="273">
        <v>99840000</v>
      </c>
      <c r="S119" s="274"/>
      <c r="T119" s="242"/>
      <c r="U119" s="274"/>
      <c r="V119" s="275">
        <v>99840000</v>
      </c>
      <c r="W119" s="276">
        <v>0</v>
      </c>
      <c r="Y119" s="230">
        <f t="shared" si="37"/>
        <v>0</v>
      </c>
      <c r="Z119" s="230"/>
      <c r="AA119" s="232"/>
    </row>
    <row r="120" spans="1:27" x14ac:dyDescent="0.35">
      <c r="A120" s="25" t="s">
        <v>419</v>
      </c>
      <c r="B120" s="26" t="s">
        <v>420</v>
      </c>
      <c r="C120" s="27">
        <v>50400000</v>
      </c>
      <c r="D120" s="242"/>
      <c r="E120" s="33"/>
      <c r="F120" s="29">
        <f t="shared" si="24"/>
        <v>50400000</v>
      </c>
      <c r="G120" s="30"/>
      <c r="H120" s="27"/>
      <c r="I120" s="30"/>
      <c r="J120" s="31">
        <f t="shared" si="20"/>
        <v>50400000</v>
      </c>
      <c r="K120" s="32">
        <f t="shared" si="22"/>
        <v>0</v>
      </c>
      <c r="L120" s="230">
        <f t="shared" si="23"/>
        <v>0</v>
      </c>
      <c r="M120" s="257" t="s">
        <v>419</v>
      </c>
      <c r="N120" s="258" t="s">
        <v>420</v>
      </c>
      <c r="O120" s="242">
        <v>50400000</v>
      </c>
      <c r="P120" s="242"/>
      <c r="Q120" s="243"/>
      <c r="R120" s="273">
        <v>50400000</v>
      </c>
      <c r="S120" s="274"/>
      <c r="T120" s="242"/>
      <c r="U120" s="274"/>
      <c r="V120" s="275">
        <v>50400000</v>
      </c>
      <c r="W120" s="276">
        <v>0</v>
      </c>
      <c r="Y120" s="230">
        <f t="shared" si="37"/>
        <v>0</v>
      </c>
      <c r="Z120" s="230"/>
      <c r="AA120" s="232"/>
    </row>
    <row r="121" spans="1:27" x14ac:dyDescent="0.35">
      <c r="A121" s="25" t="s">
        <v>421</v>
      </c>
      <c r="B121" s="26" t="s">
        <v>422</v>
      </c>
      <c r="C121" s="27">
        <v>36108804</v>
      </c>
      <c r="D121" s="242"/>
      <c r="E121" s="33"/>
      <c r="F121" s="29">
        <f t="shared" si="24"/>
        <v>36108804</v>
      </c>
      <c r="G121" s="30">
        <v>191839</v>
      </c>
      <c r="H121" s="27">
        <v>47594</v>
      </c>
      <c r="I121" s="30">
        <v>191839</v>
      </c>
      <c r="J121" s="31">
        <f t="shared" si="20"/>
        <v>35916965</v>
      </c>
      <c r="K121" s="32">
        <f t="shared" si="22"/>
        <v>5.3128040463483643E-3</v>
      </c>
      <c r="L121" s="230">
        <f t="shared" si="23"/>
        <v>0</v>
      </c>
      <c r="M121" s="257" t="s">
        <v>421</v>
      </c>
      <c r="N121" s="258" t="s">
        <v>422</v>
      </c>
      <c r="O121" s="242">
        <v>36108804</v>
      </c>
      <c r="P121" s="242"/>
      <c r="Q121" s="243"/>
      <c r="R121" s="273">
        <v>36108804</v>
      </c>
      <c r="S121" s="274">
        <v>144245</v>
      </c>
      <c r="T121" s="242">
        <v>47594</v>
      </c>
      <c r="U121" s="274">
        <v>191839</v>
      </c>
      <c r="V121" s="275">
        <v>35916965</v>
      </c>
      <c r="W121" s="276">
        <v>5.3128040463483643E-3</v>
      </c>
      <c r="Y121" s="230">
        <f t="shared" si="37"/>
        <v>0</v>
      </c>
      <c r="Z121" s="230"/>
      <c r="AA121" s="232"/>
    </row>
    <row r="122" spans="1:27" x14ac:dyDescent="0.35">
      <c r="A122" s="25" t="s">
        <v>423</v>
      </c>
      <c r="B122" s="26" t="s">
        <v>424</v>
      </c>
      <c r="C122" s="27">
        <v>220000000</v>
      </c>
      <c r="D122" s="242"/>
      <c r="E122" s="33"/>
      <c r="F122" s="29">
        <f>+C122+D122</f>
        <v>220000000</v>
      </c>
      <c r="G122" s="30">
        <v>20766210</v>
      </c>
      <c r="H122" s="27"/>
      <c r="I122" s="30">
        <v>20766210</v>
      </c>
      <c r="J122" s="31">
        <f>SUM(F122-I122)</f>
        <v>199233790</v>
      </c>
      <c r="K122" s="32">
        <f t="shared" si="22"/>
        <v>9.4391863636363635E-2</v>
      </c>
      <c r="L122" s="230">
        <f t="shared" si="23"/>
        <v>0</v>
      </c>
      <c r="M122" s="257" t="s">
        <v>423</v>
      </c>
      <c r="N122" s="258" t="s">
        <v>424</v>
      </c>
      <c r="O122" s="242">
        <v>220000000</v>
      </c>
      <c r="P122" s="242"/>
      <c r="Q122" s="243"/>
      <c r="R122" s="273">
        <v>220000000</v>
      </c>
      <c r="S122" s="274">
        <v>20766210</v>
      </c>
      <c r="T122" s="242"/>
      <c r="U122" s="274">
        <v>20766210</v>
      </c>
      <c r="V122" s="275">
        <v>199233790</v>
      </c>
      <c r="W122" s="276">
        <v>9.4391863636363635E-2</v>
      </c>
      <c r="Y122" s="230">
        <f t="shared" si="37"/>
        <v>0</v>
      </c>
      <c r="Z122" s="230"/>
      <c r="AA122" s="232"/>
    </row>
    <row r="123" spans="1:27" x14ac:dyDescent="0.35">
      <c r="A123" s="25" t="s">
        <v>425</v>
      </c>
      <c r="B123" s="26" t="s">
        <v>426</v>
      </c>
      <c r="C123" s="27">
        <v>12000000</v>
      </c>
      <c r="D123" s="242"/>
      <c r="E123" s="33"/>
      <c r="F123" s="29">
        <f>+C123+D123</f>
        <v>12000000</v>
      </c>
      <c r="G123" s="30"/>
      <c r="H123" s="27"/>
      <c r="I123" s="30"/>
      <c r="J123" s="31">
        <f>SUM(F123-I123)</f>
        <v>12000000</v>
      </c>
      <c r="K123" s="32">
        <f t="shared" si="22"/>
        <v>0</v>
      </c>
      <c r="L123" s="230">
        <f t="shared" si="23"/>
        <v>0</v>
      </c>
      <c r="M123" s="257" t="s">
        <v>425</v>
      </c>
      <c r="N123" s="258" t="s">
        <v>426</v>
      </c>
      <c r="O123" s="242">
        <v>12000000</v>
      </c>
      <c r="P123" s="242"/>
      <c r="Q123" s="243"/>
      <c r="R123" s="273">
        <v>12000000</v>
      </c>
      <c r="S123" s="274"/>
      <c r="T123" s="242"/>
      <c r="U123" s="274"/>
      <c r="V123" s="275">
        <v>12000000</v>
      </c>
      <c r="W123" s="276">
        <v>0</v>
      </c>
      <c r="Y123" s="230">
        <f t="shared" si="37"/>
        <v>0</v>
      </c>
      <c r="Z123" s="230"/>
      <c r="AA123" s="232"/>
    </row>
    <row r="124" spans="1:27" x14ac:dyDescent="0.35">
      <c r="A124" s="25" t="s">
        <v>427</v>
      </c>
      <c r="B124" s="26" t="s">
        <v>428</v>
      </c>
      <c r="C124" s="27">
        <v>150000000</v>
      </c>
      <c r="D124" s="242"/>
      <c r="E124" s="33"/>
      <c r="F124" s="29">
        <f>+C124+D124</f>
        <v>150000000</v>
      </c>
      <c r="G124" s="30"/>
      <c r="H124" s="27"/>
      <c r="I124" s="30"/>
      <c r="J124" s="31">
        <f>SUM(F124-I124)</f>
        <v>150000000</v>
      </c>
      <c r="K124" s="32">
        <f t="shared" si="22"/>
        <v>0</v>
      </c>
      <c r="L124" s="230">
        <f t="shared" si="23"/>
        <v>0</v>
      </c>
      <c r="M124" s="257" t="s">
        <v>427</v>
      </c>
      <c r="N124" s="258" t="s">
        <v>428</v>
      </c>
      <c r="O124" s="242">
        <v>150000000</v>
      </c>
      <c r="P124" s="242"/>
      <c r="Q124" s="243"/>
      <c r="R124" s="273">
        <v>150000000</v>
      </c>
      <c r="S124" s="274"/>
      <c r="T124" s="242"/>
      <c r="U124" s="274"/>
      <c r="V124" s="275">
        <v>150000000</v>
      </c>
      <c r="W124" s="276">
        <v>0</v>
      </c>
      <c r="Y124" s="230">
        <f t="shared" si="37"/>
        <v>0</v>
      </c>
      <c r="Z124" s="230"/>
      <c r="AA124" s="232"/>
    </row>
    <row r="125" spans="1:27" x14ac:dyDescent="0.35">
      <c r="A125" s="25" t="s">
        <v>429</v>
      </c>
      <c r="B125" s="26" t="s">
        <v>430</v>
      </c>
      <c r="C125" s="27"/>
      <c r="D125" s="242"/>
      <c r="E125" s="33"/>
      <c r="F125" s="29">
        <f t="shared" si="24"/>
        <v>0</v>
      </c>
      <c r="G125" s="30">
        <v>14652772</v>
      </c>
      <c r="H125" s="27">
        <v>2474994</v>
      </c>
      <c r="I125" s="30">
        <v>14652772</v>
      </c>
      <c r="J125" s="31">
        <f t="shared" si="20"/>
        <v>-14652772</v>
      </c>
      <c r="K125" s="32" t="e">
        <f t="shared" si="22"/>
        <v>#DIV/0!</v>
      </c>
      <c r="L125" s="230">
        <f t="shared" si="23"/>
        <v>0</v>
      </c>
      <c r="M125" s="257" t="s">
        <v>429</v>
      </c>
      <c r="N125" s="258" t="s">
        <v>430</v>
      </c>
      <c r="O125" s="242"/>
      <c r="P125" s="242"/>
      <c r="Q125" s="243"/>
      <c r="R125" s="273">
        <v>0</v>
      </c>
      <c r="S125" s="274">
        <v>12177778</v>
      </c>
      <c r="T125" s="242">
        <v>2474994</v>
      </c>
      <c r="U125" s="274">
        <v>14652772</v>
      </c>
      <c r="V125" s="275">
        <v>-14652772</v>
      </c>
      <c r="W125" s="276" t="e">
        <v>#DIV/0!</v>
      </c>
      <c r="Y125" s="230">
        <f t="shared" si="37"/>
        <v>0</v>
      </c>
      <c r="Z125" s="230"/>
      <c r="AA125" s="232"/>
    </row>
    <row r="126" spans="1:27" x14ac:dyDescent="0.35">
      <c r="A126" s="12" t="s">
        <v>431</v>
      </c>
      <c r="B126" s="13" t="s">
        <v>432</v>
      </c>
      <c r="C126" s="14">
        <f>+C127+C142+C144</f>
        <v>81745252610</v>
      </c>
      <c r="D126" s="14">
        <f t="shared" ref="D126:J126" si="43">+D127+D142+D144</f>
        <v>1289139986</v>
      </c>
      <c r="E126" s="14">
        <f t="shared" si="43"/>
        <v>0</v>
      </c>
      <c r="F126" s="14">
        <f t="shared" si="43"/>
        <v>83034392596</v>
      </c>
      <c r="G126" s="14">
        <f t="shared" si="43"/>
        <v>34162645554.48</v>
      </c>
      <c r="H126" s="14">
        <f>+H127+H142+H144</f>
        <v>7970426310.0600004</v>
      </c>
      <c r="I126" s="14">
        <f t="shared" si="43"/>
        <v>34162645554.48</v>
      </c>
      <c r="J126" s="14">
        <f t="shared" si="43"/>
        <v>48814674047</v>
      </c>
      <c r="K126" s="15">
        <f t="shared" si="22"/>
        <v>0.41142765649767288</v>
      </c>
      <c r="L126" s="230">
        <f t="shared" si="23"/>
        <v>0</v>
      </c>
      <c r="M126" s="251" t="s">
        <v>431</v>
      </c>
      <c r="N126" s="252" t="s">
        <v>432</v>
      </c>
      <c r="O126" s="238">
        <v>81745252610</v>
      </c>
      <c r="P126" s="238">
        <v>1289139986</v>
      </c>
      <c r="Q126" s="238">
        <v>0</v>
      </c>
      <c r="R126" s="238">
        <v>83034392596</v>
      </c>
      <c r="S126" s="238">
        <v>26192219244.419998</v>
      </c>
      <c r="T126" s="238">
        <v>7963426310.0600004</v>
      </c>
      <c r="U126" s="238">
        <v>26192219244.419998</v>
      </c>
      <c r="V126" s="238">
        <v>48814674047</v>
      </c>
      <c r="W126" s="269">
        <v>0.31543819886606544</v>
      </c>
      <c r="Y126" s="230">
        <f t="shared" si="37"/>
        <v>0</v>
      </c>
      <c r="Z126" s="230"/>
      <c r="AA126" s="232"/>
    </row>
    <row r="127" spans="1:27" x14ac:dyDescent="0.35">
      <c r="A127" s="16" t="s">
        <v>433</v>
      </c>
      <c r="B127" s="17" t="s">
        <v>434</v>
      </c>
      <c r="C127" s="18">
        <f>+C128</f>
        <v>80649929936</v>
      </c>
      <c r="D127" s="18">
        <f t="shared" ref="D127:J127" si="44">+D128</f>
        <v>399932472</v>
      </c>
      <c r="E127" s="18">
        <f t="shared" si="44"/>
        <v>0</v>
      </c>
      <c r="F127" s="18">
        <f t="shared" si="44"/>
        <v>81049862408</v>
      </c>
      <c r="G127" s="18">
        <f t="shared" si="44"/>
        <v>32475866508.48</v>
      </c>
      <c r="H127" s="18">
        <f>+H128</f>
        <v>7963426310.0600004</v>
      </c>
      <c r="I127" s="18">
        <f t="shared" si="44"/>
        <v>32475866508.48</v>
      </c>
      <c r="J127" s="18">
        <f t="shared" si="44"/>
        <v>48478156723</v>
      </c>
      <c r="K127" s="19">
        <f t="shared" si="22"/>
        <v>0.40068996471577573</v>
      </c>
      <c r="L127" s="230">
        <f t="shared" si="23"/>
        <v>0</v>
      </c>
      <c r="M127" s="253" t="s">
        <v>433</v>
      </c>
      <c r="N127" s="254" t="s">
        <v>434</v>
      </c>
      <c r="O127" s="239">
        <v>80649929936</v>
      </c>
      <c r="P127" s="239">
        <v>399932472</v>
      </c>
      <c r="Q127" s="239">
        <v>0</v>
      </c>
      <c r="R127" s="239">
        <v>81049862408</v>
      </c>
      <c r="S127" s="239">
        <v>24512440198.419998</v>
      </c>
      <c r="T127" s="239">
        <v>7963426310.0600004</v>
      </c>
      <c r="U127" s="239">
        <v>32475151918.419998</v>
      </c>
      <c r="V127" s="239">
        <v>48478156723</v>
      </c>
      <c r="W127" s="270">
        <v>0.40068114804368316</v>
      </c>
      <c r="Y127" s="230">
        <f t="shared" si="37"/>
        <v>0</v>
      </c>
      <c r="Z127" s="230"/>
      <c r="AA127" s="232"/>
    </row>
    <row r="128" spans="1:27" x14ac:dyDescent="0.35">
      <c r="A128" s="21" t="s">
        <v>435</v>
      </c>
      <c r="B128" s="22" t="s">
        <v>436</v>
      </c>
      <c r="C128" s="23">
        <f>SUM(C129:C135)+C141</f>
        <v>80649929936</v>
      </c>
      <c r="D128" s="23">
        <f t="shared" ref="D128:J128" si="45">SUM(D129:D135)+D141</f>
        <v>399932472</v>
      </c>
      <c r="E128" s="23">
        <f t="shared" si="45"/>
        <v>0</v>
      </c>
      <c r="F128" s="23">
        <f t="shared" si="45"/>
        <v>81049862408</v>
      </c>
      <c r="G128" s="23">
        <f t="shared" si="45"/>
        <v>32475866508.48</v>
      </c>
      <c r="H128" s="23">
        <f>SUM(H129:H135)+H141</f>
        <v>7963426310.0600004</v>
      </c>
      <c r="I128" s="23">
        <f t="shared" si="45"/>
        <v>32475866508.48</v>
      </c>
      <c r="J128" s="23">
        <f t="shared" si="45"/>
        <v>48478156723</v>
      </c>
      <c r="K128" s="35">
        <f t="shared" si="22"/>
        <v>0.40068996471577573</v>
      </c>
      <c r="L128" s="230">
        <f t="shared" si="23"/>
        <v>0</v>
      </c>
      <c r="M128" s="255" t="s">
        <v>435</v>
      </c>
      <c r="N128" s="256" t="s">
        <v>436</v>
      </c>
      <c r="O128" s="240">
        <v>80649929936</v>
      </c>
      <c r="P128" s="240">
        <v>399932472</v>
      </c>
      <c r="Q128" s="240">
        <v>0</v>
      </c>
      <c r="R128" s="240">
        <v>81049862408</v>
      </c>
      <c r="S128" s="240">
        <v>24512440198.419998</v>
      </c>
      <c r="T128" s="240">
        <v>6932949652.0600004</v>
      </c>
      <c r="U128" s="240">
        <v>31444675260.419998</v>
      </c>
      <c r="V128" s="240">
        <v>48478156723</v>
      </c>
      <c r="W128" s="278">
        <v>0.38796704061173409</v>
      </c>
      <c r="Y128" s="230">
        <f t="shared" si="37"/>
        <v>0</v>
      </c>
      <c r="Z128" s="230"/>
      <c r="AA128" s="232"/>
    </row>
    <row r="129" spans="1:27" x14ac:dyDescent="0.35">
      <c r="A129" s="25" t="s">
        <v>437</v>
      </c>
      <c r="B129" s="26" t="s">
        <v>438</v>
      </c>
      <c r="C129" s="27">
        <v>62787807977</v>
      </c>
      <c r="D129" s="242"/>
      <c r="E129" s="33"/>
      <c r="F129" s="29">
        <f t="shared" si="24"/>
        <v>62787807977</v>
      </c>
      <c r="G129" s="30">
        <v>26971581158</v>
      </c>
      <c r="H129" s="27">
        <v>6932235062</v>
      </c>
      <c r="I129" s="30">
        <v>26971581158</v>
      </c>
      <c r="J129" s="31">
        <f t="shared" si="20"/>
        <v>35816226819</v>
      </c>
      <c r="K129" s="32">
        <f t="shared" si="22"/>
        <v>0.42956717278424572</v>
      </c>
      <c r="L129" s="230">
        <f t="shared" si="23"/>
        <v>0</v>
      </c>
      <c r="M129" s="257" t="s">
        <v>437</v>
      </c>
      <c r="N129" s="258" t="s">
        <v>438</v>
      </c>
      <c r="O129" s="242">
        <v>62787807977</v>
      </c>
      <c r="P129" s="242"/>
      <c r="Q129" s="243"/>
      <c r="R129" s="273">
        <v>62787807977</v>
      </c>
      <c r="S129" s="274">
        <v>20039346096</v>
      </c>
      <c r="T129" s="242">
        <v>6932235062</v>
      </c>
      <c r="U129" s="274">
        <v>26971581158</v>
      </c>
      <c r="V129" s="275">
        <v>35816226819</v>
      </c>
      <c r="W129" s="276">
        <v>0.42956717278424572</v>
      </c>
      <c r="Y129" s="230">
        <f t="shared" si="37"/>
        <v>0</v>
      </c>
      <c r="Z129" s="230"/>
      <c r="AA129" s="232"/>
    </row>
    <row r="130" spans="1:27" x14ac:dyDescent="0.35">
      <c r="A130" s="25" t="s">
        <v>439</v>
      </c>
      <c r="B130" s="26" t="s">
        <v>440</v>
      </c>
      <c r="C130" s="27">
        <v>1334382815</v>
      </c>
      <c r="D130" s="242">
        <f>+[2]INGRESOS_UNIVERSIDADES_V2!E13</f>
        <v>81443507</v>
      </c>
      <c r="E130" s="33"/>
      <c r="F130" s="29">
        <f t="shared" si="24"/>
        <v>1415826322</v>
      </c>
      <c r="G130" s="30">
        <v>1415826322</v>
      </c>
      <c r="H130" s="27"/>
      <c r="I130" s="30">
        <v>1415826322</v>
      </c>
      <c r="J130" s="31">
        <f t="shared" si="20"/>
        <v>0</v>
      </c>
      <c r="K130" s="32">
        <f t="shared" si="22"/>
        <v>1</v>
      </c>
      <c r="L130" s="230">
        <f t="shared" si="23"/>
        <v>0</v>
      </c>
      <c r="M130" s="257" t="s">
        <v>439</v>
      </c>
      <c r="N130" s="258" t="s">
        <v>440</v>
      </c>
      <c r="O130" s="242">
        <v>1334382815</v>
      </c>
      <c r="P130" s="242">
        <v>81443507</v>
      </c>
      <c r="Q130" s="243"/>
      <c r="R130" s="273">
        <v>1415826322</v>
      </c>
      <c r="S130" s="274">
        <v>1415826322</v>
      </c>
      <c r="T130" s="242"/>
      <c r="U130" s="274">
        <v>1415826322</v>
      </c>
      <c r="V130" s="275">
        <v>0</v>
      </c>
      <c r="W130" s="276">
        <v>1</v>
      </c>
      <c r="Y130" s="230">
        <f t="shared" si="37"/>
        <v>0</v>
      </c>
      <c r="Z130" s="230"/>
      <c r="AA130" s="232"/>
    </row>
    <row r="131" spans="1:27" x14ac:dyDescent="0.35">
      <c r="A131" s="25" t="s">
        <v>441</v>
      </c>
      <c r="B131" s="26" t="s">
        <v>442</v>
      </c>
      <c r="C131" s="27">
        <v>956870000</v>
      </c>
      <c r="D131" s="242"/>
      <c r="E131" s="33"/>
      <c r="F131" s="29">
        <f t="shared" si="24"/>
        <v>956870000</v>
      </c>
      <c r="G131" s="30"/>
      <c r="H131" s="27"/>
      <c r="I131" s="30"/>
      <c r="J131" s="31">
        <f t="shared" si="20"/>
        <v>956870000</v>
      </c>
      <c r="K131" s="32">
        <f t="shared" si="22"/>
        <v>0</v>
      </c>
      <c r="L131" s="230">
        <f t="shared" si="23"/>
        <v>0</v>
      </c>
      <c r="M131" s="257" t="s">
        <v>441</v>
      </c>
      <c r="N131" s="258" t="s">
        <v>442</v>
      </c>
      <c r="O131" s="242">
        <v>956870000</v>
      </c>
      <c r="P131" s="242"/>
      <c r="Q131" s="243"/>
      <c r="R131" s="273">
        <v>956870000</v>
      </c>
      <c r="S131" s="274"/>
      <c r="T131" s="242"/>
      <c r="U131" s="274"/>
      <c r="V131" s="275">
        <v>956870000</v>
      </c>
      <c r="W131" s="276">
        <v>0</v>
      </c>
      <c r="Y131" s="230">
        <f t="shared" si="37"/>
        <v>0</v>
      </c>
      <c r="Z131" s="230"/>
      <c r="AA131" s="232"/>
    </row>
    <row r="132" spans="1:27" x14ac:dyDescent="0.35">
      <c r="A132" s="25" t="s">
        <v>443</v>
      </c>
      <c r="B132" s="26" t="s">
        <v>444</v>
      </c>
      <c r="C132" s="27">
        <v>2500000000</v>
      </c>
      <c r="D132" s="242">
        <v>318488965</v>
      </c>
      <c r="E132" s="33"/>
      <c r="F132" s="29">
        <f t="shared" si="24"/>
        <v>2818488965</v>
      </c>
      <c r="G132" s="30">
        <v>2818488965</v>
      </c>
      <c r="H132" s="27"/>
      <c r="I132" s="30">
        <v>2818488965</v>
      </c>
      <c r="J132" s="31">
        <f>SUM(F132-I132)</f>
        <v>0</v>
      </c>
      <c r="K132" s="32">
        <f t="shared" si="22"/>
        <v>1</v>
      </c>
      <c r="L132" s="230">
        <f t="shared" si="23"/>
        <v>0</v>
      </c>
      <c r="M132" s="257" t="s">
        <v>443</v>
      </c>
      <c r="N132" s="258" t="s">
        <v>444</v>
      </c>
      <c r="O132" s="242">
        <v>2500000000</v>
      </c>
      <c r="P132" s="242">
        <v>318488965</v>
      </c>
      <c r="Q132" s="243"/>
      <c r="R132" s="273">
        <v>2818488965</v>
      </c>
      <c r="S132" s="274">
        <v>2818488965</v>
      </c>
      <c r="T132" s="242"/>
      <c r="U132" s="274">
        <v>2818488965</v>
      </c>
      <c r="V132" s="275">
        <v>0</v>
      </c>
      <c r="W132" s="276">
        <v>1</v>
      </c>
      <c r="Y132" s="230">
        <f t="shared" si="37"/>
        <v>0</v>
      </c>
      <c r="Z132" s="230"/>
      <c r="AA132" s="232"/>
    </row>
    <row r="133" spans="1:27" x14ac:dyDescent="0.35">
      <c r="A133" s="25" t="s">
        <v>445</v>
      </c>
      <c r="B133" s="26" t="s">
        <v>446</v>
      </c>
      <c r="C133" s="27">
        <v>3200000000</v>
      </c>
      <c r="D133" s="242"/>
      <c r="E133" s="33"/>
      <c r="F133" s="29">
        <f t="shared" si="24"/>
        <v>3200000000</v>
      </c>
      <c r="G133" s="30"/>
      <c r="H133" s="27"/>
      <c r="I133" s="30"/>
      <c r="J133" s="31">
        <f>SUM(F133-I133)</f>
        <v>3200000000</v>
      </c>
      <c r="K133" s="32">
        <f t="shared" si="22"/>
        <v>0</v>
      </c>
      <c r="L133" s="230">
        <f t="shared" si="23"/>
        <v>0</v>
      </c>
      <c r="M133" s="257" t="s">
        <v>445</v>
      </c>
      <c r="N133" s="258" t="s">
        <v>446</v>
      </c>
      <c r="O133" s="242">
        <v>3200000000</v>
      </c>
      <c r="P133" s="242"/>
      <c r="Q133" s="243"/>
      <c r="R133" s="273">
        <v>3200000000</v>
      </c>
      <c r="S133" s="274"/>
      <c r="T133" s="242"/>
      <c r="U133" s="274"/>
      <c r="V133" s="275">
        <v>3200000000</v>
      </c>
      <c r="W133" s="276">
        <v>0</v>
      </c>
      <c r="Y133" s="230">
        <f t="shared" si="37"/>
        <v>0</v>
      </c>
      <c r="Z133" s="230"/>
      <c r="AA133" s="232"/>
    </row>
    <row r="134" spans="1:27" x14ac:dyDescent="0.35">
      <c r="A134" s="25" t="s">
        <v>447</v>
      </c>
      <c r="B134" s="26" t="s">
        <v>448</v>
      </c>
      <c r="C134" s="27">
        <v>8505059904</v>
      </c>
      <c r="D134" s="242"/>
      <c r="E134" s="33"/>
      <c r="F134" s="29">
        <f t="shared" si="24"/>
        <v>8505059904</v>
      </c>
      <c r="G134" s="30"/>
      <c r="H134" s="27"/>
      <c r="I134" s="30"/>
      <c r="J134" s="31">
        <f>SUM(F134-I134)</f>
        <v>8505059904</v>
      </c>
      <c r="K134" s="32">
        <f t="shared" si="22"/>
        <v>0</v>
      </c>
      <c r="L134" s="230">
        <f t="shared" ref="L134:L180" si="46">+I134-G134</f>
        <v>0</v>
      </c>
      <c r="M134" s="257" t="s">
        <v>447</v>
      </c>
      <c r="N134" s="258" t="s">
        <v>448</v>
      </c>
      <c r="O134" s="242">
        <v>8505059904</v>
      </c>
      <c r="P134" s="242"/>
      <c r="Q134" s="243"/>
      <c r="R134" s="273">
        <v>8505059904</v>
      </c>
      <c r="S134" s="274"/>
      <c r="T134" s="242"/>
      <c r="U134" s="274"/>
      <c r="V134" s="275">
        <v>8505059904</v>
      </c>
      <c r="W134" s="276">
        <v>0</v>
      </c>
      <c r="Y134" s="230">
        <f t="shared" si="37"/>
        <v>0</v>
      </c>
      <c r="Z134" s="230"/>
      <c r="AA134" s="232"/>
    </row>
    <row r="135" spans="1:27" x14ac:dyDescent="0.35">
      <c r="A135" s="16" t="s">
        <v>449</v>
      </c>
      <c r="B135" s="17" t="s">
        <v>450</v>
      </c>
      <c r="C135" s="18">
        <f>+C136</f>
        <v>1365809240</v>
      </c>
      <c r="D135" s="239">
        <v>0</v>
      </c>
      <c r="E135" s="18">
        <f t="shared" ref="E135:J136" si="47">+E136</f>
        <v>0</v>
      </c>
      <c r="F135" s="18">
        <f t="shared" si="47"/>
        <v>1365809240</v>
      </c>
      <c r="G135" s="18">
        <f t="shared" si="47"/>
        <v>239493405.47999999</v>
      </c>
      <c r="H135" s="18">
        <f>+H136</f>
        <v>714590.06</v>
      </c>
      <c r="I135" s="18">
        <f t="shared" si="47"/>
        <v>239493405.47999999</v>
      </c>
      <c r="J135" s="18">
        <f t="shared" si="47"/>
        <v>0</v>
      </c>
      <c r="K135" s="19">
        <f t="shared" si="22"/>
        <v>0.17534908863261167</v>
      </c>
      <c r="L135" s="230">
        <f t="shared" si="46"/>
        <v>0</v>
      </c>
      <c r="M135" s="253" t="s">
        <v>449</v>
      </c>
      <c r="N135" s="254" t="s">
        <v>450</v>
      </c>
      <c r="O135" s="239">
        <v>1365809240</v>
      </c>
      <c r="P135" s="239">
        <v>0</v>
      </c>
      <c r="Q135" s="239">
        <v>0</v>
      </c>
      <c r="R135" s="239">
        <v>1365809240</v>
      </c>
      <c r="S135" s="239">
        <v>238778815.41999999</v>
      </c>
      <c r="T135" s="239">
        <v>714590.06</v>
      </c>
      <c r="U135" s="239">
        <v>238778815.41999999</v>
      </c>
      <c r="V135" s="239">
        <v>0</v>
      </c>
      <c r="W135" s="270">
        <v>0.17482588960959144</v>
      </c>
      <c r="Y135" s="230">
        <f t="shared" ref="Y135:Y138" si="48">+C137-O137</f>
        <v>0</v>
      </c>
      <c r="Z135" s="230"/>
      <c r="AA135" s="232"/>
    </row>
    <row r="136" spans="1:27" x14ac:dyDescent="0.35">
      <c r="A136" s="16" t="s">
        <v>451</v>
      </c>
      <c r="B136" s="17" t="s">
        <v>452</v>
      </c>
      <c r="C136" s="18">
        <f>+C137</f>
        <v>1365809240</v>
      </c>
      <c r="D136" s="239">
        <v>0</v>
      </c>
      <c r="E136" s="18">
        <f t="shared" si="47"/>
        <v>0</v>
      </c>
      <c r="F136" s="18">
        <f t="shared" si="47"/>
        <v>1365809240</v>
      </c>
      <c r="G136" s="18">
        <f t="shared" si="47"/>
        <v>239493405.47999999</v>
      </c>
      <c r="H136" s="18">
        <f>+H137</f>
        <v>714590.06</v>
      </c>
      <c r="I136" s="18">
        <f t="shared" si="47"/>
        <v>239493405.47999999</v>
      </c>
      <c r="J136" s="18">
        <f t="shared" si="47"/>
        <v>0</v>
      </c>
      <c r="K136" s="19">
        <f t="shared" ref="K136:K180" si="49">+I136/F136</f>
        <v>0.17534908863261167</v>
      </c>
      <c r="L136" s="230">
        <f t="shared" si="46"/>
        <v>0</v>
      </c>
      <c r="M136" s="253" t="s">
        <v>451</v>
      </c>
      <c r="N136" s="254" t="s">
        <v>452</v>
      </c>
      <c r="O136" s="239">
        <v>1365809240</v>
      </c>
      <c r="P136" s="239">
        <v>0</v>
      </c>
      <c r="Q136" s="239">
        <v>0</v>
      </c>
      <c r="R136" s="239">
        <v>1365809240</v>
      </c>
      <c r="S136" s="239">
        <v>238778815.41999999</v>
      </c>
      <c r="T136" s="239">
        <v>714590.06</v>
      </c>
      <c r="U136" s="239">
        <v>238778815.41999999</v>
      </c>
      <c r="V136" s="239">
        <v>0</v>
      </c>
      <c r="W136" s="270">
        <v>0.17482588960959144</v>
      </c>
      <c r="Y136" s="230">
        <f t="shared" si="48"/>
        <v>0</v>
      </c>
      <c r="Z136" s="230"/>
      <c r="AA136" s="232"/>
    </row>
    <row r="137" spans="1:27" x14ac:dyDescent="0.35">
      <c r="A137" s="21" t="s">
        <v>453</v>
      </c>
      <c r="B137" s="22" t="s">
        <v>454</v>
      </c>
      <c r="C137" s="23">
        <f>+C138+C139+C140</f>
        <v>1365809240</v>
      </c>
      <c r="D137" s="240">
        <v>0</v>
      </c>
      <c r="E137" s="23">
        <f t="shared" ref="E137:F137" si="50">+E138+E139+E140</f>
        <v>0</v>
      </c>
      <c r="F137" s="23">
        <f t="shared" si="50"/>
        <v>1365809240</v>
      </c>
      <c r="G137" s="23">
        <f t="shared" ref="G137:J137" si="51">+G138+G139+G140</f>
        <v>239493405.47999999</v>
      </c>
      <c r="H137" s="23">
        <f>+H138+H139+H140</f>
        <v>714590.06</v>
      </c>
      <c r="I137" s="23">
        <f t="shared" si="51"/>
        <v>239493405.47999999</v>
      </c>
      <c r="J137" s="23">
        <f t="shared" si="51"/>
        <v>0</v>
      </c>
      <c r="K137" s="35">
        <f t="shared" si="49"/>
        <v>0.17534908863261167</v>
      </c>
      <c r="L137" s="230">
        <f t="shared" si="46"/>
        <v>0</v>
      </c>
      <c r="M137" s="255" t="s">
        <v>453</v>
      </c>
      <c r="N137" s="256" t="s">
        <v>454</v>
      </c>
      <c r="O137" s="240">
        <v>1365809240</v>
      </c>
      <c r="P137" s="240">
        <v>0</v>
      </c>
      <c r="Q137" s="240">
        <v>0</v>
      </c>
      <c r="R137" s="240">
        <v>1365809240</v>
      </c>
      <c r="S137" s="240">
        <v>238778815.41999999</v>
      </c>
      <c r="T137" s="240">
        <v>714590.06</v>
      </c>
      <c r="U137" s="240">
        <v>238778815.41999999</v>
      </c>
      <c r="V137" s="240">
        <v>0</v>
      </c>
      <c r="W137" s="278">
        <v>0.17482588960959144</v>
      </c>
      <c r="Y137" s="230">
        <f t="shared" si="48"/>
        <v>0</v>
      </c>
      <c r="Z137" s="230"/>
      <c r="AA137" s="232"/>
    </row>
    <row r="138" spans="1:27" x14ac:dyDescent="0.35">
      <c r="A138" s="25" t="s">
        <v>455</v>
      </c>
      <c r="B138" s="26" t="s">
        <v>456</v>
      </c>
      <c r="C138" s="27">
        <v>515924814</v>
      </c>
      <c r="D138" s="242"/>
      <c r="E138" s="33"/>
      <c r="F138" s="29">
        <f t="shared" si="24"/>
        <v>515924814</v>
      </c>
      <c r="G138" s="30">
        <v>239493405.47999999</v>
      </c>
      <c r="H138" s="27">
        <v>714590.06</v>
      </c>
      <c r="I138" s="30">
        <v>239493405.47999999</v>
      </c>
      <c r="J138" s="31"/>
      <c r="K138" s="32">
        <f t="shared" si="49"/>
        <v>0.46420214531491788</v>
      </c>
      <c r="L138" s="230">
        <f t="shared" si="46"/>
        <v>0</v>
      </c>
      <c r="M138" s="257" t="s">
        <v>455</v>
      </c>
      <c r="N138" s="258" t="s">
        <v>456</v>
      </c>
      <c r="O138" s="242">
        <v>515924814</v>
      </c>
      <c r="P138" s="242"/>
      <c r="Q138" s="243"/>
      <c r="R138" s="273">
        <v>515924814</v>
      </c>
      <c r="S138" s="274">
        <v>238778815.41999999</v>
      </c>
      <c r="T138" s="242">
        <v>714590.06</v>
      </c>
      <c r="U138" s="274">
        <v>239493405.47999999</v>
      </c>
      <c r="V138" s="275"/>
      <c r="W138" s="276">
        <v>0.46420214531491788</v>
      </c>
      <c r="Y138" s="230">
        <f t="shared" si="48"/>
        <v>0</v>
      </c>
      <c r="Z138" s="230"/>
      <c r="AA138" s="232"/>
    </row>
    <row r="139" spans="1:27" x14ac:dyDescent="0.35">
      <c r="A139" s="25" t="s">
        <v>457</v>
      </c>
      <c r="B139" s="26" t="s">
        <v>458</v>
      </c>
      <c r="C139" s="27">
        <v>474667785</v>
      </c>
      <c r="D139" s="242"/>
      <c r="E139" s="33"/>
      <c r="F139" s="29">
        <f t="shared" si="24"/>
        <v>474667785</v>
      </c>
      <c r="G139" s="30"/>
      <c r="H139" s="27"/>
      <c r="I139" s="30"/>
      <c r="J139" s="31"/>
      <c r="K139" s="32">
        <f t="shared" si="49"/>
        <v>0</v>
      </c>
      <c r="L139" s="230">
        <f t="shared" si="46"/>
        <v>0</v>
      </c>
      <c r="M139" s="257" t="s">
        <v>457</v>
      </c>
      <c r="N139" s="258" t="s">
        <v>458</v>
      </c>
      <c r="O139" s="242">
        <v>474667785</v>
      </c>
      <c r="P139" s="242"/>
      <c r="Q139" s="243"/>
      <c r="R139" s="273">
        <v>474667785</v>
      </c>
      <c r="S139" s="274"/>
      <c r="T139" s="242"/>
      <c r="U139" s="274"/>
      <c r="V139" s="275"/>
      <c r="W139" s="276">
        <v>0</v>
      </c>
      <c r="Y139" s="230">
        <f t="shared" ref="Y139:Y155" si="52">+C142-O141</f>
        <v>1095322674</v>
      </c>
      <c r="Z139" s="230"/>
      <c r="AA139" s="232"/>
    </row>
    <row r="140" spans="1:27" x14ac:dyDescent="0.35">
      <c r="A140" s="25" t="s">
        <v>459</v>
      </c>
      <c r="B140" s="26" t="s">
        <v>460</v>
      </c>
      <c r="C140" s="27">
        <v>375216641</v>
      </c>
      <c r="D140" s="242"/>
      <c r="E140" s="33"/>
      <c r="F140" s="29">
        <f t="shared" si="24"/>
        <v>375216641</v>
      </c>
      <c r="G140" s="30"/>
      <c r="H140" s="27"/>
      <c r="I140" s="30"/>
      <c r="J140" s="31"/>
      <c r="K140" s="32">
        <f t="shared" si="49"/>
        <v>0</v>
      </c>
      <c r="L140" s="230">
        <f t="shared" si="46"/>
        <v>0</v>
      </c>
      <c r="M140" s="257" t="s">
        <v>459</v>
      </c>
      <c r="N140" s="258" t="s">
        <v>460</v>
      </c>
      <c r="O140" s="242">
        <v>375216641</v>
      </c>
      <c r="P140" s="242"/>
      <c r="Q140" s="243"/>
      <c r="R140" s="273">
        <v>375216641</v>
      </c>
      <c r="S140" s="274"/>
      <c r="T140" s="242"/>
      <c r="U140" s="274"/>
      <c r="V140" s="275"/>
      <c r="W140" s="276">
        <v>0</v>
      </c>
      <c r="Y140" s="230">
        <f t="shared" si="52"/>
        <v>0</v>
      </c>
      <c r="Z140" s="230"/>
      <c r="AA140" s="232"/>
    </row>
    <row r="141" spans="1:27" x14ac:dyDescent="0.35">
      <c r="A141" s="16" t="s">
        <v>1229</v>
      </c>
      <c r="B141" s="17" t="s">
        <v>1230</v>
      </c>
      <c r="C141" s="18"/>
      <c r="D141" s="239"/>
      <c r="E141" s="18"/>
      <c r="F141" s="18"/>
      <c r="G141" s="18">
        <v>1030476658</v>
      </c>
      <c r="H141" s="18">
        <v>1030476658</v>
      </c>
      <c r="I141" s="18">
        <v>1030476658</v>
      </c>
      <c r="J141" s="18"/>
      <c r="K141" s="19"/>
      <c r="L141" s="230">
        <f t="shared" si="46"/>
        <v>0</v>
      </c>
      <c r="M141" s="253" t="s">
        <v>1229</v>
      </c>
      <c r="N141" s="254" t="s">
        <v>1230</v>
      </c>
      <c r="O141" s="239"/>
      <c r="P141" s="239"/>
      <c r="Q141" s="239"/>
      <c r="R141" s="239"/>
      <c r="S141" s="239"/>
      <c r="T141" s="239">
        <v>1030476658</v>
      </c>
      <c r="U141" s="239">
        <v>1030476658</v>
      </c>
      <c r="V141" s="239"/>
      <c r="W141" s="270"/>
      <c r="Y141" s="230">
        <f t="shared" si="52"/>
        <v>-1095322674</v>
      </c>
      <c r="Z141" s="230"/>
      <c r="AA141" s="232"/>
    </row>
    <row r="142" spans="1:27" x14ac:dyDescent="0.35">
      <c r="A142" s="16" t="s">
        <v>461</v>
      </c>
      <c r="B142" s="17" t="s">
        <v>462</v>
      </c>
      <c r="C142" s="18">
        <f>+C143</f>
        <v>1095322674</v>
      </c>
      <c r="D142" s="239">
        <v>0</v>
      </c>
      <c r="E142" s="18">
        <f t="shared" ref="E142:J142" si="53">+E143</f>
        <v>0</v>
      </c>
      <c r="F142" s="18">
        <f t="shared" si="53"/>
        <v>1095322674</v>
      </c>
      <c r="G142" s="18">
        <f t="shared" si="53"/>
        <v>758805350</v>
      </c>
      <c r="H142" s="18">
        <v>0</v>
      </c>
      <c r="I142" s="18">
        <v>758805350</v>
      </c>
      <c r="J142" s="18">
        <f t="shared" si="53"/>
        <v>336517324</v>
      </c>
      <c r="K142" s="19">
        <f t="shared" si="49"/>
        <v>0.6927687776506305</v>
      </c>
      <c r="L142" s="230">
        <f t="shared" si="46"/>
        <v>0</v>
      </c>
      <c r="M142" s="253" t="s">
        <v>461</v>
      </c>
      <c r="N142" s="254" t="s">
        <v>462</v>
      </c>
      <c r="O142" s="239">
        <v>1095322674</v>
      </c>
      <c r="P142" s="239">
        <v>0</v>
      </c>
      <c r="Q142" s="239">
        <v>0</v>
      </c>
      <c r="R142" s="239">
        <v>1095322674</v>
      </c>
      <c r="S142" s="239">
        <v>758805350</v>
      </c>
      <c r="T142" s="239">
        <v>0</v>
      </c>
      <c r="U142" s="239">
        <v>758805350</v>
      </c>
      <c r="V142" s="239">
        <v>336517324</v>
      </c>
      <c r="W142" s="270">
        <v>0.6927687776506305</v>
      </c>
      <c r="Y142" s="230">
        <f t="shared" si="52"/>
        <v>0</v>
      </c>
      <c r="Z142" s="230"/>
      <c r="AA142" s="232"/>
    </row>
    <row r="143" spans="1:27" x14ac:dyDescent="0.35">
      <c r="A143" s="25" t="s">
        <v>463</v>
      </c>
      <c r="B143" s="26" t="s">
        <v>464</v>
      </c>
      <c r="C143" s="27">
        <v>1095322674</v>
      </c>
      <c r="D143" s="242"/>
      <c r="E143" s="33"/>
      <c r="F143" s="29">
        <f t="shared" si="24"/>
        <v>1095322674</v>
      </c>
      <c r="G143" s="30">
        <v>758805350</v>
      </c>
      <c r="H143" s="27"/>
      <c r="I143" s="30">
        <v>758805350</v>
      </c>
      <c r="J143" s="31">
        <f>SUM(F143-I143)</f>
        <v>336517324</v>
      </c>
      <c r="K143" s="32">
        <f t="shared" si="49"/>
        <v>0.6927687776506305</v>
      </c>
      <c r="L143" s="230">
        <f t="shared" si="46"/>
        <v>0</v>
      </c>
      <c r="M143" s="257" t="s">
        <v>463</v>
      </c>
      <c r="N143" s="258" t="s">
        <v>464</v>
      </c>
      <c r="O143" s="242">
        <v>1095322674</v>
      </c>
      <c r="P143" s="242"/>
      <c r="Q143" s="243"/>
      <c r="R143" s="273">
        <v>1095322674</v>
      </c>
      <c r="S143" s="274">
        <v>758805350</v>
      </c>
      <c r="T143" s="242"/>
      <c r="U143" s="274">
        <v>758805350</v>
      </c>
      <c r="V143" s="275">
        <v>336517324</v>
      </c>
      <c r="W143" s="276">
        <v>0.6927687776506305</v>
      </c>
      <c r="Y143" s="230">
        <f t="shared" si="52"/>
        <v>0</v>
      </c>
      <c r="Z143" s="230"/>
      <c r="AA143" s="232"/>
    </row>
    <row r="144" spans="1:27" x14ac:dyDescent="0.35">
      <c r="A144" s="16" t="s">
        <v>465</v>
      </c>
      <c r="B144" s="17" t="s">
        <v>466</v>
      </c>
      <c r="C144" s="18">
        <f>+C145</f>
        <v>0</v>
      </c>
      <c r="D144" s="18">
        <f t="shared" ref="D144:J145" si="54">+D145</f>
        <v>889207514</v>
      </c>
      <c r="E144" s="18">
        <f t="shared" si="54"/>
        <v>0</v>
      </c>
      <c r="F144" s="18">
        <f t="shared" si="54"/>
        <v>889207514</v>
      </c>
      <c r="G144" s="18">
        <f t="shared" si="54"/>
        <v>927973696</v>
      </c>
      <c r="H144" s="18">
        <f>+H145</f>
        <v>7000000</v>
      </c>
      <c r="I144" s="18">
        <f t="shared" si="54"/>
        <v>927973696</v>
      </c>
      <c r="J144" s="18">
        <f t="shared" si="54"/>
        <v>0</v>
      </c>
      <c r="K144" s="19">
        <f t="shared" si="49"/>
        <v>1.043596327504718</v>
      </c>
      <c r="L144" s="230">
        <f t="shared" si="46"/>
        <v>0</v>
      </c>
      <c r="M144" s="253" t="s">
        <v>465</v>
      </c>
      <c r="N144" s="254" t="s">
        <v>466</v>
      </c>
      <c r="O144" s="239">
        <v>0</v>
      </c>
      <c r="P144" s="239">
        <v>889207514</v>
      </c>
      <c r="Q144" s="239">
        <v>0</v>
      </c>
      <c r="R144" s="239">
        <v>889207514</v>
      </c>
      <c r="S144" s="239">
        <v>920973696</v>
      </c>
      <c r="T144" s="239">
        <v>0</v>
      </c>
      <c r="U144" s="239">
        <v>920973696</v>
      </c>
      <c r="V144" s="239">
        <v>0</v>
      </c>
      <c r="W144" s="270">
        <v>1.0357241493125755</v>
      </c>
      <c r="Y144" s="230">
        <f t="shared" si="52"/>
        <v>0</v>
      </c>
      <c r="Z144" s="230"/>
      <c r="AA144" s="232"/>
    </row>
    <row r="145" spans="1:27" x14ac:dyDescent="0.35">
      <c r="A145" s="16" t="s">
        <v>467</v>
      </c>
      <c r="B145" s="17" t="s">
        <v>468</v>
      </c>
      <c r="C145" s="18">
        <f>+C146</f>
        <v>0</v>
      </c>
      <c r="D145" s="18">
        <f t="shared" si="54"/>
        <v>889207514</v>
      </c>
      <c r="E145" s="18">
        <f t="shared" si="54"/>
        <v>0</v>
      </c>
      <c r="F145" s="18">
        <f t="shared" si="54"/>
        <v>889207514</v>
      </c>
      <c r="G145" s="18">
        <f t="shared" si="54"/>
        <v>927973696</v>
      </c>
      <c r="H145" s="18">
        <f>+H146</f>
        <v>7000000</v>
      </c>
      <c r="I145" s="18">
        <f t="shared" si="54"/>
        <v>927973696</v>
      </c>
      <c r="J145" s="18">
        <f t="shared" si="54"/>
        <v>0</v>
      </c>
      <c r="K145" s="19">
        <f t="shared" si="49"/>
        <v>1.043596327504718</v>
      </c>
      <c r="L145" s="230">
        <f t="shared" si="46"/>
        <v>0</v>
      </c>
      <c r="M145" s="253" t="s">
        <v>467</v>
      </c>
      <c r="N145" s="254" t="s">
        <v>468</v>
      </c>
      <c r="O145" s="239">
        <v>0</v>
      </c>
      <c r="P145" s="239">
        <v>889207514</v>
      </c>
      <c r="Q145" s="239">
        <v>0</v>
      </c>
      <c r="R145" s="239">
        <v>889207514</v>
      </c>
      <c r="S145" s="239">
        <v>920973696</v>
      </c>
      <c r="T145" s="239">
        <v>0</v>
      </c>
      <c r="U145" s="239">
        <v>920973696</v>
      </c>
      <c r="V145" s="239">
        <v>0</v>
      </c>
      <c r="W145" s="270">
        <v>1.0357241493125755</v>
      </c>
      <c r="Y145" s="230">
        <f t="shared" si="52"/>
        <v>0</v>
      </c>
      <c r="Z145" s="230"/>
      <c r="AA145" s="232"/>
    </row>
    <row r="146" spans="1:27" x14ac:dyDescent="0.35">
      <c r="A146" s="21" t="s">
        <v>469</v>
      </c>
      <c r="B146" s="22" t="s">
        <v>470</v>
      </c>
      <c r="C146" s="23">
        <f>SUM(C147:C159)</f>
        <v>0</v>
      </c>
      <c r="D146" s="23">
        <f t="shared" ref="D146:J146" si="55">SUM(D147:D159)</f>
        <v>889207514</v>
      </c>
      <c r="E146" s="23">
        <f t="shared" si="55"/>
        <v>0</v>
      </c>
      <c r="F146" s="23">
        <f t="shared" si="55"/>
        <v>889207514</v>
      </c>
      <c r="G146" s="23">
        <f t="shared" si="55"/>
        <v>927973696</v>
      </c>
      <c r="H146" s="23">
        <f>SUM(H147:H159)</f>
        <v>7000000</v>
      </c>
      <c r="I146" s="23">
        <f t="shared" si="55"/>
        <v>927973696</v>
      </c>
      <c r="J146" s="23">
        <f t="shared" si="55"/>
        <v>0</v>
      </c>
      <c r="K146" s="24">
        <f t="shared" si="49"/>
        <v>1.043596327504718</v>
      </c>
      <c r="L146" s="230">
        <f t="shared" si="46"/>
        <v>0</v>
      </c>
      <c r="M146" s="255" t="s">
        <v>469</v>
      </c>
      <c r="N146" s="256" t="s">
        <v>470</v>
      </c>
      <c r="O146" s="240">
        <v>0</v>
      </c>
      <c r="P146" s="240">
        <v>889207514</v>
      </c>
      <c r="Q146" s="240">
        <v>0</v>
      </c>
      <c r="R146" s="240">
        <v>889207514</v>
      </c>
      <c r="S146" s="240">
        <v>920973696</v>
      </c>
      <c r="T146" s="240">
        <v>7000000</v>
      </c>
      <c r="U146" s="240">
        <v>927973696</v>
      </c>
      <c r="V146" s="240">
        <v>0</v>
      </c>
      <c r="W146" s="271">
        <v>1.043596327504718</v>
      </c>
      <c r="Y146" s="230">
        <f t="shared" si="52"/>
        <v>0</v>
      </c>
      <c r="Z146" s="230"/>
      <c r="AA146" s="236"/>
    </row>
    <row r="147" spans="1:27" x14ac:dyDescent="0.35">
      <c r="A147" s="25">
        <v>112670102</v>
      </c>
      <c r="B147" s="26" t="s">
        <v>471</v>
      </c>
      <c r="C147" s="27"/>
      <c r="D147" s="242">
        <v>267934973</v>
      </c>
      <c r="E147" s="33"/>
      <c r="F147" s="29">
        <f t="shared" si="24"/>
        <v>267934973</v>
      </c>
      <c r="G147" s="30">
        <v>267934973</v>
      </c>
      <c r="H147" s="27"/>
      <c r="I147" s="30">
        <v>267934973</v>
      </c>
      <c r="J147" s="31">
        <f>SUM(F147-I147)</f>
        <v>0</v>
      </c>
      <c r="K147" s="32">
        <f t="shared" si="49"/>
        <v>1</v>
      </c>
      <c r="L147" s="230">
        <f t="shared" si="46"/>
        <v>0</v>
      </c>
      <c r="M147" s="257">
        <v>112670102</v>
      </c>
      <c r="N147" s="258" t="s">
        <v>471</v>
      </c>
      <c r="O147" s="242"/>
      <c r="P147" s="242">
        <v>267934973</v>
      </c>
      <c r="Q147" s="243"/>
      <c r="R147" s="273">
        <v>267934973</v>
      </c>
      <c r="S147" s="274">
        <v>267934973</v>
      </c>
      <c r="T147" s="242"/>
      <c r="U147" s="274">
        <v>267934973</v>
      </c>
      <c r="V147" s="275">
        <v>0</v>
      </c>
      <c r="W147" s="276">
        <v>1</v>
      </c>
      <c r="Y147" s="230">
        <f t="shared" si="52"/>
        <v>0</v>
      </c>
      <c r="Z147" s="230"/>
      <c r="AA147" s="236"/>
    </row>
    <row r="148" spans="1:27" x14ac:dyDescent="0.35">
      <c r="A148" s="25">
        <v>112670103</v>
      </c>
      <c r="B148" s="26" t="s">
        <v>1165</v>
      </c>
      <c r="C148" s="27"/>
      <c r="D148" s="242"/>
      <c r="E148" s="33"/>
      <c r="F148" s="29">
        <f t="shared" si="24"/>
        <v>0</v>
      </c>
      <c r="G148" s="30"/>
      <c r="H148" s="27"/>
      <c r="I148" s="30"/>
      <c r="J148" s="31"/>
      <c r="K148" s="32" t="e">
        <f t="shared" si="49"/>
        <v>#DIV/0!</v>
      </c>
      <c r="L148" s="230">
        <f t="shared" si="46"/>
        <v>0</v>
      </c>
      <c r="M148" s="257">
        <v>112670103</v>
      </c>
      <c r="N148" s="258" t="s">
        <v>1165</v>
      </c>
      <c r="O148" s="242"/>
      <c r="P148" s="242"/>
      <c r="Q148" s="243"/>
      <c r="R148" s="273">
        <v>0</v>
      </c>
      <c r="S148" s="274"/>
      <c r="T148" s="242"/>
      <c r="U148" s="274"/>
      <c r="V148" s="275"/>
      <c r="W148" s="276" t="e">
        <v>#DIV/0!</v>
      </c>
      <c r="Y148" s="230">
        <f t="shared" si="52"/>
        <v>0</v>
      </c>
      <c r="Z148" s="230"/>
      <c r="AA148" s="236"/>
    </row>
    <row r="149" spans="1:27" x14ac:dyDescent="0.35">
      <c r="A149" s="25">
        <v>112670104</v>
      </c>
      <c r="B149" s="26" t="s">
        <v>1166</v>
      </c>
      <c r="C149" s="27"/>
      <c r="D149" s="242"/>
      <c r="E149" s="33"/>
      <c r="F149" s="29">
        <f t="shared" ref="F149:F159" si="56">+C149+D149</f>
        <v>0</v>
      </c>
      <c r="G149" s="30">
        <v>1397800</v>
      </c>
      <c r="H149" s="27"/>
      <c r="I149" s="30">
        <v>1397800</v>
      </c>
      <c r="J149" s="31"/>
      <c r="K149" s="32" t="e">
        <f t="shared" si="49"/>
        <v>#DIV/0!</v>
      </c>
      <c r="L149" s="230">
        <f t="shared" si="46"/>
        <v>0</v>
      </c>
      <c r="M149" s="257">
        <v>112670104</v>
      </c>
      <c r="N149" s="258" t="s">
        <v>1166</v>
      </c>
      <c r="O149" s="242"/>
      <c r="P149" s="242"/>
      <c r="Q149" s="243"/>
      <c r="R149" s="273">
        <v>0</v>
      </c>
      <c r="S149" s="274">
        <v>1397800</v>
      </c>
      <c r="T149" s="242"/>
      <c r="U149" s="274">
        <v>1397800</v>
      </c>
      <c r="V149" s="275"/>
      <c r="W149" s="276" t="e">
        <v>#DIV/0!</v>
      </c>
      <c r="Y149" s="230">
        <f t="shared" si="52"/>
        <v>0</v>
      </c>
      <c r="Z149" s="230"/>
      <c r="AA149" s="236"/>
    </row>
    <row r="150" spans="1:27" x14ac:dyDescent="0.35">
      <c r="A150" s="25">
        <v>112670105</v>
      </c>
      <c r="B150" s="26" t="s">
        <v>1167</v>
      </c>
      <c r="C150" s="27"/>
      <c r="D150" s="242">
        <v>450000000</v>
      </c>
      <c r="E150" s="33"/>
      <c r="F150" s="29">
        <f t="shared" si="56"/>
        <v>450000000</v>
      </c>
      <c r="G150" s="30">
        <v>450000000</v>
      </c>
      <c r="H150" s="27"/>
      <c r="I150" s="30">
        <v>450000000</v>
      </c>
      <c r="J150" s="31"/>
      <c r="K150" s="32">
        <f t="shared" si="49"/>
        <v>1</v>
      </c>
      <c r="L150" s="230">
        <f t="shared" si="46"/>
        <v>0</v>
      </c>
      <c r="M150" s="257">
        <v>112670105</v>
      </c>
      <c r="N150" s="258" t="s">
        <v>1167</v>
      </c>
      <c r="O150" s="242"/>
      <c r="P150" s="242">
        <v>450000000</v>
      </c>
      <c r="Q150" s="243"/>
      <c r="R150" s="273">
        <v>450000000</v>
      </c>
      <c r="S150" s="274">
        <v>450000000</v>
      </c>
      <c r="T150" s="242"/>
      <c r="U150" s="274">
        <v>450000000</v>
      </c>
      <c r="V150" s="275"/>
      <c r="W150" s="276">
        <v>1</v>
      </c>
      <c r="Y150" s="230">
        <f t="shared" si="52"/>
        <v>0</v>
      </c>
      <c r="Z150" s="230"/>
      <c r="AA150" s="236"/>
    </row>
    <row r="151" spans="1:27" x14ac:dyDescent="0.35">
      <c r="A151" s="25">
        <v>112670106</v>
      </c>
      <c r="B151" s="26" t="s">
        <v>1168</v>
      </c>
      <c r="C151" s="27"/>
      <c r="D151" s="242"/>
      <c r="E151" s="33"/>
      <c r="F151" s="29">
        <f t="shared" si="56"/>
        <v>0</v>
      </c>
      <c r="G151" s="30"/>
      <c r="H151" s="27"/>
      <c r="I151" s="30"/>
      <c r="J151" s="31"/>
      <c r="K151" s="32" t="e">
        <f t="shared" si="49"/>
        <v>#DIV/0!</v>
      </c>
      <c r="L151" s="230">
        <f t="shared" si="46"/>
        <v>0</v>
      </c>
      <c r="M151" s="257">
        <v>112670106</v>
      </c>
      <c r="N151" s="258" t="s">
        <v>1168</v>
      </c>
      <c r="O151" s="242"/>
      <c r="P151" s="242"/>
      <c r="Q151" s="243"/>
      <c r="R151" s="273">
        <v>0</v>
      </c>
      <c r="S151" s="274"/>
      <c r="T151" s="242"/>
      <c r="U151" s="274"/>
      <c r="V151" s="275"/>
      <c r="W151" s="276" t="e">
        <v>#DIV/0!</v>
      </c>
      <c r="Y151" s="230">
        <f t="shared" si="52"/>
        <v>0</v>
      </c>
      <c r="Z151" s="230"/>
      <c r="AA151" s="236"/>
    </row>
    <row r="152" spans="1:27" x14ac:dyDescent="0.35">
      <c r="A152" s="25">
        <v>112670107</v>
      </c>
      <c r="B152" s="26" t="s">
        <v>1169</v>
      </c>
      <c r="C152" s="27"/>
      <c r="D152" s="242"/>
      <c r="E152" s="33"/>
      <c r="F152" s="29">
        <f t="shared" si="56"/>
        <v>0</v>
      </c>
      <c r="G152" s="30">
        <v>6800000</v>
      </c>
      <c r="H152" s="27"/>
      <c r="I152" s="30">
        <v>6800000</v>
      </c>
      <c r="J152" s="31"/>
      <c r="K152" s="32" t="e">
        <f t="shared" si="49"/>
        <v>#DIV/0!</v>
      </c>
      <c r="L152" s="230">
        <f t="shared" si="46"/>
        <v>0</v>
      </c>
      <c r="M152" s="257">
        <v>112670107</v>
      </c>
      <c r="N152" s="258" t="s">
        <v>1169</v>
      </c>
      <c r="O152" s="242"/>
      <c r="P152" s="242"/>
      <c r="Q152" s="243"/>
      <c r="R152" s="273">
        <v>0</v>
      </c>
      <c r="S152" s="274">
        <v>6800000</v>
      </c>
      <c r="T152" s="242"/>
      <c r="U152" s="274">
        <v>6800000</v>
      </c>
      <c r="V152" s="275"/>
      <c r="W152" s="276" t="e">
        <v>#DIV/0!</v>
      </c>
      <c r="Y152" s="230">
        <f t="shared" si="52"/>
        <v>0</v>
      </c>
      <c r="Z152" s="230"/>
      <c r="AA152" s="236"/>
    </row>
    <row r="153" spans="1:27" x14ac:dyDescent="0.35">
      <c r="A153" s="25">
        <v>112670108</v>
      </c>
      <c r="B153" s="26" t="s">
        <v>1170</v>
      </c>
      <c r="C153" s="27"/>
      <c r="D153" s="242"/>
      <c r="E153" s="33"/>
      <c r="F153" s="29">
        <f t="shared" si="56"/>
        <v>0</v>
      </c>
      <c r="G153" s="30"/>
      <c r="H153" s="27"/>
      <c r="I153" s="30"/>
      <c r="J153" s="31"/>
      <c r="K153" s="32" t="e">
        <f t="shared" si="49"/>
        <v>#DIV/0!</v>
      </c>
      <c r="L153" s="230">
        <f t="shared" si="46"/>
        <v>0</v>
      </c>
      <c r="M153" s="257">
        <v>112670108</v>
      </c>
      <c r="N153" s="258" t="s">
        <v>1170</v>
      </c>
      <c r="O153" s="242"/>
      <c r="P153" s="242"/>
      <c r="Q153" s="243"/>
      <c r="R153" s="273">
        <v>0</v>
      </c>
      <c r="S153" s="274"/>
      <c r="T153" s="242"/>
      <c r="U153" s="274"/>
      <c r="V153" s="275"/>
      <c r="W153" s="276" t="e">
        <v>#DIV/0!</v>
      </c>
      <c r="Y153" s="230">
        <f t="shared" si="52"/>
        <v>0</v>
      </c>
      <c r="Z153" s="230"/>
      <c r="AA153" s="236"/>
    </row>
    <row r="154" spans="1:27" x14ac:dyDescent="0.35">
      <c r="A154" s="25">
        <v>112670109</v>
      </c>
      <c r="B154" s="26" t="s">
        <v>1171</v>
      </c>
      <c r="C154" s="27"/>
      <c r="D154" s="242"/>
      <c r="E154" s="33"/>
      <c r="F154" s="29">
        <f t="shared" si="56"/>
        <v>0</v>
      </c>
      <c r="G154" s="30"/>
      <c r="H154" s="27"/>
      <c r="I154" s="30"/>
      <c r="J154" s="31"/>
      <c r="K154" s="32" t="e">
        <f t="shared" si="49"/>
        <v>#DIV/0!</v>
      </c>
      <c r="L154" s="230">
        <f t="shared" si="46"/>
        <v>0</v>
      </c>
      <c r="M154" s="257">
        <v>112670109</v>
      </c>
      <c r="N154" s="258" t="s">
        <v>1171</v>
      </c>
      <c r="O154" s="242"/>
      <c r="P154" s="242"/>
      <c r="Q154" s="243"/>
      <c r="R154" s="273">
        <v>0</v>
      </c>
      <c r="S154" s="274"/>
      <c r="T154" s="242"/>
      <c r="U154" s="274"/>
      <c r="V154" s="275"/>
      <c r="W154" s="276" t="e">
        <v>#DIV/0!</v>
      </c>
      <c r="Y154" s="230">
        <f t="shared" si="52"/>
        <v>0</v>
      </c>
      <c r="Z154" s="230"/>
      <c r="AA154" s="236"/>
    </row>
    <row r="155" spans="1:27" x14ac:dyDescent="0.35">
      <c r="A155" s="25">
        <v>112670110</v>
      </c>
      <c r="B155" s="26" t="s">
        <v>1172</v>
      </c>
      <c r="C155" s="27"/>
      <c r="D155" s="242"/>
      <c r="E155" s="33"/>
      <c r="F155" s="29">
        <f t="shared" si="56"/>
        <v>0</v>
      </c>
      <c r="G155" s="30">
        <v>50483923</v>
      </c>
      <c r="H155" s="27"/>
      <c r="I155" s="30">
        <v>50483923</v>
      </c>
      <c r="J155" s="31"/>
      <c r="K155" s="32" t="e">
        <f t="shared" si="49"/>
        <v>#DIV/0!</v>
      </c>
      <c r="L155" s="230">
        <f t="shared" si="46"/>
        <v>0</v>
      </c>
      <c r="M155" s="257">
        <v>112670110</v>
      </c>
      <c r="N155" s="258" t="s">
        <v>1172</v>
      </c>
      <c r="O155" s="242"/>
      <c r="P155" s="242"/>
      <c r="Q155" s="243"/>
      <c r="R155" s="273">
        <v>0</v>
      </c>
      <c r="S155" s="274">
        <v>50483923</v>
      </c>
      <c r="T155" s="242"/>
      <c r="U155" s="274">
        <v>50483923</v>
      </c>
      <c r="V155" s="275"/>
      <c r="W155" s="276" t="e">
        <v>#DIV/0!</v>
      </c>
      <c r="Y155" s="230">
        <f t="shared" si="52"/>
        <v>0</v>
      </c>
      <c r="Z155" s="230"/>
      <c r="AA155" s="236"/>
    </row>
    <row r="156" spans="1:27" x14ac:dyDescent="0.35">
      <c r="A156" s="25">
        <v>112670111</v>
      </c>
      <c r="B156" s="26" t="s">
        <v>1173</v>
      </c>
      <c r="C156" s="27"/>
      <c r="D156" s="242">
        <v>75272541</v>
      </c>
      <c r="E156" s="33"/>
      <c r="F156" s="29">
        <f t="shared" si="56"/>
        <v>75272541</v>
      </c>
      <c r="G156" s="30">
        <v>102975000</v>
      </c>
      <c r="H156" s="27"/>
      <c r="I156" s="30">
        <v>102975000</v>
      </c>
      <c r="J156" s="31"/>
      <c r="K156" s="32">
        <f t="shared" si="49"/>
        <v>1.3680287476943285</v>
      </c>
      <c r="L156" s="230">
        <f t="shared" si="46"/>
        <v>0</v>
      </c>
      <c r="M156" s="257">
        <v>112670111</v>
      </c>
      <c r="N156" s="258" t="s">
        <v>1173</v>
      </c>
      <c r="O156" s="242"/>
      <c r="P156" s="242">
        <v>75272541</v>
      </c>
      <c r="Q156" s="243"/>
      <c r="R156" s="273">
        <v>75272541</v>
      </c>
      <c r="S156" s="274">
        <v>102975000</v>
      </c>
      <c r="T156" s="242"/>
      <c r="U156" s="274">
        <v>102975000</v>
      </c>
      <c r="V156" s="275"/>
      <c r="W156" s="276">
        <v>1.3680287476943285</v>
      </c>
      <c r="Y156" s="230">
        <f>+C160-O158</f>
        <v>360566197</v>
      </c>
      <c r="Z156" s="230"/>
      <c r="AA156" s="236"/>
    </row>
    <row r="157" spans="1:27" x14ac:dyDescent="0.35">
      <c r="A157" s="25">
        <v>112670112</v>
      </c>
      <c r="B157" s="26" t="s">
        <v>1174</v>
      </c>
      <c r="C157" s="27"/>
      <c r="D157" s="242"/>
      <c r="E157" s="33"/>
      <c r="F157" s="29">
        <f t="shared" si="56"/>
        <v>0</v>
      </c>
      <c r="G157" s="30">
        <v>30882000</v>
      </c>
      <c r="H157" s="27"/>
      <c r="I157" s="30">
        <v>30882000</v>
      </c>
      <c r="J157" s="31"/>
      <c r="K157" s="32" t="e">
        <f t="shared" si="49"/>
        <v>#DIV/0!</v>
      </c>
      <c r="L157" s="230">
        <f t="shared" si="46"/>
        <v>0</v>
      </c>
      <c r="M157" s="257">
        <v>112670112</v>
      </c>
      <c r="N157" s="258" t="s">
        <v>1174</v>
      </c>
      <c r="O157" s="242"/>
      <c r="P157" s="242"/>
      <c r="Q157" s="243"/>
      <c r="R157" s="273">
        <v>0</v>
      </c>
      <c r="S157" s="274">
        <v>30882000</v>
      </c>
      <c r="T157" s="242"/>
      <c r="U157" s="274">
        <v>30882000</v>
      </c>
      <c r="V157" s="275"/>
      <c r="W157" s="276" t="e">
        <v>#DIV/0!</v>
      </c>
      <c r="Y157" s="230">
        <f>+C161-O159</f>
        <v>0</v>
      </c>
      <c r="Z157" s="230"/>
      <c r="AA157" s="236"/>
    </row>
    <row r="158" spans="1:27" x14ac:dyDescent="0.35">
      <c r="A158" s="25">
        <v>112670113</v>
      </c>
      <c r="B158" s="26" t="s">
        <v>1175</v>
      </c>
      <c r="C158" s="27"/>
      <c r="D158" s="242"/>
      <c r="E158" s="33"/>
      <c r="F158" s="29">
        <f t="shared" si="56"/>
        <v>0</v>
      </c>
      <c r="G158" s="30">
        <v>17500000</v>
      </c>
      <c r="H158" s="27">
        <v>7000000</v>
      </c>
      <c r="I158" s="30">
        <v>17500000</v>
      </c>
      <c r="J158" s="31"/>
      <c r="K158" s="32" t="e">
        <f t="shared" si="49"/>
        <v>#DIV/0!</v>
      </c>
      <c r="L158" s="230">
        <f t="shared" si="46"/>
        <v>0</v>
      </c>
      <c r="M158" s="257">
        <v>112670113</v>
      </c>
      <c r="N158" s="258" t="s">
        <v>1175</v>
      </c>
      <c r="O158" s="242"/>
      <c r="P158" s="242"/>
      <c r="Q158" s="243"/>
      <c r="R158" s="273">
        <v>0</v>
      </c>
      <c r="S158" s="274">
        <v>10500000</v>
      </c>
      <c r="T158" s="242">
        <v>7000000</v>
      </c>
      <c r="U158" s="274">
        <v>17500000</v>
      </c>
      <c r="V158" s="275"/>
      <c r="W158" s="276" t="e">
        <v>#DIV/0!</v>
      </c>
      <c r="Y158" s="230">
        <f>+C162-O160</f>
        <v>-360566197</v>
      </c>
      <c r="Z158" s="230"/>
      <c r="AA158" s="236"/>
    </row>
    <row r="159" spans="1:27" x14ac:dyDescent="0.35">
      <c r="A159" s="25">
        <v>112670114</v>
      </c>
      <c r="B159" s="26" t="s">
        <v>1189</v>
      </c>
      <c r="C159" s="27"/>
      <c r="D159" s="242">
        <v>96000000</v>
      </c>
      <c r="E159" s="33"/>
      <c r="F159" s="29">
        <f t="shared" si="56"/>
        <v>96000000</v>
      </c>
      <c r="G159" s="30"/>
      <c r="H159" s="27"/>
      <c r="I159" s="30"/>
      <c r="J159" s="31"/>
      <c r="K159" s="32"/>
      <c r="L159" s="230">
        <f t="shared" si="46"/>
        <v>0</v>
      </c>
      <c r="M159" s="257">
        <v>112670114</v>
      </c>
      <c r="N159" s="258" t="s">
        <v>1189</v>
      </c>
      <c r="O159" s="242"/>
      <c r="P159" s="242">
        <v>96000000</v>
      </c>
      <c r="Q159" s="243"/>
      <c r="R159" s="273">
        <v>96000000</v>
      </c>
      <c r="S159" s="274"/>
      <c r="T159" s="242"/>
      <c r="U159" s="274"/>
      <c r="V159" s="275"/>
      <c r="W159" s="276"/>
      <c r="Y159" s="230">
        <f t="shared" ref="Y159:Y175" si="57">+C164-O161</f>
        <v>0</v>
      </c>
      <c r="Z159" s="230"/>
      <c r="AA159" s="236"/>
    </row>
    <row r="160" spans="1:27" x14ac:dyDescent="0.35">
      <c r="A160" s="12" t="s">
        <v>472</v>
      </c>
      <c r="B160" s="13" t="s">
        <v>473</v>
      </c>
      <c r="C160" s="14">
        <f>+C161+C164+C166</f>
        <v>360566197</v>
      </c>
      <c r="D160" s="14">
        <f t="shared" ref="D160:J160" si="58">+D161+D164+D166</f>
        <v>23080820183.77</v>
      </c>
      <c r="E160" s="14">
        <f t="shared" si="58"/>
        <v>0</v>
      </c>
      <c r="F160" s="14">
        <f t="shared" si="58"/>
        <v>23441386380.77</v>
      </c>
      <c r="G160" s="14">
        <f t="shared" si="58"/>
        <v>23331140034.919998</v>
      </c>
      <c r="H160" s="14">
        <f>+H161+H164+H166</f>
        <v>96395161.620000005</v>
      </c>
      <c r="I160" s="14">
        <f t="shared" si="58"/>
        <v>23331140034.919998</v>
      </c>
      <c r="J160" s="14">
        <f t="shared" si="58"/>
        <v>110246286.31999996</v>
      </c>
      <c r="K160" s="15">
        <f t="shared" si="49"/>
        <v>0.99529693576739808</v>
      </c>
      <c r="L160" s="230">
        <f t="shared" si="46"/>
        <v>0</v>
      </c>
      <c r="M160" s="251" t="s">
        <v>472</v>
      </c>
      <c r="N160" s="252" t="s">
        <v>473</v>
      </c>
      <c r="O160" s="238">
        <v>360566197</v>
      </c>
      <c r="P160" s="238">
        <v>23080820183.77</v>
      </c>
      <c r="Q160" s="238">
        <v>0</v>
      </c>
      <c r="R160" s="238">
        <v>23441386380.77</v>
      </c>
      <c r="S160" s="238">
        <v>21944978939.089996</v>
      </c>
      <c r="T160" s="238">
        <v>96395161.620000005</v>
      </c>
      <c r="U160" s="238">
        <v>21944978939.089996</v>
      </c>
      <c r="V160" s="238">
        <v>1400012220.529999</v>
      </c>
      <c r="W160" s="269">
        <v>0.93616386772637417</v>
      </c>
      <c r="Y160" s="230">
        <f t="shared" si="57"/>
        <v>0</v>
      </c>
      <c r="Z160" s="230"/>
      <c r="AA160" s="236"/>
    </row>
    <row r="161" spans="1:27" x14ac:dyDescent="0.35">
      <c r="A161" s="12" t="s">
        <v>474</v>
      </c>
      <c r="B161" s="13" t="s">
        <v>475</v>
      </c>
      <c r="C161" s="14">
        <f>+C162+C163</f>
        <v>0</v>
      </c>
      <c r="D161" s="14">
        <f t="shared" ref="D161:J161" si="59">+D162+D163</f>
        <v>22435224661.73</v>
      </c>
      <c r="E161" s="14">
        <f t="shared" si="59"/>
        <v>0</v>
      </c>
      <c r="F161" s="14">
        <f t="shared" si="59"/>
        <v>22435224661.73</v>
      </c>
      <c r="G161" s="14">
        <f t="shared" si="59"/>
        <v>22435224661.73</v>
      </c>
      <c r="H161" s="14">
        <f>+H162+H163</f>
        <v>0</v>
      </c>
      <c r="I161" s="14">
        <f t="shared" si="59"/>
        <v>22435224661.73</v>
      </c>
      <c r="J161" s="14">
        <f t="shared" si="59"/>
        <v>0</v>
      </c>
      <c r="K161" s="15">
        <f t="shared" si="49"/>
        <v>1</v>
      </c>
      <c r="L161" s="230">
        <f t="shared" si="46"/>
        <v>0</v>
      </c>
      <c r="M161" s="251" t="s">
        <v>474</v>
      </c>
      <c r="N161" s="252" t="s">
        <v>475</v>
      </c>
      <c r="O161" s="238">
        <v>0</v>
      </c>
      <c r="P161" s="238">
        <v>22435224661.73</v>
      </c>
      <c r="Q161" s="238">
        <v>0</v>
      </c>
      <c r="R161" s="238">
        <v>22435224661.73</v>
      </c>
      <c r="S161" s="238">
        <v>21145458727.52</v>
      </c>
      <c r="T161" s="238">
        <v>0</v>
      </c>
      <c r="U161" s="238">
        <v>21145458727.52</v>
      </c>
      <c r="V161" s="238">
        <v>1289765934.2099991</v>
      </c>
      <c r="W161" s="269">
        <v>0.94251156591223795</v>
      </c>
      <c r="Y161" s="230">
        <f t="shared" si="57"/>
        <v>360566197</v>
      </c>
      <c r="Z161" s="230"/>
      <c r="AA161" s="232"/>
    </row>
    <row r="162" spans="1:27" x14ac:dyDescent="0.35">
      <c r="A162" s="25" t="s">
        <v>476</v>
      </c>
      <c r="B162" s="26" t="s">
        <v>477</v>
      </c>
      <c r="C162" s="27"/>
      <c r="D162" s="242">
        <v>22370712241</v>
      </c>
      <c r="E162" s="33"/>
      <c r="F162" s="29">
        <f t="shared" ref="F162:F180" si="60">+C162+D162</f>
        <v>22370712241</v>
      </c>
      <c r="G162" s="30">
        <v>22370712241</v>
      </c>
      <c r="H162" s="27"/>
      <c r="I162" s="30">
        <v>22370712241</v>
      </c>
      <c r="J162" s="31">
        <f>SUM(F162-I162)</f>
        <v>0</v>
      </c>
      <c r="K162" s="32">
        <f t="shared" si="49"/>
        <v>1</v>
      </c>
      <c r="L162" s="230">
        <f t="shared" si="46"/>
        <v>0</v>
      </c>
      <c r="M162" s="257" t="s">
        <v>476</v>
      </c>
      <c r="N162" s="258" t="s">
        <v>477</v>
      </c>
      <c r="O162" s="242"/>
      <c r="P162" s="242">
        <v>22370712241</v>
      </c>
      <c r="Q162" s="243"/>
      <c r="R162" s="273">
        <v>22370712241</v>
      </c>
      <c r="S162" s="274">
        <v>21080946306.790001</v>
      </c>
      <c r="T162" s="242"/>
      <c r="U162" s="274">
        <v>21080946306.790001</v>
      </c>
      <c r="V162" s="275">
        <v>1289765934.2099991</v>
      </c>
      <c r="W162" s="276">
        <v>0.94234578138079228</v>
      </c>
      <c r="Y162" s="230">
        <f t="shared" si="57"/>
        <v>360566197</v>
      </c>
      <c r="Z162" s="230"/>
      <c r="AA162" s="232"/>
    </row>
    <row r="163" spans="1:27" x14ac:dyDescent="0.35">
      <c r="A163" s="25">
        <v>121301</v>
      </c>
      <c r="B163" s="26" t="s">
        <v>1190</v>
      </c>
      <c r="C163" s="27"/>
      <c r="D163" s="242">
        <v>64512420.729999997</v>
      </c>
      <c r="E163" s="33"/>
      <c r="F163" s="29">
        <f t="shared" si="60"/>
        <v>64512420.729999997</v>
      </c>
      <c r="G163" s="30">
        <v>64512420.729999997</v>
      </c>
      <c r="H163" s="27"/>
      <c r="I163" s="30">
        <v>64512420.729999997</v>
      </c>
      <c r="J163" s="31"/>
      <c r="K163" s="32">
        <f t="shared" si="49"/>
        <v>1</v>
      </c>
      <c r="L163" s="230">
        <f t="shared" si="46"/>
        <v>0</v>
      </c>
      <c r="M163" s="257">
        <v>121301</v>
      </c>
      <c r="N163" s="258" t="s">
        <v>1190</v>
      </c>
      <c r="O163" s="242"/>
      <c r="P163" s="242">
        <v>64512420.729999997</v>
      </c>
      <c r="Q163" s="243"/>
      <c r="R163" s="273">
        <v>64512420.729999997</v>
      </c>
      <c r="S163" s="274">
        <v>64512420.729999997</v>
      </c>
      <c r="T163" s="242"/>
      <c r="U163" s="274">
        <v>64512420.729999997</v>
      </c>
      <c r="V163" s="275"/>
      <c r="W163" s="276"/>
      <c r="Y163" s="230">
        <f t="shared" si="57"/>
        <v>0</v>
      </c>
      <c r="Z163" s="230"/>
      <c r="AA163" s="232"/>
    </row>
    <row r="164" spans="1:27" x14ac:dyDescent="0.35">
      <c r="A164" s="12">
        <v>123</v>
      </c>
      <c r="B164" s="13" t="s">
        <v>1176</v>
      </c>
      <c r="C164" s="14">
        <f>+C165</f>
        <v>0</v>
      </c>
      <c r="D164" s="14">
        <f t="shared" ref="D164:J164" si="61">+D165</f>
        <v>304605042</v>
      </c>
      <c r="E164" s="14">
        <f t="shared" si="61"/>
        <v>0</v>
      </c>
      <c r="F164" s="14">
        <f t="shared" si="61"/>
        <v>304605042</v>
      </c>
      <c r="G164" s="14">
        <f t="shared" si="61"/>
        <v>304604982.46999699</v>
      </c>
      <c r="H164" s="14">
        <v>0</v>
      </c>
      <c r="I164" s="14">
        <v>304604982.46999699</v>
      </c>
      <c r="J164" s="14">
        <f t="shared" si="61"/>
        <v>0</v>
      </c>
      <c r="K164" s="15">
        <f t="shared" si="49"/>
        <v>0.99999980456658688</v>
      </c>
      <c r="L164" s="230">
        <f t="shared" si="46"/>
        <v>0</v>
      </c>
      <c r="M164" s="251">
        <v>123</v>
      </c>
      <c r="N164" s="252" t="s">
        <v>1176</v>
      </c>
      <c r="O164" s="238">
        <v>0</v>
      </c>
      <c r="P164" s="238">
        <v>304605042</v>
      </c>
      <c r="Q164" s="238">
        <v>0</v>
      </c>
      <c r="R164" s="238">
        <v>304605042</v>
      </c>
      <c r="S164" s="238">
        <v>304604982.46999699</v>
      </c>
      <c r="T164" s="238">
        <v>0</v>
      </c>
      <c r="U164" s="238">
        <v>304604982.46999699</v>
      </c>
      <c r="V164" s="238">
        <v>0</v>
      </c>
      <c r="W164" s="269">
        <v>0.99999980456658688</v>
      </c>
      <c r="Y164" s="230">
        <f t="shared" si="57"/>
        <v>-360566197</v>
      </c>
      <c r="Z164" s="230"/>
      <c r="AA164" s="232"/>
    </row>
    <row r="165" spans="1:27" x14ac:dyDescent="0.35">
      <c r="A165" s="12">
        <v>1232</v>
      </c>
      <c r="B165" s="13" t="s">
        <v>1177</v>
      </c>
      <c r="C165" s="14"/>
      <c r="D165" s="238">
        <v>304605042</v>
      </c>
      <c r="E165" s="14"/>
      <c r="F165" s="14">
        <f t="shared" si="60"/>
        <v>304605042</v>
      </c>
      <c r="G165" s="14">
        <v>304604982.46999699</v>
      </c>
      <c r="H165" s="14"/>
      <c r="I165" s="14">
        <v>304604982.46999699</v>
      </c>
      <c r="J165" s="14"/>
      <c r="K165" s="15">
        <f t="shared" si="49"/>
        <v>0.99999980456658688</v>
      </c>
      <c r="L165" s="230">
        <f t="shared" si="46"/>
        <v>0</v>
      </c>
      <c r="M165" s="251">
        <v>1232</v>
      </c>
      <c r="N165" s="252" t="s">
        <v>1177</v>
      </c>
      <c r="O165" s="238"/>
      <c r="P165" s="238">
        <v>304605042</v>
      </c>
      <c r="Q165" s="238"/>
      <c r="R165" s="238">
        <v>304605042</v>
      </c>
      <c r="S165" s="238">
        <v>304604982.46999699</v>
      </c>
      <c r="T165" s="238"/>
      <c r="U165" s="238">
        <v>304604982.46999699</v>
      </c>
      <c r="V165" s="238"/>
      <c r="W165" s="269">
        <v>0.99999980456658688</v>
      </c>
      <c r="Y165" s="230">
        <f t="shared" si="57"/>
        <v>-360566197</v>
      </c>
      <c r="Z165" s="230"/>
      <c r="AA165" s="232"/>
    </row>
    <row r="166" spans="1:27" x14ac:dyDescent="0.35">
      <c r="A166" s="12" t="s">
        <v>478</v>
      </c>
      <c r="B166" s="13" t="s">
        <v>479</v>
      </c>
      <c r="C166" s="14">
        <f t="shared" ref="C166:J166" si="62">+C167+C180</f>
        <v>360566197</v>
      </c>
      <c r="D166" s="14">
        <f t="shared" si="62"/>
        <v>340990480.04000002</v>
      </c>
      <c r="E166" s="14">
        <f t="shared" si="62"/>
        <v>0</v>
      </c>
      <c r="F166" s="14">
        <f t="shared" si="62"/>
        <v>701556677.03999996</v>
      </c>
      <c r="G166" s="14">
        <f t="shared" si="62"/>
        <v>591310390.72000003</v>
      </c>
      <c r="H166" s="14">
        <f>+H167+H180</f>
        <v>96395161.620000005</v>
      </c>
      <c r="I166" s="14">
        <f t="shared" si="62"/>
        <v>591310390.72000003</v>
      </c>
      <c r="J166" s="14">
        <f t="shared" si="62"/>
        <v>110246286.31999996</v>
      </c>
      <c r="K166" s="15">
        <f t="shared" si="49"/>
        <v>0.84285476864798747</v>
      </c>
      <c r="L166" s="230">
        <f>+'[1]INFO PRESUPUESTAL'!$D$29+'[1]INFO PRESUPUESTAL'!$E$29+'[1]INFO PRESUPUESTAL'!$F$29+'[1]INFO PRESUPUESTAL'!$G$29</f>
        <v>494915229.10000002</v>
      </c>
      <c r="M166" s="251" t="s">
        <v>478</v>
      </c>
      <c r="N166" s="252" t="s">
        <v>479</v>
      </c>
      <c r="O166" s="238">
        <v>360566197</v>
      </c>
      <c r="P166" s="238">
        <v>340990480.04000002</v>
      </c>
      <c r="Q166" s="238">
        <v>0</v>
      </c>
      <c r="R166" s="238">
        <v>701556677.03999996</v>
      </c>
      <c r="S166" s="238">
        <v>494915229.10000002</v>
      </c>
      <c r="T166" s="238">
        <v>96395161.620000005</v>
      </c>
      <c r="U166" s="238">
        <v>494915229.10000002</v>
      </c>
      <c r="V166" s="238">
        <v>110246286.31999996</v>
      </c>
      <c r="W166" s="269">
        <v>0.70545295240883577</v>
      </c>
      <c r="Y166" s="230">
        <f t="shared" si="57"/>
        <v>0</v>
      </c>
      <c r="Z166" s="230"/>
      <c r="AA166" s="232"/>
    </row>
    <row r="167" spans="1:27" x14ac:dyDescent="0.35">
      <c r="A167" s="21" t="s">
        <v>480</v>
      </c>
      <c r="B167" s="22" t="s">
        <v>481</v>
      </c>
      <c r="C167" s="23">
        <f>SUM(C168:C179)</f>
        <v>360566197</v>
      </c>
      <c r="D167" s="23">
        <f t="shared" ref="D167:J167" si="63">SUM(D168:D179)</f>
        <v>25003040.039999999</v>
      </c>
      <c r="E167" s="23">
        <f t="shared" si="63"/>
        <v>0</v>
      </c>
      <c r="F167" s="23">
        <f t="shared" si="63"/>
        <v>385569237.04000002</v>
      </c>
      <c r="G167" s="23">
        <f t="shared" si="63"/>
        <v>275322950.72000003</v>
      </c>
      <c r="H167" s="23">
        <f>SUM(H168:H179)</f>
        <v>96395161.620000005</v>
      </c>
      <c r="I167" s="23">
        <f t="shared" si="63"/>
        <v>275322950.72000003</v>
      </c>
      <c r="J167" s="23">
        <f t="shared" si="63"/>
        <v>110246286.31999996</v>
      </c>
      <c r="K167" s="24">
        <f t="shared" si="49"/>
        <v>0.71406876968101385</v>
      </c>
      <c r="L167" s="230">
        <v>96395161.620000005</v>
      </c>
      <c r="M167" s="255" t="s">
        <v>480</v>
      </c>
      <c r="N167" s="256" t="s">
        <v>481</v>
      </c>
      <c r="O167" s="240">
        <v>360566197</v>
      </c>
      <c r="P167" s="240">
        <v>25003040.039999999</v>
      </c>
      <c r="Q167" s="240">
        <v>0</v>
      </c>
      <c r="R167" s="240">
        <v>385569237.04000002</v>
      </c>
      <c r="S167" s="240">
        <v>178927789.09999999</v>
      </c>
      <c r="T167" s="240">
        <v>96395161.620000005</v>
      </c>
      <c r="U167" s="240">
        <v>178927789.09999999</v>
      </c>
      <c r="V167" s="240">
        <v>110246286.31999996</v>
      </c>
      <c r="W167" s="271">
        <v>0.46406137189165203</v>
      </c>
      <c r="Y167" s="230">
        <f t="shared" si="57"/>
        <v>0</v>
      </c>
      <c r="Z167" s="230"/>
      <c r="AA167" s="232"/>
    </row>
    <row r="168" spans="1:27" x14ac:dyDescent="0.35">
      <c r="A168" s="25" t="s">
        <v>482</v>
      </c>
      <c r="B168" s="26" t="s">
        <v>483</v>
      </c>
      <c r="C168" s="29"/>
      <c r="D168" s="242"/>
      <c r="E168" s="33"/>
      <c r="F168" s="29">
        <f t="shared" si="60"/>
        <v>0</v>
      </c>
      <c r="G168" s="30">
        <v>6131624.2400000002</v>
      </c>
      <c r="H168" s="27">
        <v>1544642.65</v>
      </c>
      <c r="I168" s="30">
        <v>6131624.2400000002</v>
      </c>
      <c r="J168" s="31">
        <f t="shared" ref="J168:J180" si="64">SUM(F168-I168)</f>
        <v>-6131624.2400000002</v>
      </c>
      <c r="K168" s="32" t="e">
        <f t="shared" si="49"/>
        <v>#DIV/0!</v>
      </c>
      <c r="L168" s="230">
        <f t="shared" si="46"/>
        <v>0</v>
      </c>
      <c r="M168" s="257" t="s">
        <v>482</v>
      </c>
      <c r="N168" s="258" t="s">
        <v>483</v>
      </c>
      <c r="O168" s="273"/>
      <c r="P168" s="242"/>
      <c r="Q168" s="243"/>
      <c r="R168" s="273">
        <v>0</v>
      </c>
      <c r="S168" s="274">
        <v>4586981.59</v>
      </c>
      <c r="T168" s="242">
        <v>1544642.65</v>
      </c>
      <c r="U168" s="274">
        <v>6131624.2400000002</v>
      </c>
      <c r="V168" s="275">
        <v>-6131624.2400000002</v>
      </c>
      <c r="W168" s="276" t="e">
        <v>#DIV/0!</v>
      </c>
      <c r="Y168" s="230">
        <f t="shared" si="57"/>
        <v>0</v>
      </c>
      <c r="Z168" s="230"/>
      <c r="AA168" s="232"/>
    </row>
    <row r="169" spans="1:27" x14ac:dyDescent="0.35">
      <c r="A169" s="25" t="s">
        <v>484</v>
      </c>
      <c r="B169" s="26" t="s">
        <v>485</v>
      </c>
      <c r="C169" s="27"/>
      <c r="D169" s="242"/>
      <c r="E169" s="33"/>
      <c r="F169" s="29">
        <f t="shared" si="60"/>
        <v>0</v>
      </c>
      <c r="G169" s="30">
        <v>5005354.88</v>
      </c>
      <c r="H169" s="27">
        <v>1119733.54</v>
      </c>
      <c r="I169" s="30">
        <v>5005354.88</v>
      </c>
      <c r="J169" s="31">
        <f t="shared" si="64"/>
        <v>-5005354.88</v>
      </c>
      <c r="K169" s="32" t="e">
        <f t="shared" si="49"/>
        <v>#DIV/0!</v>
      </c>
      <c r="L169" s="230">
        <f t="shared" si="46"/>
        <v>0</v>
      </c>
      <c r="M169" s="257" t="s">
        <v>484</v>
      </c>
      <c r="N169" s="258" t="s">
        <v>485</v>
      </c>
      <c r="O169" s="242"/>
      <c r="P169" s="242"/>
      <c r="Q169" s="243"/>
      <c r="R169" s="273">
        <v>0</v>
      </c>
      <c r="S169" s="274">
        <v>3885621.34</v>
      </c>
      <c r="T169" s="242">
        <v>1119733.54</v>
      </c>
      <c r="U169" s="274">
        <v>5005354.88</v>
      </c>
      <c r="V169" s="275">
        <v>-5005354.88</v>
      </c>
      <c r="W169" s="276" t="e">
        <v>#DIV/0!</v>
      </c>
      <c r="Y169" s="230">
        <f t="shared" si="57"/>
        <v>0</v>
      </c>
      <c r="Z169" s="230"/>
      <c r="AA169" s="232"/>
    </row>
    <row r="170" spans="1:27" x14ac:dyDescent="0.35">
      <c r="A170" s="25" t="s">
        <v>486</v>
      </c>
      <c r="B170" s="26" t="s">
        <v>487</v>
      </c>
      <c r="C170" s="27"/>
      <c r="D170" s="242">
        <f>+[2]Hoja3!F17</f>
        <v>20933828.129999999</v>
      </c>
      <c r="E170" s="33"/>
      <c r="F170" s="29">
        <f t="shared" si="60"/>
        <v>20933828.129999999</v>
      </c>
      <c r="G170" s="30">
        <v>29248828.219999999</v>
      </c>
      <c r="H170" s="27">
        <v>8508672.3499999996</v>
      </c>
      <c r="I170" s="30">
        <v>29248828.219999999</v>
      </c>
      <c r="J170" s="31">
        <f t="shared" si="64"/>
        <v>-8315000.0899999999</v>
      </c>
      <c r="K170" s="32">
        <f t="shared" si="49"/>
        <v>1.3972039914708136</v>
      </c>
      <c r="L170" s="230">
        <f t="shared" si="46"/>
        <v>0</v>
      </c>
      <c r="M170" s="257" t="s">
        <v>486</v>
      </c>
      <c r="N170" s="258" t="s">
        <v>487</v>
      </c>
      <c r="O170" s="242"/>
      <c r="P170" s="242">
        <v>20933828.129999999</v>
      </c>
      <c r="Q170" s="243"/>
      <c r="R170" s="273">
        <v>20933828.129999999</v>
      </c>
      <c r="S170" s="274">
        <v>20740155.869999997</v>
      </c>
      <c r="T170" s="242">
        <v>8508672.3499999996</v>
      </c>
      <c r="U170" s="274">
        <v>29248828.219999999</v>
      </c>
      <c r="V170" s="275">
        <v>-8315000.0899999999</v>
      </c>
      <c r="W170" s="276">
        <v>1.3972039914708136</v>
      </c>
      <c r="Y170" s="230">
        <f t="shared" si="57"/>
        <v>360566197</v>
      </c>
      <c r="Z170" s="230"/>
      <c r="AA170" s="232"/>
    </row>
    <row r="171" spans="1:27" x14ac:dyDescent="0.35">
      <c r="A171" s="25" t="s">
        <v>488</v>
      </c>
      <c r="B171" s="26" t="s">
        <v>489</v>
      </c>
      <c r="C171" s="27"/>
      <c r="D171" s="242">
        <f>+[2]Hoja3!F19</f>
        <v>1579921.17</v>
      </c>
      <c r="E171" s="33"/>
      <c r="F171" s="29">
        <f t="shared" si="60"/>
        <v>1579921.17</v>
      </c>
      <c r="G171" s="30">
        <v>3565688.59</v>
      </c>
      <c r="H171" s="27">
        <v>1985767.42</v>
      </c>
      <c r="I171" s="30">
        <v>3565688.59</v>
      </c>
      <c r="J171" s="31">
        <f t="shared" si="64"/>
        <v>-1985767.42</v>
      </c>
      <c r="K171" s="32">
        <f t="shared" si="49"/>
        <v>2.256877531427723</v>
      </c>
      <c r="L171" s="230">
        <f t="shared" si="46"/>
        <v>0</v>
      </c>
      <c r="M171" s="257" t="s">
        <v>488</v>
      </c>
      <c r="N171" s="258" t="s">
        <v>489</v>
      </c>
      <c r="O171" s="242"/>
      <c r="P171" s="242">
        <v>1579921.17</v>
      </c>
      <c r="Q171" s="243"/>
      <c r="R171" s="273">
        <v>1579921.17</v>
      </c>
      <c r="S171" s="274">
        <v>1579921.17</v>
      </c>
      <c r="T171" s="242">
        <v>1985767.42</v>
      </c>
      <c r="U171" s="274">
        <v>3565688.59</v>
      </c>
      <c r="V171" s="275">
        <v>-1985767.42</v>
      </c>
      <c r="W171" s="276">
        <v>2.256877531427723</v>
      </c>
      <c r="Y171" s="230">
        <f t="shared" si="57"/>
        <v>0</v>
      </c>
      <c r="Z171" s="230"/>
      <c r="AA171" s="232"/>
    </row>
    <row r="172" spans="1:27" x14ac:dyDescent="0.35">
      <c r="A172" s="25" t="s">
        <v>490</v>
      </c>
      <c r="B172" s="26" t="s">
        <v>491</v>
      </c>
      <c r="C172" s="27"/>
      <c r="D172" s="242"/>
      <c r="E172" s="33"/>
      <c r="F172" s="29">
        <f t="shared" si="60"/>
        <v>0</v>
      </c>
      <c r="G172" s="30">
        <v>91566557</v>
      </c>
      <c r="H172" s="27">
        <v>33500312</v>
      </c>
      <c r="I172" s="30">
        <v>91566557</v>
      </c>
      <c r="J172" s="31">
        <f t="shared" si="64"/>
        <v>-91566557</v>
      </c>
      <c r="K172" s="32" t="e">
        <f t="shared" si="49"/>
        <v>#DIV/0!</v>
      </c>
      <c r="L172" s="230">
        <f t="shared" si="46"/>
        <v>0</v>
      </c>
      <c r="M172" s="257" t="s">
        <v>490</v>
      </c>
      <c r="N172" s="258" t="s">
        <v>491</v>
      </c>
      <c r="O172" s="242"/>
      <c r="P172" s="242"/>
      <c r="Q172" s="243"/>
      <c r="R172" s="273">
        <v>0</v>
      </c>
      <c r="S172" s="274">
        <v>58066245</v>
      </c>
      <c r="T172" s="242">
        <v>33500312</v>
      </c>
      <c r="U172" s="274">
        <v>91566557</v>
      </c>
      <c r="V172" s="275">
        <v>-91566557</v>
      </c>
      <c r="W172" s="276" t="e">
        <v>#DIV/0!</v>
      </c>
      <c r="Y172" s="230">
        <f t="shared" si="57"/>
        <v>0</v>
      </c>
      <c r="Z172" s="230"/>
      <c r="AA172" s="232"/>
    </row>
    <row r="173" spans="1:27" x14ac:dyDescent="0.35">
      <c r="A173" s="25" t="s">
        <v>492</v>
      </c>
      <c r="B173" s="26" t="s">
        <v>493</v>
      </c>
      <c r="C173" s="27"/>
      <c r="D173" s="242">
        <f>+[2]Hoja3!F21</f>
        <v>2489290.7400000002</v>
      </c>
      <c r="E173" s="33"/>
      <c r="F173" s="29">
        <f t="shared" si="60"/>
        <v>2489290.7400000002</v>
      </c>
      <c r="G173" s="30">
        <v>2115017.2200000002</v>
      </c>
      <c r="H173" s="27">
        <v>170077.42</v>
      </c>
      <c r="I173" s="30">
        <v>2115017.2200000002</v>
      </c>
      <c r="J173" s="31">
        <f t="shared" si="64"/>
        <v>374273.52</v>
      </c>
      <c r="K173" s="32">
        <f t="shared" si="49"/>
        <v>0.84964652220575887</v>
      </c>
      <c r="L173" s="230">
        <f t="shared" si="46"/>
        <v>0</v>
      </c>
      <c r="M173" s="257" t="s">
        <v>492</v>
      </c>
      <c r="N173" s="258" t="s">
        <v>493</v>
      </c>
      <c r="O173" s="242"/>
      <c r="P173" s="242">
        <v>2489290.7400000002</v>
      </c>
      <c r="Q173" s="243"/>
      <c r="R173" s="273">
        <v>2489290.7400000002</v>
      </c>
      <c r="S173" s="274">
        <v>1944939.8</v>
      </c>
      <c r="T173" s="242">
        <v>170077.42</v>
      </c>
      <c r="U173" s="274">
        <v>2115017.2200000002</v>
      </c>
      <c r="V173" s="275">
        <v>374273.52</v>
      </c>
      <c r="W173" s="276">
        <v>0.84964652220575887</v>
      </c>
      <c r="Y173" s="230">
        <f t="shared" si="57"/>
        <v>-360566197</v>
      </c>
      <c r="Z173" s="230"/>
      <c r="AA173" s="232"/>
    </row>
    <row r="174" spans="1:27" x14ac:dyDescent="0.35">
      <c r="A174" s="25" t="s">
        <v>494</v>
      </c>
      <c r="B174" s="26" t="s">
        <v>495</v>
      </c>
      <c r="C174" s="27"/>
      <c r="D174" s="242"/>
      <c r="E174" s="33"/>
      <c r="F174" s="29">
        <f t="shared" si="60"/>
        <v>0</v>
      </c>
      <c r="G174" s="30">
        <v>1259479.48</v>
      </c>
      <c r="H174" s="27">
        <v>162717</v>
      </c>
      <c r="I174" s="30">
        <v>1259479.48</v>
      </c>
      <c r="J174" s="31">
        <f t="shared" si="64"/>
        <v>-1259479.48</v>
      </c>
      <c r="K174" s="32" t="e">
        <f t="shared" si="49"/>
        <v>#DIV/0!</v>
      </c>
      <c r="L174" s="230">
        <f t="shared" si="46"/>
        <v>0</v>
      </c>
      <c r="M174" s="257" t="s">
        <v>494</v>
      </c>
      <c r="N174" s="258" t="s">
        <v>495</v>
      </c>
      <c r="O174" s="242"/>
      <c r="P174" s="242"/>
      <c r="Q174" s="243"/>
      <c r="R174" s="273">
        <v>0</v>
      </c>
      <c r="S174" s="274">
        <v>1096762.48</v>
      </c>
      <c r="T174" s="242">
        <v>162717</v>
      </c>
      <c r="U174" s="274">
        <v>1259479.48</v>
      </c>
      <c r="V174" s="275">
        <v>-1259479.48</v>
      </c>
      <c r="W174" s="276" t="e">
        <v>#DIV/0!</v>
      </c>
      <c r="Y174" s="230">
        <f t="shared" si="57"/>
        <v>0</v>
      </c>
      <c r="Z174" s="230"/>
      <c r="AA174" s="232"/>
    </row>
    <row r="175" spans="1:27" x14ac:dyDescent="0.35">
      <c r="A175" s="25" t="s">
        <v>496</v>
      </c>
      <c r="B175" s="26" t="s">
        <v>497</v>
      </c>
      <c r="C175" s="27">
        <v>360566197</v>
      </c>
      <c r="D175" s="242"/>
      <c r="E175" s="33"/>
      <c r="F175" s="29">
        <f t="shared" si="60"/>
        <v>360566197</v>
      </c>
      <c r="G175" s="30">
        <v>79964072.090000004</v>
      </c>
      <c r="H175" s="27">
        <v>38469514.239999995</v>
      </c>
      <c r="I175" s="30">
        <v>79964072.090000004</v>
      </c>
      <c r="J175" s="31">
        <f t="shared" si="64"/>
        <v>280602124.90999997</v>
      </c>
      <c r="K175" s="32">
        <f t="shared" si="49"/>
        <v>0.2217736236932937</v>
      </c>
      <c r="L175" s="230">
        <f t="shared" si="46"/>
        <v>0</v>
      </c>
      <c r="M175" s="257" t="s">
        <v>496</v>
      </c>
      <c r="N175" s="258" t="s">
        <v>497</v>
      </c>
      <c r="O175" s="242">
        <v>360566197</v>
      </c>
      <c r="P175" s="242"/>
      <c r="Q175" s="243"/>
      <c r="R175" s="273">
        <v>360566197</v>
      </c>
      <c r="S175" s="274">
        <v>41494557.850000001</v>
      </c>
      <c r="T175" s="242">
        <v>38469514.239999995</v>
      </c>
      <c r="U175" s="274">
        <v>79964072.090000004</v>
      </c>
      <c r="V175" s="275">
        <v>280602124.90999997</v>
      </c>
      <c r="W175" s="276">
        <v>0.2217736236932937</v>
      </c>
      <c r="Y175" s="230">
        <f t="shared" si="57"/>
        <v>0</v>
      </c>
      <c r="Z175" s="230"/>
      <c r="AA175" s="232"/>
    </row>
    <row r="176" spans="1:27" x14ac:dyDescent="0.35">
      <c r="A176" s="25" t="s">
        <v>498</v>
      </c>
      <c r="B176" s="26" t="s">
        <v>499</v>
      </c>
      <c r="C176" s="27"/>
      <c r="D176" s="242"/>
      <c r="E176" s="33"/>
      <c r="F176" s="29">
        <f t="shared" si="60"/>
        <v>0</v>
      </c>
      <c r="G176" s="30">
        <v>684596</v>
      </c>
      <c r="H176" s="27"/>
      <c r="I176" s="30">
        <v>684596</v>
      </c>
      <c r="J176" s="31">
        <f t="shared" si="64"/>
        <v>-684596</v>
      </c>
      <c r="K176" s="32" t="e">
        <f t="shared" si="49"/>
        <v>#DIV/0!</v>
      </c>
      <c r="L176" s="230">
        <f t="shared" si="46"/>
        <v>0</v>
      </c>
      <c r="M176" s="257" t="s">
        <v>498</v>
      </c>
      <c r="N176" s="258" t="s">
        <v>499</v>
      </c>
      <c r="O176" s="242"/>
      <c r="P176" s="242"/>
      <c r="Q176" s="243"/>
      <c r="R176" s="273">
        <v>0</v>
      </c>
      <c r="S176" s="274">
        <v>684596</v>
      </c>
      <c r="T176" s="242"/>
      <c r="U176" s="274">
        <v>684596</v>
      </c>
      <c r="V176" s="275">
        <v>-684596</v>
      </c>
      <c r="W176" s="276" t="e">
        <v>#DIV/0!</v>
      </c>
      <c r="Y176" s="230">
        <f>+C182-O178</f>
        <v>128545687388</v>
      </c>
      <c r="Z176" s="230"/>
      <c r="AA176" s="232"/>
    </row>
    <row r="177" spans="1:27" x14ac:dyDescent="0.35">
      <c r="A177" s="25" t="s">
        <v>500</v>
      </c>
      <c r="B177" s="26" t="s">
        <v>501</v>
      </c>
      <c r="C177" s="27"/>
      <c r="D177" s="242"/>
      <c r="E177" s="33"/>
      <c r="F177" s="29">
        <f t="shared" si="60"/>
        <v>0</v>
      </c>
      <c r="G177" s="30">
        <v>11964778</v>
      </c>
      <c r="H177" s="27">
        <v>9843825</v>
      </c>
      <c r="I177" s="30">
        <v>11964778</v>
      </c>
      <c r="J177" s="31">
        <f t="shared" si="64"/>
        <v>-11964778</v>
      </c>
      <c r="K177" s="32" t="e">
        <f t="shared" si="49"/>
        <v>#DIV/0!</v>
      </c>
      <c r="L177" s="230">
        <f t="shared" si="46"/>
        <v>0</v>
      </c>
      <c r="M177" s="257" t="s">
        <v>500</v>
      </c>
      <c r="N177" s="258" t="s">
        <v>501</v>
      </c>
      <c r="O177" s="242"/>
      <c r="P177" s="242"/>
      <c r="Q177" s="243"/>
      <c r="R177" s="273">
        <v>0</v>
      </c>
      <c r="S177" s="274">
        <v>2120953</v>
      </c>
      <c r="T177" s="242">
        <v>9843825</v>
      </c>
      <c r="U177" s="274">
        <v>11964778</v>
      </c>
      <c r="V177" s="275">
        <v>-11964778</v>
      </c>
      <c r="W177" s="276" t="e">
        <v>#DIV/0!</v>
      </c>
      <c r="Y177" s="230">
        <f>+C183-O179</f>
        <v>0</v>
      </c>
      <c r="Z177" s="230"/>
      <c r="AA177" s="232"/>
    </row>
    <row r="178" spans="1:27" x14ac:dyDescent="0.35">
      <c r="A178" s="25" t="s">
        <v>502</v>
      </c>
      <c r="B178" s="26" t="s">
        <v>503</v>
      </c>
      <c r="C178" s="27"/>
      <c r="D178" s="242"/>
      <c r="E178" s="33"/>
      <c r="F178" s="29">
        <f t="shared" si="60"/>
        <v>0</v>
      </c>
      <c r="G178" s="30">
        <v>42259613</v>
      </c>
      <c r="H178" s="27">
        <v>569679</v>
      </c>
      <c r="I178" s="30">
        <v>42259613</v>
      </c>
      <c r="J178" s="31">
        <f t="shared" si="64"/>
        <v>-42259613</v>
      </c>
      <c r="K178" s="32" t="e">
        <f t="shared" si="49"/>
        <v>#DIV/0!</v>
      </c>
      <c r="L178" s="230">
        <f t="shared" si="46"/>
        <v>0</v>
      </c>
      <c r="M178" s="257" t="s">
        <v>502</v>
      </c>
      <c r="N178" s="258" t="s">
        <v>503</v>
      </c>
      <c r="O178" s="242"/>
      <c r="P178" s="242"/>
      <c r="Q178" s="243"/>
      <c r="R178" s="273">
        <v>0</v>
      </c>
      <c r="S178" s="274">
        <v>41689934</v>
      </c>
      <c r="T178" s="242">
        <v>569679</v>
      </c>
      <c r="U178" s="274">
        <v>42259613</v>
      </c>
      <c r="V178" s="275">
        <v>-42259613</v>
      </c>
      <c r="W178" s="276" t="e">
        <v>#DIV/0!</v>
      </c>
      <c r="Y178" s="230">
        <f>+C184-O180</f>
        <v>0</v>
      </c>
      <c r="Z178" s="230"/>
      <c r="AA178" s="232"/>
    </row>
    <row r="179" spans="1:27" x14ac:dyDescent="0.35">
      <c r="A179" s="231">
        <v>1262212</v>
      </c>
      <c r="B179" s="26" t="s">
        <v>1178</v>
      </c>
      <c r="C179" s="33"/>
      <c r="D179" s="243"/>
      <c r="E179" s="33"/>
      <c r="F179" s="29">
        <f t="shared" si="60"/>
        <v>0</v>
      </c>
      <c r="G179" s="30">
        <v>1557342</v>
      </c>
      <c r="H179" s="27">
        <v>520221</v>
      </c>
      <c r="I179" s="30">
        <v>1557342</v>
      </c>
      <c r="J179" s="31">
        <f t="shared" si="64"/>
        <v>-1557342</v>
      </c>
      <c r="K179" s="32" t="e">
        <f t="shared" si="49"/>
        <v>#DIV/0!</v>
      </c>
      <c r="L179" s="230">
        <f t="shared" si="46"/>
        <v>0</v>
      </c>
      <c r="M179" s="259">
        <v>1262212</v>
      </c>
      <c r="N179" s="258" t="s">
        <v>1178</v>
      </c>
      <c r="O179" s="243"/>
      <c r="P179" s="243"/>
      <c r="Q179" s="243"/>
      <c r="R179" s="273">
        <v>0</v>
      </c>
      <c r="S179" s="274">
        <v>1037121</v>
      </c>
      <c r="T179" s="242">
        <v>520221</v>
      </c>
      <c r="U179" s="274">
        <v>1557342</v>
      </c>
      <c r="V179" s="275">
        <v>-1557342</v>
      </c>
      <c r="W179" s="276" t="e">
        <v>#DIV/0!</v>
      </c>
      <c r="Y179" s="230" t="e">
        <f>+C185-#REF!</f>
        <v>#REF!</v>
      </c>
      <c r="Z179" s="230"/>
      <c r="AA179" s="232"/>
    </row>
    <row r="180" spans="1:27" x14ac:dyDescent="0.35">
      <c r="A180" s="231">
        <v>12627</v>
      </c>
      <c r="B180" s="26" t="s">
        <v>1179</v>
      </c>
      <c r="C180" s="33"/>
      <c r="D180" s="243">
        <v>315987440</v>
      </c>
      <c r="E180" s="33"/>
      <c r="F180" s="29">
        <f t="shared" si="60"/>
        <v>315987440</v>
      </c>
      <c r="G180" s="30">
        <v>315987440</v>
      </c>
      <c r="H180" s="27"/>
      <c r="I180" s="30">
        <v>315987440</v>
      </c>
      <c r="J180" s="31">
        <f t="shared" si="64"/>
        <v>0</v>
      </c>
      <c r="K180" s="32">
        <f t="shared" si="49"/>
        <v>1</v>
      </c>
      <c r="L180" s="230">
        <f t="shared" si="46"/>
        <v>0</v>
      </c>
      <c r="M180" s="259">
        <v>12627</v>
      </c>
      <c r="N180" s="258" t="s">
        <v>1179</v>
      </c>
      <c r="O180" s="243"/>
      <c r="P180" s="243">
        <v>315987440</v>
      </c>
      <c r="Q180" s="243"/>
      <c r="R180" s="273">
        <v>315987440</v>
      </c>
      <c r="S180" s="274">
        <v>315987440</v>
      </c>
      <c r="T180" s="242"/>
      <c r="U180" s="274">
        <v>315987440</v>
      </c>
      <c r="V180" s="275">
        <v>0</v>
      </c>
      <c r="W180" s="276">
        <v>1</v>
      </c>
      <c r="Y180" s="230">
        <f>+C186-O181</f>
        <v>0</v>
      </c>
      <c r="Z180" s="230"/>
      <c r="AA180" s="232"/>
    </row>
    <row r="181" spans="1:27" x14ac:dyDescent="0.35">
      <c r="C181" s="4">
        <f>+C5</f>
        <v>128545687388</v>
      </c>
      <c r="D181" s="4">
        <f>+D5</f>
        <v>24369960169.77</v>
      </c>
      <c r="F181" s="4">
        <f>+F5</f>
        <v>152915647557.76999</v>
      </c>
      <c r="Y181" s="230">
        <f>+C188-O183</f>
        <v>0</v>
      </c>
      <c r="Z181" s="230"/>
      <c r="AA181" s="232"/>
    </row>
    <row r="182" spans="1:27" x14ac:dyDescent="0.35">
      <c r="C182" s="4">
        <f>+'Gastos Mayo 2020'!C6</f>
        <v>128545687388</v>
      </c>
      <c r="D182" s="4">
        <f>+'Gastos Mayo 2020'!F6</f>
        <v>24369960170.239998</v>
      </c>
      <c r="F182" s="4">
        <f>+'Gastos Mayo 2020'!G6</f>
        <v>152915647558.23999</v>
      </c>
      <c r="Z182" s="230"/>
      <c r="AA182" s="232"/>
    </row>
    <row r="183" spans="1:27" x14ac:dyDescent="0.35">
      <c r="C183" s="230">
        <f t="shared" ref="C183:D183" si="65">+C182-C181</f>
        <v>0</v>
      </c>
      <c r="D183" s="230">
        <f t="shared" si="65"/>
        <v>0.46999740600585938</v>
      </c>
      <c r="F183" s="230">
        <f>+F182-F181</f>
        <v>0.470001220703125</v>
      </c>
      <c r="Z183" s="230"/>
      <c r="AA183" s="232"/>
    </row>
    <row r="184" spans="1:27" x14ac:dyDescent="0.35">
      <c r="D184" s="232"/>
      <c r="F184" s="4"/>
      <c r="Z184" s="230"/>
      <c r="AA184" s="232"/>
    </row>
    <row r="185" spans="1:27" x14ac:dyDescent="0.35">
      <c r="D185" s="232"/>
      <c r="F185" s="232"/>
      <c r="Z185" s="230"/>
      <c r="AA185" s="232"/>
    </row>
    <row r="186" spans="1:27" x14ac:dyDescent="0.35">
      <c r="D186" s="232">
        <f>+D185-D184</f>
        <v>0</v>
      </c>
      <c r="F186" s="230">
        <f>+F185-F184</f>
        <v>0</v>
      </c>
      <c r="Z186" s="230"/>
      <c r="AA186" s="232"/>
    </row>
    <row r="187" spans="1:27" x14ac:dyDescent="0.35">
      <c r="Z187" s="230"/>
      <c r="AA187" s="232"/>
    </row>
    <row r="188" spans="1:27" x14ac:dyDescent="0.35">
      <c r="Z188" s="230"/>
      <c r="AA188" s="232"/>
    </row>
    <row r="189" spans="1:27" x14ac:dyDescent="0.35">
      <c r="Z189" s="230"/>
      <c r="AA189" s="232"/>
    </row>
    <row r="190" spans="1:27" x14ac:dyDescent="0.35">
      <c r="Z190" s="230"/>
      <c r="AA190" s="232"/>
    </row>
    <row r="191" spans="1:27" x14ac:dyDescent="0.35">
      <c r="Z191" s="230"/>
    </row>
    <row r="192" spans="1:27" x14ac:dyDescent="0.35">
      <c r="Z192" s="230"/>
    </row>
    <row r="193" spans="26:26" x14ac:dyDescent="0.35">
      <c r="Z193" s="230"/>
    </row>
  </sheetData>
  <autoFilter ref="A4:BT166"/>
  <mergeCells count="1">
    <mergeCell ref="C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409"/>
  <sheetViews>
    <sheetView showGridLines="0" tabSelected="1" zoomScale="90" zoomScaleNormal="90" workbookViewId="0">
      <pane xSplit="2" ySplit="5" topLeftCell="H396" activePane="bottomRight" state="frozen"/>
      <selection pane="topRight" activeCell="C1" sqref="C1"/>
      <selection pane="bottomLeft" activeCell="A2" sqref="A2"/>
      <selection pane="bottomRight" activeCell="K5" sqref="K5:K407"/>
    </sheetView>
  </sheetViews>
  <sheetFormatPr baseColWidth="10" defaultColWidth="4.54296875" defaultRowHeight="14.5" x14ac:dyDescent="0.35"/>
  <cols>
    <col min="1" max="1" width="14.81640625" style="208" customWidth="1"/>
    <col min="2" max="2" width="62" style="208" bestFit="1" customWidth="1"/>
    <col min="3" max="3" width="18.36328125" style="213" bestFit="1" customWidth="1"/>
    <col min="4" max="4" width="16.36328125" style="213" bestFit="1" customWidth="1"/>
    <col min="5" max="5" width="22.08984375" style="213" bestFit="1" customWidth="1"/>
    <col min="6" max="6" width="17.36328125" style="213" bestFit="1" customWidth="1"/>
    <col min="7" max="7" width="21.36328125" style="213" bestFit="1" customWidth="1"/>
    <col min="8" max="8" width="18" style="213" bestFit="1" customWidth="1"/>
    <col min="9" max="9" width="26.1796875" style="213" bestFit="1" customWidth="1"/>
    <col min="10" max="10" width="19.7265625" style="213" bestFit="1" customWidth="1"/>
    <col min="11" max="11" width="16.36328125" style="213" bestFit="1" customWidth="1"/>
    <col min="12" max="12" width="17.36328125" style="213" bestFit="1" customWidth="1"/>
    <col min="13" max="13" width="21.6328125" style="213" bestFit="1" customWidth="1"/>
    <col min="14" max="14" width="17.36328125" style="213" bestFit="1" customWidth="1"/>
    <col min="15" max="15" width="19.7265625" style="213" bestFit="1" customWidth="1"/>
    <col min="16" max="16" width="22.7265625" style="213" bestFit="1" customWidth="1"/>
    <col min="17" max="17" width="17.36328125" style="213" bestFit="1" customWidth="1"/>
    <col min="18" max="19" width="17.36328125" style="208" hidden="1" customWidth="1"/>
    <col min="20" max="21" width="17.36328125" style="208" bestFit="1" customWidth="1"/>
    <col min="22" max="22" width="41.54296875" style="208" bestFit="1" customWidth="1"/>
    <col min="23" max="23" width="16.6328125" style="208" hidden="1" customWidth="1"/>
    <col min="24" max="24" width="37" style="208" hidden="1" customWidth="1"/>
    <col min="25" max="25" width="15.7265625" style="208" hidden="1" customWidth="1"/>
    <col min="26" max="26" width="13.7265625" style="208" hidden="1" customWidth="1"/>
    <col min="27" max="27" width="17.453125" style="208" hidden="1" customWidth="1"/>
    <col min="28" max="28" width="14.7265625" style="208" hidden="1" customWidth="1"/>
    <col min="29" max="29" width="15.7265625" style="208" hidden="1" customWidth="1"/>
    <col min="30" max="30" width="13.7265625" style="208" hidden="1" customWidth="1"/>
    <col min="31" max="31" width="21.453125" style="208" hidden="1" customWidth="1"/>
    <col min="32" max="32" width="19.08984375" style="208" hidden="1" customWidth="1"/>
    <col min="33" max="33" width="13.7265625" style="208" hidden="1" customWidth="1"/>
    <col min="34" max="35" width="14.7265625" style="208" hidden="1" customWidth="1"/>
    <col min="36" max="36" width="13.7265625" style="208" hidden="1" customWidth="1"/>
    <col min="37" max="37" width="14.7265625" style="208" hidden="1" customWidth="1"/>
    <col min="38" max="38" width="20" style="208" hidden="1" customWidth="1"/>
    <col min="39" max="39" width="19.36328125" style="208" hidden="1" customWidth="1"/>
    <col min="40" max="40" width="0" style="208" hidden="1" customWidth="1"/>
    <col min="41" max="16384" width="4.54296875" style="208"/>
  </cols>
  <sheetData>
    <row r="4" spans="1:39" ht="31" customHeight="1" x14ac:dyDescent="0.35"/>
    <row r="5" spans="1:39" ht="29" x14ac:dyDescent="0.35">
      <c r="A5" s="42" t="s">
        <v>0</v>
      </c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504</v>
      </c>
      <c r="H5" s="43" t="s">
        <v>1123</v>
      </c>
      <c r="I5" s="43" t="s">
        <v>1124</v>
      </c>
      <c r="J5" s="43" t="s">
        <v>505</v>
      </c>
      <c r="K5" s="43" t="s">
        <v>1125</v>
      </c>
      <c r="L5" s="43" t="s">
        <v>1126</v>
      </c>
      <c r="M5" s="43" t="s">
        <v>506</v>
      </c>
      <c r="N5" s="43" t="s">
        <v>1127</v>
      </c>
      <c r="O5" s="43" t="s">
        <v>507</v>
      </c>
      <c r="P5" s="43" t="s">
        <v>219</v>
      </c>
      <c r="Q5" s="43" t="s">
        <v>508</v>
      </c>
      <c r="T5" s="43" t="s">
        <v>1227</v>
      </c>
      <c r="U5" s="43" t="s">
        <v>1193</v>
      </c>
      <c r="W5" s="263" t="s">
        <v>0</v>
      </c>
      <c r="X5" s="263" t="s">
        <v>1</v>
      </c>
      <c r="Y5" s="264" t="s">
        <v>2</v>
      </c>
      <c r="Z5" s="264" t="s">
        <v>3</v>
      </c>
      <c r="AA5" s="264" t="s">
        <v>4</v>
      </c>
      <c r="AB5" s="264" t="s">
        <v>5</v>
      </c>
      <c r="AC5" s="264" t="s">
        <v>1211</v>
      </c>
      <c r="AD5" s="264" t="s">
        <v>1123</v>
      </c>
      <c r="AE5" s="264" t="s">
        <v>1124</v>
      </c>
      <c r="AF5" s="264" t="s">
        <v>1212</v>
      </c>
      <c r="AG5" s="264" t="s">
        <v>1125</v>
      </c>
      <c r="AH5" s="264" t="s">
        <v>1126</v>
      </c>
      <c r="AI5" s="264" t="s">
        <v>1213</v>
      </c>
      <c r="AJ5" s="264" t="s">
        <v>1214</v>
      </c>
      <c r="AK5" s="264" t="s">
        <v>1127</v>
      </c>
      <c r="AL5" s="264" t="s">
        <v>1215</v>
      </c>
      <c r="AM5" s="264" t="s">
        <v>1216</v>
      </c>
    </row>
    <row r="6" spans="1:39" s="219" customFormat="1" x14ac:dyDescent="0.35">
      <c r="A6" s="216">
        <v>2</v>
      </c>
      <c r="B6" s="217" t="s">
        <v>6</v>
      </c>
      <c r="C6" s="218">
        <f>+C7+C249</f>
        <v>128545687388</v>
      </c>
      <c r="D6" s="218">
        <f t="shared" ref="D6:Q6" si="0">+D7+D249</f>
        <v>8759437788</v>
      </c>
      <c r="E6" s="218">
        <f t="shared" si="0"/>
        <v>8759437788</v>
      </c>
      <c r="F6" s="218">
        <f t="shared" si="0"/>
        <v>24369960170.239998</v>
      </c>
      <c r="G6" s="218">
        <f t="shared" si="0"/>
        <v>152915647558.23999</v>
      </c>
      <c r="H6" s="218">
        <v>6817225659.6800003</v>
      </c>
      <c r="I6" s="218">
        <v>59416486812.209999</v>
      </c>
      <c r="J6" s="218">
        <f>+G6-I6</f>
        <v>93499160746.029999</v>
      </c>
      <c r="K6" s="218">
        <v>9048261122.0600014</v>
      </c>
      <c r="L6" s="218">
        <v>43185858696.949989</v>
      </c>
      <c r="M6" s="218">
        <f t="shared" si="0"/>
        <v>15567373356.26</v>
      </c>
      <c r="N6" s="218">
        <v>67866016503.229996</v>
      </c>
      <c r="O6" s="218">
        <f t="shared" si="0"/>
        <v>7298617091.0199995</v>
      </c>
      <c r="P6" s="218">
        <f>+G6-N6</f>
        <v>85049631055.009995</v>
      </c>
      <c r="Q6" s="218">
        <f t="shared" si="0"/>
        <v>43129829978.949997</v>
      </c>
      <c r="R6" s="246">
        <f>+'[3]5.Consid. Presupuesto 2020'!$C$28</f>
        <v>152055651742.47</v>
      </c>
      <c r="S6" s="246">
        <f>+C6-R6</f>
        <v>-23509964354.470001</v>
      </c>
      <c r="T6" s="218"/>
      <c r="U6" s="218"/>
      <c r="W6" s="265">
        <v>2</v>
      </c>
      <c r="X6" s="265" t="s">
        <v>6</v>
      </c>
      <c r="Y6" s="266">
        <v>128545687388</v>
      </c>
      <c r="Z6" s="266">
        <v>8996667760</v>
      </c>
      <c r="AA6" s="266">
        <v>6312515335</v>
      </c>
      <c r="AB6" s="266">
        <v>19427833438.239998</v>
      </c>
      <c r="AC6" s="266">
        <v>150657673251.23999</v>
      </c>
      <c r="AD6" s="266">
        <v>6817225659.6800003</v>
      </c>
      <c r="AE6" s="266">
        <v>59416486812.209999</v>
      </c>
      <c r="AF6" s="266">
        <v>91241186439.029999</v>
      </c>
      <c r="AG6" s="266">
        <v>9048261122.0600014</v>
      </c>
      <c r="AH6" s="266">
        <v>43185858696.949989</v>
      </c>
      <c r="AI6" s="266">
        <v>16592870323.26001</v>
      </c>
      <c r="AJ6" s="266">
        <v>7664660038.3000002</v>
      </c>
      <c r="AK6" s="266">
        <v>67866016503.229996</v>
      </c>
      <c r="AL6" s="266">
        <v>8449529691.0199966</v>
      </c>
      <c r="AM6" s="266">
        <v>82791656748.009995</v>
      </c>
    </row>
    <row r="7" spans="1:39" s="219" customFormat="1" x14ac:dyDescent="0.35">
      <c r="A7" s="220">
        <v>21</v>
      </c>
      <c r="B7" s="221" t="s">
        <v>7</v>
      </c>
      <c r="C7" s="222">
        <f>+C8+C63+C235+C239+C241</f>
        <v>117594878148</v>
      </c>
      <c r="D7" s="222">
        <f t="shared" ref="D7:Q7" si="1">+D8+D63+D235+D239+D241</f>
        <v>2892716342</v>
      </c>
      <c r="E7" s="222">
        <f t="shared" si="1"/>
        <v>2892716342</v>
      </c>
      <c r="F7" s="222">
        <f t="shared" si="1"/>
        <v>3860919311.73</v>
      </c>
      <c r="G7" s="222">
        <f t="shared" si="1"/>
        <v>121455797459.73</v>
      </c>
      <c r="H7" s="222">
        <v>6099038523.6800003</v>
      </c>
      <c r="I7" s="222">
        <v>53301382928.380005</v>
      </c>
      <c r="J7" s="222">
        <f t="shared" ref="J7:J70" si="2">+G7-I7</f>
        <v>68154414531.349991</v>
      </c>
      <c r="K7" s="222">
        <v>8805001548.0600014</v>
      </c>
      <c r="L7" s="222">
        <v>41393815276.959991</v>
      </c>
      <c r="M7" s="222">
        <f t="shared" si="1"/>
        <v>11779588175.42</v>
      </c>
      <c r="N7" s="222">
        <v>57724091178.239998</v>
      </c>
      <c r="O7" s="222">
        <f t="shared" si="1"/>
        <v>3869312802.8599997</v>
      </c>
      <c r="P7" s="222">
        <f t="shared" ref="P7:P70" si="3">+G7-N7</f>
        <v>63731706281.489998</v>
      </c>
      <c r="Q7" s="222">
        <f t="shared" si="1"/>
        <v>41358552707.959999</v>
      </c>
      <c r="T7" s="222"/>
      <c r="U7" s="222"/>
      <c r="W7" s="265">
        <v>21</v>
      </c>
      <c r="X7" s="265" t="s">
        <v>7</v>
      </c>
      <c r="Y7" s="266">
        <v>117594878148</v>
      </c>
      <c r="Z7" s="266">
        <v>2892716342</v>
      </c>
      <c r="AA7" s="266">
        <v>2892716342</v>
      </c>
      <c r="AB7" s="266">
        <v>3860919311.73</v>
      </c>
      <c r="AC7" s="266">
        <v>121455797459.73</v>
      </c>
      <c r="AD7" s="266">
        <v>6099038523.6800003</v>
      </c>
      <c r="AE7" s="266">
        <v>53301382928.380005</v>
      </c>
      <c r="AF7" s="266">
        <v>68154414531.349991</v>
      </c>
      <c r="AG7" s="266">
        <v>8805001548.0600014</v>
      </c>
      <c r="AH7" s="266">
        <v>41393815276.959991</v>
      </c>
      <c r="AI7" s="266">
        <v>12246125777.420013</v>
      </c>
      <c r="AJ7" s="266">
        <v>5807824979.3000002</v>
      </c>
      <c r="AK7" s="266">
        <v>57724091178.239998</v>
      </c>
      <c r="AL7" s="266">
        <v>4422708249.859993</v>
      </c>
      <c r="AM7" s="266">
        <v>63731706281.489998</v>
      </c>
    </row>
    <row r="8" spans="1:39" s="219" customFormat="1" x14ac:dyDescent="0.35">
      <c r="A8" s="220">
        <v>211</v>
      </c>
      <c r="B8" s="221" t="s">
        <v>8</v>
      </c>
      <c r="C8" s="222">
        <f>+C9+C43</f>
        <v>103924427514</v>
      </c>
      <c r="D8" s="222">
        <f t="shared" ref="D8:Q8" si="4">+D9+D43</f>
        <v>0</v>
      </c>
      <c r="E8" s="222">
        <f t="shared" si="4"/>
        <v>2303003991</v>
      </c>
      <c r="F8" s="222">
        <f t="shared" si="4"/>
        <v>1853314409</v>
      </c>
      <c r="G8" s="222">
        <f t="shared" si="4"/>
        <v>103474737932</v>
      </c>
      <c r="H8" s="222">
        <v>4988968448</v>
      </c>
      <c r="I8" s="222">
        <v>41974135695.849998</v>
      </c>
      <c r="J8" s="222">
        <f t="shared" si="2"/>
        <v>61500602236.150002</v>
      </c>
      <c r="K8" s="222">
        <v>8131861672</v>
      </c>
      <c r="L8" s="222">
        <v>34286588590.369999</v>
      </c>
      <c r="M8" s="222">
        <f t="shared" si="4"/>
        <v>7687547105.4800005</v>
      </c>
      <c r="N8" s="222">
        <v>44196382226.169998</v>
      </c>
      <c r="O8" s="222">
        <f t="shared" si="4"/>
        <v>2222246530.3199997</v>
      </c>
      <c r="P8" s="222">
        <f t="shared" si="3"/>
        <v>59278355705.830002</v>
      </c>
      <c r="Q8" s="222">
        <f t="shared" si="4"/>
        <v>34286588590.369999</v>
      </c>
      <c r="R8" s="245">
        <f>+C9+C240</f>
        <v>80817571944</v>
      </c>
      <c r="T8" s="222">
        <f t="shared" ref="T8:U8" si="5">+T9+T43</f>
        <v>40602224763.68</v>
      </c>
      <c r="U8" s="268">
        <f t="shared" si="5"/>
        <v>510981407.31999969</v>
      </c>
      <c r="V8" s="267" t="s">
        <v>1228</v>
      </c>
      <c r="W8" s="265">
        <v>211</v>
      </c>
      <c r="X8" s="265" t="s">
        <v>8</v>
      </c>
      <c r="Y8" s="266">
        <v>103924427514</v>
      </c>
      <c r="Z8" s="266">
        <v>0</v>
      </c>
      <c r="AA8" s="266">
        <v>2303003991</v>
      </c>
      <c r="AB8" s="266">
        <v>1853314409</v>
      </c>
      <c r="AC8" s="266">
        <v>103474737932</v>
      </c>
      <c r="AD8" s="266">
        <v>4988968448</v>
      </c>
      <c r="AE8" s="266">
        <v>41974135695.849998</v>
      </c>
      <c r="AF8" s="266">
        <v>61500602236.150002</v>
      </c>
      <c r="AG8" s="266">
        <v>8131861672</v>
      </c>
      <c r="AH8" s="266">
        <v>34286588590.369999</v>
      </c>
      <c r="AI8" s="266">
        <v>7703925236.4799995</v>
      </c>
      <c r="AJ8" s="266">
        <v>5468148447</v>
      </c>
      <c r="AK8" s="266">
        <v>44196382226.169998</v>
      </c>
      <c r="AL8" s="266">
        <v>2222246530.3199997</v>
      </c>
      <c r="AM8" s="266">
        <v>59278355705.830002</v>
      </c>
    </row>
    <row r="9" spans="1:39" s="219" customFormat="1" x14ac:dyDescent="0.35">
      <c r="A9" s="220">
        <v>2111</v>
      </c>
      <c r="B9" s="221" t="s">
        <v>9</v>
      </c>
      <c r="C9" s="222">
        <f>+C10+C27+C34</f>
        <v>76451082961</v>
      </c>
      <c r="D9" s="222">
        <f t="shared" ref="D9:Q9" si="6">+D10+D27+D34</f>
        <v>0</v>
      </c>
      <c r="E9" s="222">
        <f t="shared" si="6"/>
        <v>1938003991</v>
      </c>
      <c r="F9" s="222">
        <f t="shared" si="6"/>
        <v>81443507</v>
      </c>
      <c r="G9" s="222">
        <f t="shared" si="6"/>
        <v>74594522477</v>
      </c>
      <c r="H9" s="222">
        <v>4701863236</v>
      </c>
      <c r="I9" s="222">
        <v>25537690917.169998</v>
      </c>
      <c r="J9" s="222">
        <f t="shared" si="2"/>
        <v>49056831559.830002</v>
      </c>
      <c r="K9" s="222">
        <v>4673536012</v>
      </c>
      <c r="L9" s="222">
        <v>25482099327.169998</v>
      </c>
      <c r="M9" s="222">
        <f t="shared" si="6"/>
        <v>55591590</v>
      </c>
      <c r="N9" s="222">
        <v>25542452607.169998</v>
      </c>
      <c r="O9" s="222">
        <f t="shared" si="6"/>
        <v>4761690</v>
      </c>
      <c r="P9" s="222">
        <f t="shared" si="3"/>
        <v>49052069869.830002</v>
      </c>
      <c r="Q9" s="222">
        <f t="shared" si="6"/>
        <v>25482099327.169998</v>
      </c>
      <c r="R9" s="244">
        <f>+R8*61%</f>
        <v>49298718885.839996</v>
      </c>
      <c r="S9" s="244">
        <f>+R9+C43-4200000000</f>
        <v>72572063438.839996</v>
      </c>
      <c r="T9" s="222">
        <f t="shared" ref="T9:U9" si="7">+T10+T27+T34</f>
        <v>28668975252</v>
      </c>
      <c r="U9" s="222">
        <f t="shared" si="7"/>
        <v>4036450688</v>
      </c>
      <c r="W9" s="265">
        <v>2111</v>
      </c>
      <c r="X9" s="265" t="s">
        <v>9</v>
      </c>
      <c r="Y9" s="266">
        <v>76451082961</v>
      </c>
      <c r="Z9" s="266">
        <v>0</v>
      </c>
      <c r="AA9" s="266">
        <v>1938003991</v>
      </c>
      <c r="AB9" s="266">
        <v>81443507</v>
      </c>
      <c r="AC9" s="266">
        <v>74594522477</v>
      </c>
      <c r="AD9" s="266">
        <v>4701863236</v>
      </c>
      <c r="AE9" s="266">
        <v>25537690917.169998</v>
      </c>
      <c r="AF9" s="266">
        <v>49056831559.830002</v>
      </c>
      <c r="AG9" s="266">
        <v>4673536012</v>
      </c>
      <c r="AH9" s="266">
        <v>25482099327.169998</v>
      </c>
      <c r="AI9" s="266">
        <v>55591590</v>
      </c>
      <c r="AJ9" s="266">
        <v>4701599896</v>
      </c>
      <c r="AK9" s="266">
        <v>25542452607.169998</v>
      </c>
      <c r="AL9" s="266">
        <v>4761690</v>
      </c>
      <c r="AM9" s="266">
        <v>49052069869.830002</v>
      </c>
    </row>
    <row r="10" spans="1:39" s="219" customFormat="1" x14ac:dyDescent="0.35">
      <c r="A10" s="223">
        <v>21111</v>
      </c>
      <c r="B10" s="224" t="s">
        <v>10</v>
      </c>
      <c r="C10" s="225">
        <f>+C11+C23</f>
        <v>58994774236</v>
      </c>
      <c r="D10" s="225">
        <f t="shared" ref="D10:Q10" si="8">+D11+D23</f>
        <v>0</v>
      </c>
      <c r="E10" s="225">
        <f t="shared" si="8"/>
        <v>0</v>
      </c>
      <c r="F10" s="225">
        <f t="shared" si="8"/>
        <v>81443507</v>
      </c>
      <c r="G10" s="225">
        <f t="shared" si="8"/>
        <v>59076217743</v>
      </c>
      <c r="H10" s="225">
        <v>3584526994</v>
      </c>
      <c r="I10" s="225">
        <v>19092828930.169998</v>
      </c>
      <c r="J10" s="225">
        <f t="shared" si="2"/>
        <v>39983388812.830002</v>
      </c>
      <c r="K10" s="225">
        <v>3591580198</v>
      </c>
      <c r="L10" s="225">
        <v>19076737161.169998</v>
      </c>
      <c r="M10" s="225">
        <f t="shared" si="8"/>
        <v>16091769</v>
      </c>
      <c r="N10" s="225">
        <v>19096608930.169998</v>
      </c>
      <c r="O10" s="225">
        <f t="shared" si="8"/>
        <v>3780000</v>
      </c>
      <c r="P10" s="225">
        <f t="shared" si="3"/>
        <v>39979608812.830002</v>
      </c>
      <c r="Q10" s="225">
        <f t="shared" si="8"/>
        <v>19076737161.169998</v>
      </c>
      <c r="R10" s="244">
        <f>+R8-R9</f>
        <v>31518853058.160004</v>
      </c>
      <c r="S10" s="244">
        <f>+R10+4200000000</f>
        <v>35718853058.160004</v>
      </c>
      <c r="T10" s="225">
        <f t="shared" ref="T10:U10" si="9">+T11+T23</f>
        <v>28668975252</v>
      </c>
      <c r="U10" s="225">
        <f t="shared" si="9"/>
        <v>4036450688</v>
      </c>
      <c r="W10" s="265">
        <v>21111</v>
      </c>
      <c r="X10" s="265" t="s">
        <v>10</v>
      </c>
      <c r="Y10" s="266">
        <v>58994774236</v>
      </c>
      <c r="Z10" s="266">
        <v>0</v>
      </c>
      <c r="AA10" s="266">
        <v>0</v>
      </c>
      <c r="AB10" s="266">
        <v>81443507</v>
      </c>
      <c r="AC10" s="266">
        <v>59076217743</v>
      </c>
      <c r="AD10" s="266">
        <v>3584526994</v>
      </c>
      <c r="AE10" s="266">
        <v>19092828930.169998</v>
      </c>
      <c r="AF10" s="266">
        <v>39983388812.830002</v>
      </c>
      <c r="AG10" s="266">
        <v>3591580198</v>
      </c>
      <c r="AH10" s="266">
        <v>19076737161.169998</v>
      </c>
      <c r="AI10" s="266">
        <v>16091769</v>
      </c>
      <c r="AJ10" s="266">
        <v>3584526994</v>
      </c>
      <c r="AK10" s="266">
        <v>19096608930.169998</v>
      </c>
      <c r="AL10" s="266">
        <v>3780000</v>
      </c>
      <c r="AM10" s="266">
        <v>39979608812.830002</v>
      </c>
    </row>
    <row r="11" spans="1:39" s="219" customFormat="1" x14ac:dyDescent="0.35">
      <c r="A11" s="226">
        <v>211111</v>
      </c>
      <c r="B11" s="227" t="s">
        <v>11</v>
      </c>
      <c r="C11" s="228">
        <f>+C12+C13+C14+C15+C16+C17+C18+C19+C22</f>
        <v>57900582100</v>
      </c>
      <c r="D11" s="228">
        <f t="shared" ref="D11:Q11" si="10">+D12+D13+D14+D15+D16+D17+D18+D19+D22</f>
        <v>0</v>
      </c>
      <c r="E11" s="228">
        <f t="shared" si="10"/>
        <v>0</v>
      </c>
      <c r="F11" s="228">
        <f t="shared" si="10"/>
        <v>81443507</v>
      </c>
      <c r="G11" s="228">
        <f t="shared" si="10"/>
        <v>57982025607</v>
      </c>
      <c r="H11" s="228">
        <v>3572422543</v>
      </c>
      <c r="I11" s="228">
        <v>18985243440.169998</v>
      </c>
      <c r="J11" s="228">
        <f t="shared" si="2"/>
        <v>38996782166.830002</v>
      </c>
      <c r="K11" s="228">
        <v>3574202706</v>
      </c>
      <c r="L11" s="228">
        <v>18985239568.169998</v>
      </c>
      <c r="M11" s="228">
        <f t="shared" si="10"/>
        <v>3872</v>
      </c>
      <c r="N11" s="228">
        <v>18985243440.169998</v>
      </c>
      <c r="O11" s="228">
        <f t="shared" si="10"/>
        <v>0</v>
      </c>
      <c r="P11" s="228">
        <f t="shared" si="3"/>
        <v>38996782166.830002</v>
      </c>
      <c r="Q11" s="228">
        <f t="shared" si="10"/>
        <v>18985239568.169998</v>
      </c>
      <c r="T11" s="228">
        <f t="shared" ref="T11:U11" si="11">+T12+T13+T14+T15+T16+T17+T18+T19+T22</f>
        <v>28668975252</v>
      </c>
      <c r="U11" s="228">
        <f t="shared" si="11"/>
        <v>4036450688</v>
      </c>
      <c r="W11" s="265">
        <v>211111</v>
      </c>
      <c r="X11" s="265" t="s">
        <v>11</v>
      </c>
      <c r="Y11" s="266">
        <v>57900582100</v>
      </c>
      <c r="Z11" s="266">
        <v>0</v>
      </c>
      <c r="AA11" s="266">
        <v>0</v>
      </c>
      <c r="AB11" s="266">
        <v>81443507</v>
      </c>
      <c r="AC11" s="266">
        <v>57982025607</v>
      </c>
      <c r="AD11" s="266">
        <v>3572422543</v>
      </c>
      <c r="AE11" s="266">
        <v>18985243440.169998</v>
      </c>
      <c r="AF11" s="266">
        <v>38996782166.830002</v>
      </c>
      <c r="AG11" s="266">
        <v>3574202706</v>
      </c>
      <c r="AH11" s="266">
        <v>18985239568.169998</v>
      </c>
      <c r="AI11" s="266">
        <v>3872</v>
      </c>
      <c r="AJ11" s="266">
        <v>3572422543</v>
      </c>
      <c r="AK11" s="266">
        <v>18985243440.169998</v>
      </c>
      <c r="AL11" s="266">
        <v>0</v>
      </c>
      <c r="AM11" s="266">
        <v>38996782166.830002</v>
      </c>
    </row>
    <row r="12" spans="1:39" x14ac:dyDescent="0.35">
      <c r="A12" s="212">
        <v>2111111</v>
      </c>
      <c r="B12" s="210" t="s">
        <v>509</v>
      </c>
      <c r="C12" s="215">
        <v>32061480419</v>
      </c>
      <c r="D12" s="215">
        <v>0</v>
      </c>
      <c r="E12" s="215">
        <v>0</v>
      </c>
      <c r="F12" s="215">
        <v>81443507</v>
      </c>
      <c r="G12" s="215">
        <f>+C12+D12-E12+F12</f>
        <v>32142923926</v>
      </c>
      <c r="H12" s="215">
        <v>2327517264</v>
      </c>
      <c r="I12" s="215">
        <v>12178479013</v>
      </c>
      <c r="J12" s="215">
        <f t="shared" si="2"/>
        <v>19964444913</v>
      </c>
      <c r="K12" s="215">
        <v>2327517264</v>
      </c>
      <c r="L12" s="215">
        <v>12178479013</v>
      </c>
      <c r="M12" s="215">
        <f t="shared" ref="M12:M69" si="12">+I12-L12</f>
        <v>0</v>
      </c>
      <c r="N12" s="215">
        <v>12178479013</v>
      </c>
      <c r="O12" s="215">
        <f t="shared" ref="O12:O69" si="13">+N12-I12</f>
        <v>0</v>
      </c>
      <c r="P12" s="215">
        <f t="shared" si="3"/>
        <v>19964444913</v>
      </c>
      <c r="Q12" s="215">
        <f t="shared" ref="Q12:Q69" si="14">+L12</f>
        <v>12178479013</v>
      </c>
      <c r="T12" s="247">
        <f>+H12*7</f>
        <v>16292620848</v>
      </c>
      <c r="U12" s="248">
        <f>+P12-T12</f>
        <v>3671824065</v>
      </c>
      <c r="W12" s="265">
        <v>2111111</v>
      </c>
      <c r="X12" s="265" t="s">
        <v>759</v>
      </c>
      <c r="Y12" s="266">
        <v>32061480419</v>
      </c>
      <c r="Z12" s="266">
        <v>0</v>
      </c>
      <c r="AA12" s="266">
        <v>0</v>
      </c>
      <c r="AB12" s="266">
        <v>81443507</v>
      </c>
      <c r="AC12" s="266">
        <v>32142923926</v>
      </c>
      <c r="AD12" s="266">
        <v>2327517264</v>
      </c>
      <c r="AE12" s="266">
        <v>12178479013</v>
      </c>
      <c r="AF12" s="266">
        <v>19964444913</v>
      </c>
      <c r="AG12" s="266">
        <v>2327517264</v>
      </c>
      <c r="AH12" s="266">
        <v>12178479013</v>
      </c>
      <c r="AI12" s="266">
        <v>0</v>
      </c>
      <c r="AJ12" s="266">
        <v>2327517264</v>
      </c>
      <c r="AK12" s="266">
        <v>12178479013</v>
      </c>
      <c r="AL12" s="266">
        <v>0</v>
      </c>
      <c r="AM12" s="266">
        <v>19964444913</v>
      </c>
    </row>
    <row r="13" spans="1:39" x14ac:dyDescent="0.35">
      <c r="A13" s="212">
        <v>2111112</v>
      </c>
      <c r="B13" s="210" t="s">
        <v>510</v>
      </c>
      <c r="C13" s="215">
        <v>585798342</v>
      </c>
      <c r="D13" s="215">
        <v>0</v>
      </c>
      <c r="E13" s="215">
        <v>0</v>
      </c>
      <c r="F13" s="215">
        <v>0</v>
      </c>
      <c r="G13" s="215">
        <f>+C13+D13-E13+F13</f>
        <v>585798342</v>
      </c>
      <c r="H13" s="215">
        <v>39018192</v>
      </c>
      <c r="I13" s="215">
        <v>205240672</v>
      </c>
      <c r="J13" s="215">
        <f t="shared" si="2"/>
        <v>380557670</v>
      </c>
      <c r="K13" s="215">
        <v>39018192</v>
      </c>
      <c r="L13" s="215">
        <v>205240672</v>
      </c>
      <c r="M13" s="215">
        <f t="shared" si="12"/>
        <v>0</v>
      </c>
      <c r="N13" s="215">
        <v>205240672</v>
      </c>
      <c r="O13" s="215">
        <f t="shared" si="13"/>
        <v>0</v>
      </c>
      <c r="P13" s="215">
        <f t="shared" si="3"/>
        <v>380557670</v>
      </c>
      <c r="Q13" s="215">
        <f t="shared" si="14"/>
        <v>205240672</v>
      </c>
      <c r="T13" s="247">
        <f t="shared" ref="T13:T18" si="15">+H13*7</f>
        <v>273127344</v>
      </c>
      <c r="U13" s="248">
        <f t="shared" ref="U13:U18" si="16">+P13-T13</f>
        <v>107430326</v>
      </c>
      <c r="W13" s="265">
        <v>2111112</v>
      </c>
      <c r="X13" s="265" t="s">
        <v>761</v>
      </c>
      <c r="Y13" s="266">
        <v>585798342</v>
      </c>
      <c r="Z13" s="266">
        <v>0</v>
      </c>
      <c r="AA13" s="266">
        <v>0</v>
      </c>
      <c r="AB13" s="266">
        <v>0</v>
      </c>
      <c r="AC13" s="266">
        <v>585798342</v>
      </c>
      <c r="AD13" s="266">
        <v>39018192</v>
      </c>
      <c r="AE13" s="266">
        <v>205240672</v>
      </c>
      <c r="AF13" s="266">
        <v>380557670</v>
      </c>
      <c r="AG13" s="266">
        <v>39018192</v>
      </c>
      <c r="AH13" s="266">
        <v>205240672</v>
      </c>
      <c r="AI13" s="266">
        <v>0</v>
      </c>
      <c r="AJ13" s="266">
        <v>39018192</v>
      </c>
      <c r="AK13" s="266">
        <v>205240672</v>
      </c>
      <c r="AL13" s="266">
        <v>0</v>
      </c>
      <c r="AM13" s="266">
        <v>380557670</v>
      </c>
    </row>
    <row r="14" spans="1:39" x14ac:dyDescent="0.35">
      <c r="A14" s="212">
        <v>2111113</v>
      </c>
      <c r="B14" s="210" t="s">
        <v>511</v>
      </c>
      <c r="C14" s="215">
        <v>12743785045</v>
      </c>
      <c r="D14" s="215">
        <v>0</v>
      </c>
      <c r="E14" s="215">
        <v>0</v>
      </c>
      <c r="F14" s="215">
        <v>0</v>
      </c>
      <c r="G14" s="215">
        <f>+C14+D14-E14+F14</f>
        <v>12743785045</v>
      </c>
      <c r="H14" s="215">
        <v>1071870599</v>
      </c>
      <c r="I14" s="215">
        <v>5328567392</v>
      </c>
      <c r="J14" s="215">
        <f t="shared" si="2"/>
        <v>7415217653</v>
      </c>
      <c r="K14" s="215">
        <v>1071870599</v>
      </c>
      <c r="L14" s="215">
        <v>5328567392</v>
      </c>
      <c r="M14" s="215">
        <f t="shared" si="12"/>
        <v>0</v>
      </c>
      <c r="N14" s="215">
        <v>5328567392</v>
      </c>
      <c r="O14" s="215">
        <f t="shared" si="13"/>
        <v>0</v>
      </c>
      <c r="P14" s="215">
        <f t="shared" si="3"/>
        <v>7415217653</v>
      </c>
      <c r="Q14" s="215">
        <f t="shared" si="14"/>
        <v>5328567392</v>
      </c>
      <c r="T14" s="247">
        <f t="shared" si="15"/>
        <v>7503094193</v>
      </c>
      <c r="U14" s="248">
        <f t="shared" si="16"/>
        <v>-87876540</v>
      </c>
      <c r="W14" s="265">
        <v>2111113</v>
      </c>
      <c r="X14" s="265" t="s">
        <v>762</v>
      </c>
      <c r="Y14" s="266">
        <v>12743785045</v>
      </c>
      <c r="Z14" s="266">
        <v>0</v>
      </c>
      <c r="AA14" s="266">
        <v>0</v>
      </c>
      <c r="AB14" s="266">
        <v>0</v>
      </c>
      <c r="AC14" s="266">
        <v>12743785045</v>
      </c>
      <c r="AD14" s="266">
        <v>1071870599</v>
      </c>
      <c r="AE14" s="266">
        <v>5328567392</v>
      </c>
      <c r="AF14" s="266">
        <v>7415217653</v>
      </c>
      <c r="AG14" s="266">
        <v>1071870599</v>
      </c>
      <c r="AH14" s="266">
        <v>5328567392</v>
      </c>
      <c r="AI14" s="266">
        <v>0</v>
      </c>
      <c r="AJ14" s="266">
        <v>1071870599</v>
      </c>
      <c r="AK14" s="266">
        <v>5328567392</v>
      </c>
      <c r="AL14" s="266">
        <v>0</v>
      </c>
      <c r="AM14" s="266">
        <v>7415217653</v>
      </c>
    </row>
    <row r="15" spans="1:39" x14ac:dyDescent="0.35">
      <c r="A15" s="212">
        <v>2111114</v>
      </c>
      <c r="B15" s="210" t="s">
        <v>512</v>
      </c>
      <c r="C15" s="215">
        <v>319163730</v>
      </c>
      <c r="D15" s="215">
        <v>0</v>
      </c>
      <c r="E15" s="215">
        <v>0</v>
      </c>
      <c r="F15" s="215">
        <v>0</v>
      </c>
      <c r="G15" s="215">
        <f>+C15+D15-E15+F15</f>
        <v>319163730</v>
      </c>
      <c r="H15" s="215">
        <v>14409364</v>
      </c>
      <c r="I15" s="215">
        <v>103451284</v>
      </c>
      <c r="J15" s="215">
        <f t="shared" si="2"/>
        <v>215712446</v>
      </c>
      <c r="K15" s="215">
        <v>14409364</v>
      </c>
      <c r="L15" s="215">
        <v>103451284</v>
      </c>
      <c r="M15" s="215">
        <f t="shared" si="12"/>
        <v>0</v>
      </c>
      <c r="N15" s="215">
        <v>103451284</v>
      </c>
      <c r="O15" s="215">
        <f t="shared" si="13"/>
        <v>0</v>
      </c>
      <c r="P15" s="215">
        <f t="shared" si="3"/>
        <v>215712446</v>
      </c>
      <c r="Q15" s="215">
        <f t="shared" si="14"/>
        <v>103451284</v>
      </c>
      <c r="T15" s="247">
        <f t="shared" si="15"/>
        <v>100865548</v>
      </c>
      <c r="U15" s="248">
        <f t="shared" si="16"/>
        <v>114846898</v>
      </c>
      <c r="W15" s="265">
        <v>2111114</v>
      </c>
      <c r="X15" s="265" t="s">
        <v>763</v>
      </c>
      <c r="Y15" s="266">
        <v>319163730</v>
      </c>
      <c r="Z15" s="266">
        <v>0</v>
      </c>
      <c r="AA15" s="266">
        <v>0</v>
      </c>
      <c r="AB15" s="266">
        <v>0</v>
      </c>
      <c r="AC15" s="266">
        <v>319163730</v>
      </c>
      <c r="AD15" s="266">
        <v>14409364</v>
      </c>
      <c r="AE15" s="266">
        <v>103451284</v>
      </c>
      <c r="AF15" s="266">
        <v>215712446</v>
      </c>
      <c r="AG15" s="266">
        <v>14409364</v>
      </c>
      <c r="AH15" s="266">
        <v>103451284</v>
      </c>
      <c r="AI15" s="266">
        <v>0</v>
      </c>
      <c r="AJ15" s="266">
        <v>14409364</v>
      </c>
      <c r="AK15" s="266">
        <v>103451284</v>
      </c>
      <c r="AL15" s="266">
        <v>0</v>
      </c>
      <c r="AM15" s="266">
        <v>215712446</v>
      </c>
    </row>
    <row r="16" spans="1:39" x14ac:dyDescent="0.35">
      <c r="A16" s="212">
        <v>2111115</v>
      </c>
      <c r="B16" s="210" t="s">
        <v>513</v>
      </c>
      <c r="C16" s="215">
        <v>331125950</v>
      </c>
      <c r="D16" s="215">
        <v>0</v>
      </c>
      <c r="E16" s="215">
        <v>0</v>
      </c>
      <c r="F16" s="215">
        <v>0</v>
      </c>
      <c r="G16" s="215">
        <f t="shared" ref="G16:G79" si="17">+C16+D16-E16+F16</f>
        <v>331125950</v>
      </c>
      <c r="H16" s="215">
        <v>29308449</v>
      </c>
      <c r="I16" s="215">
        <v>115356721</v>
      </c>
      <c r="J16" s="215">
        <f t="shared" si="2"/>
        <v>215769229</v>
      </c>
      <c r="K16" s="215">
        <v>29308449</v>
      </c>
      <c r="L16" s="215">
        <v>115356721</v>
      </c>
      <c r="M16" s="215">
        <f t="shared" si="12"/>
        <v>0</v>
      </c>
      <c r="N16" s="215">
        <v>115356721</v>
      </c>
      <c r="O16" s="215">
        <f t="shared" si="13"/>
        <v>0</v>
      </c>
      <c r="P16" s="215">
        <f t="shared" si="3"/>
        <v>215769229</v>
      </c>
      <c r="Q16" s="215">
        <f t="shared" si="14"/>
        <v>115356721</v>
      </c>
      <c r="T16" s="247">
        <f t="shared" si="15"/>
        <v>205159143</v>
      </c>
      <c r="U16" s="248">
        <f t="shared" si="16"/>
        <v>10610086</v>
      </c>
      <c r="W16" s="265">
        <v>2111115</v>
      </c>
      <c r="X16" s="265" t="s">
        <v>764</v>
      </c>
      <c r="Y16" s="266">
        <v>331125950</v>
      </c>
      <c r="Z16" s="266">
        <v>0</v>
      </c>
      <c r="AA16" s="266">
        <v>0</v>
      </c>
      <c r="AB16" s="266">
        <v>0</v>
      </c>
      <c r="AC16" s="266">
        <v>331125950</v>
      </c>
      <c r="AD16" s="266">
        <v>29308449</v>
      </c>
      <c r="AE16" s="266">
        <v>115356721</v>
      </c>
      <c r="AF16" s="266">
        <v>215769229</v>
      </c>
      <c r="AG16" s="266">
        <v>29308449</v>
      </c>
      <c r="AH16" s="266">
        <v>115356721</v>
      </c>
      <c r="AI16" s="266">
        <v>0</v>
      </c>
      <c r="AJ16" s="266">
        <v>29308449</v>
      </c>
      <c r="AK16" s="266">
        <v>115356721</v>
      </c>
      <c r="AL16" s="266">
        <v>0</v>
      </c>
      <c r="AM16" s="266">
        <v>215769229</v>
      </c>
    </row>
    <row r="17" spans="1:39" x14ac:dyDescent="0.35">
      <c r="A17" s="212">
        <v>2111116</v>
      </c>
      <c r="B17" s="210" t="s">
        <v>514</v>
      </c>
      <c r="C17" s="215">
        <v>3339172054</v>
      </c>
      <c r="D17" s="215">
        <v>0</v>
      </c>
      <c r="E17" s="215">
        <v>0</v>
      </c>
      <c r="F17" s="215">
        <v>0</v>
      </c>
      <c r="G17" s="215">
        <f t="shared" si="17"/>
        <v>3339172054</v>
      </c>
      <c r="H17" s="215">
        <v>0</v>
      </c>
      <c r="I17" s="215">
        <v>19225499</v>
      </c>
      <c r="J17" s="215">
        <f t="shared" si="2"/>
        <v>3319946555</v>
      </c>
      <c r="K17" s="215">
        <v>595329</v>
      </c>
      <c r="L17" s="215">
        <v>19225499</v>
      </c>
      <c r="M17" s="215">
        <f t="shared" si="12"/>
        <v>0</v>
      </c>
      <c r="N17" s="215">
        <v>19225499</v>
      </c>
      <c r="O17" s="215">
        <f t="shared" si="13"/>
        <v>0</v>
      </c>
      <c r="P17" s="215">
        <f t="shared" si="3"/>
        <v>3319946555</v>
      </c>
      <c r="Q17" s="215">
        <f t="shared" si="14"/>
        <v>19225499</v>
      </c>
      <c r="T17" s="247">
        <f>+P17+356000000</f>
        <v>3675946555</v>
      </c>
      <c r="U17" s="248">
        <f t="shared" si="16"/>
        <v>-356000000</v>
      </c>
      <c r="W17" s="265">
        <v>2111116</v>
      </c>
      <c r="X17" s="265" t="s">
        <v>765</v>
      </c>
      <c r="Y17" s="266">
        <v>3339172054</v>
      </c>
      <c r="Z17" s="266">
        <v>0</v>
      </c>
      <c r="AA17" s="266">
        <v>0</v>
      </c>
      <c r="AB17" s="266">
        <v>0</v>
      </c>
      <c r="AC17" s="266">
        <v>3339172054</v>
      </c>
      <c r="AD17" s="266">
        <v>0</v>
      </c>
      <c r="AE17" s="266">
        <v>19225499</v>
      </c>
      <c r="AF17" s="266">
        <v>3319946555</v>
      </c>
      <c r="AG17" s="266">
        <v>595329</v>
      </c>
      <c r="AH17" s="266">
        <v>19225499</v>
      </c>
      <c r="AI17" s="266">
        <v>0</v>
      </c>
      <c r="AJ17" s="266">
        <v>0</v>
      </c>
      <c r="AK17" s="266">
        <v>19225499</v>
      </c>
      <c r="AL17" s="266">
        <v>0</v>
      </c>
      <c r="AM17" s="266">
        <v>3319946555</v>
      </c>
    </row>
    <row r="18" spans="1:39" x14ac:dyDescent="0.35">
      <c r="A18" s="212">
        <v>2111117</v>
      </c>
      <c r="B18" s="210" t="s">
        <v>515</v>
      </c>
      <c r="C18" s="215">
        <v>1856673210</v>
      </c>
      <c r="D18" s="215">
        <v>0</v>
      </c>
      <c r="E18" s="215">
        <v>0</v>
      </c>
      <c r="F18" s="215">
        <v>0</v>
      </c>
      <c r="G18" s="215">
        <f t="shared" si="17"/>
        <v>1856673210</v>
      </c>
      <c r="H18" s="215">
        <v>65764787</v>
      </c>
      <c r="I18" s="215">
        <v>824535015</v>
      </c>
      <c r="J18" s="215">
        <f t="shared" si="2"/>
        <v>1032138195</v>
      </c>
      <c r="K18" s="215">
        <v>66158548</v>
      </c>
      <c r="L18" s="215">
        <v>824535015</v>
      </c>
      <c r="M18" s="215">
        <f t="shared" si="12"/>
        <v>0</v>
      </c>
      <c r="N18" s="215">
        <v>824535015</v>
      </c>
      <c r="O18" s="215">
        <f t="shared" si="13"/>
        <v>0</v>
      </c>
      <c r="P18" s="215">
        <f t="shared" si="3"/>
        <v>1032138195</v>
      </c>
      <c r="Q18" s="215">
        <f t="shared" si="14"/>
        <v>824535015</v>
      </c>
      <c r="T18" s="247">
        <f t="shared" si="15"/>
        <v>460353509</v>
      </c>
      <c r="U18" s="248">
        <f t="shared" si="16"/>
        <v>571784686</v>
      </c>
      <c r="W18" s="265">
        <v>2111117</v>
      </c>
      <c r="X18" s="265" t="s">
        <v>766</v>
      </c>
      <c r="Y18" s="266">
        <v>1856673210</v>
      </c>
      <c r="Z18" s="266">
        <v>0</v>
      </c>
      <c r="AA18" s="266">
        <v>0</v>
      </c>
      <c r="AB18" s="266">
        <v>0</v>
      </c>
      <c r="AC18" s="266">
        <v>1856673210</v>
      </c>
      <c r="AD18" s="266">
        <v>65764787</v>
      </c>
      <c r="AE18" s="266">
        <v>824535015</v>
      </c>
      <c r="AF18" s="266">
        <v>1032138195</v>
      </c>
      <c r="AG18" s="266">
        <v>66158548</v>
      </c>
      <c r="AH18" s="266">
        <v>824535015</v>
      </c>
      <c r="AI18" s="266">
        <v>0</v>
      </c>
      <c r="AJ18" s="266">
        <v>65764787</v>
      </c>
      <c r="AK18" s="266">
        <v>824535015</v>
      </c>
      <c r="AL18" s="266">
        <v>0</v>
      </c>
      <c r="AM18" s="266">
        <v>1032138195</v>
      </c>
    </row>
    <row r="19" spans="1:39" s="219" customFormat="1" x14ac:dyDescent="0.35">
      <c r="A19" s="226">
        <v>2111118</v>
      </c>
      <c r="B19" s="227" t="s">
        <v>12</v>
      </c>
      <c r="C19" s="228">
        <f>+C20+C21</f>
        <v>6389023991</v>
      </c>
      <c r="D19" s="228">
        <f t="shared" ref="D19:Q19" si="18">+D20+D21</f>
        <v>0</v>
      </c>
      <c r="E19" s="228">
        <f t="shared" si="18"/>
        <v>0</v>
      </c>
      <c r="F19" s="228">
        <f t="shared" si="18"/>
        <v>0</v>
      </c>
      <c r="G19" s="228">
        <f t="shared" si="18"/>
        <v>6389023991</v>
      </c>
      <c r="H19" s="228">
        <v>1989872</v>
      </c>
      <c r="I19" s="228">
        <v>97667764.170000002</v>
      </c>
      <c r="J19" s="228">
        <f t="shared" si="2"/>
        <v>6291356226.8299999</v>
      </c>
      <c r="K19" s="228">
        <v>2780945</v>
      </c>
      <c r="L19" s="228">
        <v>97663892.170000002</v>
      </c>
      <c r="M19" s="228">
        <f t="shared" si="18"/>
        <v>3872</v>
      </c>
      <c r="N19" s="228">
        <v>97667764.170000002</v>
      </c>
      <c r="O19" s="228">
        <f t="shared" si="18"/>
        <v>0</v>
      </c>
      <c r="P19" s="228">
        <f t="shared" si="3"/>
        <v>6291356226.8299999</v>
      </c>
      <c r="Q19" s="228">
        <f t="shared" si="18"/>
        <v>97663892.170000002</v>
      </c>
      <c r="W19" s="265">
        <v>2111118</v>
      </c>
      <c r="X19" s="265" t="s">
        <v>12</v>
      </c>
      <c r="Y19" s="266">
        <v>6389023991</v>
      </c>
      <c r="Z19" s="266">
        <v>0</v>
      </c>
      <c r="AA19" s="266">
        <v>0</v>
      </c>
      <c r="AB19" s="266">
        <v>0</v>
      </c>
      <c r="AC19" s="266">
        <v>6389023991</v>
      </c>
      <c r="AD19" s="266">
        <v>1989872</v>
      </c>
      <c r="AE19" s="266">
        <v>97667764.170000002</v>
      </c>
      <c r="AF19" s="266">
        <v>6291356226.8299999</v>
      </c>
      <c r="AG19" s="266">
        <v>2780945</v>
      </c>
      <c r="AH19" s="266">
        <v>97663892.170000002</v>
      </c>
      <c r="AI19" s="266">
        <v>3872</v>
      </c>
      <c r="AJ19" s="266">
        <v>1989872</v>
      </c>
      <c r="AK19" s="266">
        <v>97667764.170000002</v>
      </c>
      <c r="AL19" s="266">
        <v>0</v>
      </c>
      <c r="AM19" s="266">
        <v>6291356226.8299999</v>
      </c>
    </row>
    <row r="20" spans="1:39" x14ac:dyDescent="0.35">
      <c r="A20" s="212">
        <v>21111181</v>
      </c>
      <c r="B20" s="210" t="s">
        <v>516</v>
      </c>
      <c r="C20" s="215">
        <v>3937020869</v>
      </c>
      <c r="D20" s="215">
        <v>0</v>
      </c>
      <c r="E20" s="215">
        <v>0</v>
      </c>
      <c r="F20" s="215">
        <v>0</v>
      </c>
      <c r="G20" s="215">
        <f t="shared" si="17"/>
        <v>3937020869</v>
      </c>
      <c r="H20" s="215">
        <v>0</v>
      </c>
      <c r="I20" s="215">
        <v>45982300.170000002</v>
      </c>
      <c r="J20" s="215">
        <f t="shared" si="2"/>
        <v>3891038568.8299999</v>
      </c>
      <c r="K20" s="215">
        <v>644940</v>
      </c>
      <c r="L20" s="215">
        <v>45982300.170000002</v>
      </c>
      <c r="M20" s="215">
        <f t="shared" si="12"/>
        <v>0</v>
      </c>
      <c r="N20" s="215">
        <v>45982300.170000002</v>
      </c>
      <c r="O20" s="215">
        <f t="shared" si="13"/>
        <v>0</v>
      </c>
      <c r="P20" s="215">
        <f t="shared" si="3"/>
        <v>3891038568.8299999</v>
      </c>
      <c r="Q20" s="215">
        <f t="shared" si="14"/>
        <v>45982300.170000002</v>
      </c>
      <c r="T20" s="247">
        <f>+P20</f>
        <v>3891038568.8299999</v>
      </c>
      <c r="U20" s="248">
        <f t="shared" ref="U20:U22" si="19">+P20-T20</f>
        <v>0</v>
      </c>
      <c r="W20" s="265">
        <v>21111181</v>
      </c>
      <c r="X20" s="265" t="s">
        <v>767</v>
      </c>
      <c r="Y20" s="266">
        <v>3937020869</v>
      </c>
      <c r="Z20" s="266">
        <v>0</v>
      </c>
      <c r="AA20" s="266">
        <v>0</v>
      </c>
      <c r="AB20" s="266">
        <v>0</v>
      </c>
      <c r="AC20" s="266">
        <v>3937020869</v>
      </c>
      <c r="AD20" s="266">
        <v>0</v>
      </c>
      <c r="AE20" s="266">
        <v>45982300.170000002</v>
      </c>
      <c r="AF20" s="266">
        <v>3891038568.8299999</v>
      </c>
      <c r="AG20" s="266">
        <v>644940</v>
      </c>
      <c r="AH20" s="266">
        <v>45982300.170000002</v>
      </c>
      <c r="AI20" s="266">
        <v>0</v>
      </c>
      <c r="AJ20" s="266">
        <v>0</v>
      </c>
      <c r="AK20" s="266">
        <v>45982300.170000002</v>
      </c>
      <c r="AL20" s="266">
        <v>0</v>
      </c>
      <c r="AM20" s="266">
        <v>3891038568.8299999</v>
      </c>
    </row>
    <row r="21" spans="1:39" x14ac:dyDescent="0.35">
      <c r="A21" s="212">
        <v>21111182</v>
      </c>
      <c r="B21" s="210" t="s">
        <v>517</v>
      </c>
      <c r="C21" s="215">
        <v>2452003122</v>
      </c>
      <c r="D21" s="215">
        <v>0</v>
      </c>
      <c r="E21" s="215">
        <v>0</v>
      </c>
      <c r="F21" s="215">
        <v>0</v>
      </c>
      <c r="G21" s="215">
        <f t="shared" si="17"/>
        <v>2452003122</v>
      </c>
      <c r="H21" s="215">
        <v>1989872</v>
      </c>
      <c r="I21" s="215">
        <v>51685464</v>
      </c>
      <c r="J21" s="215">
        <f t="shared" si="2"/>
        <v>2400317658</v>
      </c>
      <c r="K21" s="215">
        <v>2136005</v>
      </c>
      <c r="L21" s="215">
        <v>51681592</v>
      </c>
      <c r="M21" s="215">
        <f t="shared" si="12"/>
        <v>3872</v>
      </c>
      <c r="N21" s="215">
        <v>51685464</v>
      </c>
      <c r="O21" s="215">
        <f t="shared" si="13"/>
        <v>0</v>
      </c>
      <c r="P21" s="215">
        <f t="shared" si="3"/>
        <v>2400317658</v>
      </c>
      <c r="Q21" s="215">
        <f t="shared" si="14"/>
        <v>51681592</v>
      </c>
      <c r="T21" s="247">
        <f>+P21+350000000</f>
        <v>2750317658</v>
      </c>
      <c r="U21" s="248">
        <f t="shared" si="19"/>
        <v>-350000000</v>
      </c>
      <c r="W21" s="265">
        <v>21111182</v>
      </c>
      <c r="X21" s="265" t="s">
        <v>768</v>
      </c>
      <c r="Y21" s="266">
        <v>2452003122</v>
      </c>
      <c r="Z21" s="266">
        <v>0</v>
      </c>
      <c r="AA21" s="266">
        <v>0</v>
      </c>
      <c r="AB21" s="266">
        <v>0</v>
      </c>
      <c r="AC21" s="266">
        <v>2452003122</v>
      </c>
      <c r="AD21" s="266">
        <v>1989872</v>
      </c>
      <c r="AE21" s="266">
        <v>51685464</v>
      </c>
      <c r="AF21" s="266">
        <v>2400317658</v>
      </c>
      <c r="AG21" s="266">
        <v>2136005</v>
      </c>
      <c r="AH21" s="266">
        <v>51681592</v>
      </c>
      <c r="AI21" s="266">
        <v>3872</v>
      </c>
      <c r="AJ21" s="266">
        <v>1989872</v>
      </c>
      <c r="AK21" s="266">
        <v>51685464</v>
      </c>
      <c r="AL21" s="266">
        <v>0</v>
      </c>
      <c r="AM21" s="266">
        <v>2400317658</v>
      </c>
    </row>
    <row r="22" spans="1:39" x14ac:dyDescent="0.35">
      <c r="A22" s="212">
        <v>2111119</v>
      </c>
      <c r="B22" s="210" t="s">
        <v>518</v>
      </c>
      <c r="C22" s="215">
        <v>274359359</v>
      </c>
      <c r="D22" s="215">
        <v>0</v>
      </c>
      <c r="E22" s="215">
        <v>0</v>
      </c>
      <c r="F22" s="215">
        <v>0</v>
      </c>
      <c r="G22" s="215">
        <f t="shared" si="17"/>
        <v>274359359</v>
      </c>
      <c r="H22" s="215">
        <v>22544016</v>
      </c>
      <c r="I22" s="215">
        <v>112720080</v>
      </c>
      <c r="J22" s="215">
        <f t="shared" si="2"/>
        <v>161639279</v>
      </c>
      <c r="K22" s="215">
        <v>22544016</v>
      </c>
      <c r="L22" s="215">
        <v>112720080</v>
      </c>
      <c r="M22" s="215">
        <f t="shared" si="12"/>
        <v>0</v>
      </c>
      <c r="N22" s="215">
        <v>112720080</v>
      </c>
      <c r="O22" s="215">
        <f t="shared" si="13"/>
        <v>0</v>
      </c>
      <c r="P22" s="215">
        <f t="shared" si="3"/>
        <v>161639279</v>
      </c>
      <c r="Q22" s="215">
        <f t="shared" si="14"/>
        <v>112720080</v>
      </c>
      <c r="T22" s="247">
        <f t="shared" ref="T22" si="20">+H22*7</f>
        <v>157808112</v>
      </c>
      <c r="U22" s="248">
        <f t="shared" si="19"/>
        <v>3831167</v>
      </c>
      <c r="W22" s="265">
        <v>2111119</v>
      </c>
      <c r="X22" s="265" t="s">
        <v>769</v>
      </c>
      <c r="Y22" s="266">
        <v>274359359</v>
      </c>
      <c r="Z22" s="266">
        <v>0</v>
      </c>
      <c r="AA22" s="266">
        <v>0</v>
      </c>
      <c r="AB22" s="266">
        <v>0</v>
      </c>
      <c r="AC22" s="266">
        <v>274359359</v>
      </c>
      <c r="AD22" s="266">
        <v>22544016</v>
      </c>
      <c r="AE22" s="266">
        <v>112720080</v>
      </c>
      <c r="AF22" s="266">
        <v>161639279</v>
      </c>
      <c r="AG22" s="266">
        <v>22544016</v>
      </c>
      <c r="AH22" s="266">
        <v>112720080</v>
      </c>
      <c r="AI22" s="266">
        <v>0</v>
      </c>
      <c r="AJ22" s="266">
        <v>22544016</v>
      </c>
      <c r="AK22" s="266">
        <v>112720080</v>
      </c>
      <c r="AL22" s="266">
        <v>0</v>
      </c>
      <c r="AM22" s="266">
        <v>161639279</v>
      </c>
    </row>
    <row r="23" spans="1:39" s="219" customFormat="1" x14ac:dyDescent="0.35">
      <c r="A23" s="226">
        <v>211112</v>
      </c>
      <c r="B23" s="227" t="s">
        <v>13</v>
      </c>
      <c r="C23" s="228">
        <f>SUM(C24:C26)</f>
        <v>1094192136</v>
      </c>
      <c r="D23" s="228">
        <f t="shared" ref="D23:Q23" si="21">SUM(D24:D26)</f>
        <v>0</v>
      </c>
      <c r="E23" s="228">
        <f t="shared" si="21"/>
        <v>0</v>
      </c>
      <c r="F23" s="228">
        <f t="shared" si="21"/>
        <v>0</v>
      </c>
      <c r="G23" s="228">
        <f t="shared" si="21"/>
        <v>1094192136</v>
      </c>
      <c r="H23" s="228">
        <v>12104451</v>
      </c>
      <c r="I23" s="228">
        <v>107585490</v>
      </c>
      <c r="J23" s="228">
        <f t="shared" si="2"/>
        <v>986606646</v>
      </c>
      <c r="K23" s="228">
        <v>17377492</v>
      </c>
      <c r="L23" s="228">
        <v>91497593</v>
      </c>
      <c r="M23" s="228">
        <f t="shared" si="21"/>
        <v>16087897</v>
      </c>
      <c r="N23" s="228">
        <v>111365490</v>
      </c>
      <c r="O23" s="228">
        <f t="shared" si="21"/>
        <v>3780000</v>
      </c>
      <c r="P23" s="228">
        <f t="shared" si="3"/>
        <v>982826646</v>
      </c>
      <c r="Q23" s="228">
        <f t="shared" si="21"/>
        <v>91497593</v>
      </c>
      <c r="W23" s="265">
        <v>211112</v>
      </c>
      <c r="X23" s="265" t="s">
        <v>13</v>
      </c>
      <c r="Y23" s="266">
        <v>1094192136</v>
      </c>
      <c r="Z23" s="266">
        <v>0</v>
      </c>
      <c r="AA23" s="266">
        <v>0</v>
      </c>
      <c r="AB23" s="266">
        <v>0</v>
      </c>
      <c r="AC23" s="266">
        <v>1094192136</v>
      </c>
      <c r="AD23" s="266">
        <v>12104451</v>
      </c>
      <c r="AE23" s="266">
        <v>107585490</v>
      </c>
      <c r="AF23" s="266">
        <v>986606646</v>
      </c>
      <c r="AG23" s="266">
        <v>17377492</v>
      </c>
      <c r="AH23" s="266">
        <v>91497593</v>
      </c>
      <c r="AI23" s="266">
        <v>16087897</v>
      </c>
      <c r="AJ23" s="266">
        <v>12104451</v>
      </c>
      <c r="AK23" s="266">
        <v>111365490</v>
      </c>
      <c r="AL23" s="266">
        <v>3780000</v>
      </c>
      <c r="AM23" s="266">
        <v>982826646</v>
      </c>
    </row>
    <row r="24" spans="1:39" x14ac:dyDescent="0.35">
      <c r="A24" s="212">
        <v>2111122</v>
      </c>
      <c r="B24" s="210" t="s">
        <v>519</v>
      </c>
      <c r="C24" s="215">
        <v>71380618</v>
      </c>
      <c r="D24" s="215">
        <v>0</v>
      </c>
      <c r="E24" s="215">
        <v>0</v>
      </c>
      <c r="F24" s="215">
        <v>0</v>
      </c>
      <c r="G24" s="215">
        <f t="shared" si="17"/>
        <v>71380618</v>
      </c>
      <c r="H24" s="215">
        <v>12104451</v>
      </c>
      <c r="I24" s="215">
        <v>64766814</v>
      </c>
      <c r="J24" s="215">
        <f t="shared" si="2"/>
        <v>6613804</v>
      </c>
      <c r="K24" s="215">
        <v>17377492</v>
      </c>
      <c r="L24" s="215">
        <v>53355362</v>
      </c>
      <c r="M24" s="215">
        <f t="shared" si="12"/>
        <v>11411452</v>
      </c>
      <c r="N24" s="215">
        <v>64766814</v>
      </c>
      <c r="O24" s="215">
        <f t="shared" si="13"/>
        <v>0</v>
      </c>
      <c r="P24" s="215">
        <f t="shared" si="3"/>
        <v>6613804</v>
      </c>
      <c r="Q24" s="215">
        <f t="shared" si="14"/>
        <v>53355362</v>
      </c>
      <c r="T24" s="247">
        <f t="shared" ref="T24:T26" si="22">+H24*7</f>
        <v>84731157</v>
      </c>
      <c r="U24" s="248">
        <f t="shared" ref="U24:U25" si="23">+P24-T24</f>
        <v>-78117353</v>
      </c>
      <c r="W24" s="265">
        <v>2111122</v>
      </c>
      <c r="X24" s="265" t="s">
        <v>770</v>
      </c>
      <c r="Y24" s="266">
        <v>71380618</v>
      </c>
      <c r="Z24" s="266">
        <v>0</v>
      </c>
      <c r="AA24" s="266">
        <v>0</v>
      </c>
      <c r="AB24" s="266">
        <v>0</v>
      </c>
      <c r="AC24" s="266">
        <v>71380618</v>
      </c>
      <c r="AD24" s="266">
        <v>12104451</v>
      </c>
      <c r="AE24" s="266">
        <v>64766814</v>
      </c>
      <c r="AF24" s="266">
        <v>6613804</v>
      </c>
      <c r="AG24" s="266">
        <v>17377492</v>
      </c>
      <c r="AH24" s="266">
        <v>53355362</v>
      </c>
      <c r="AI24" s="266">
        <v>11411452</v>
      </c>
      <c r="AJ24" s="266">
        <v>12104451</v>
      </c>
      <c r="AK24" s="266">
        <v>64766814</v>
      </c>
      <c r="AL24" s="266">
        <v>0</v>
      </c>
      <c r="AM24" s="266">
        <v>6613804</v>
      </c>
    </row>
    <row r="25" spans="1:39" x14ac:dyDescent="0.35">
      <c r="A25" s="212">
        <v>2111124</v>
      </c>
      <c r="B25" s="210" t="s">
        <v>520</v>
      </c>
      <c r="C25" s="215">
        <v>65137062</v>
      </c>
      <c r="D25" s="215">
        <v>0</v>
      </c>
      <c r="E25" s="215">
        <v>0</v>
      </c>
      <c r="F25" s="215">
        <v>0</v>
      </c>
      <c r="G25" s="215">
        <f t="shared" si="17"/>
        <v>65137062</v>
      </c>
      <c r="H25" s="215">
        <v>0</v>
      </c>
      <c r="I25" s="215">
        <v>12772402</v>
      </c>
      <c r="J25" s="215">
        <f t="shared" si="2"/>
        <v>52364660</v>
      </c>
      <c r="K25" s="215">
        <v>0</v>
      </c>
      <c r="L25" s="215">
        <v>12772402</v>
      </c>
      <c r="M25" s="215">
        <f t="shared" si="12"/>
        <v>0</v>
      </c>
      <c r="N25" s="215">
        <v>16552402</v>
      </c>
      <c r="O25" s="215">
        <f t="shared" si="13"/>
        <v>3780000</v>
      </c>
      <c r="P25" s="215">
        <f t="shared" si="3"/>
        <v>48584660</v>
      </c>
      <c r="Q25" s="215">
        <f t="shared" si="14"/>
        <v>12772402</v>
      </c>
      <c r="T25" s="247">
        <f>5600000*7</f>
        <v>39200000</v>
      </c>
      <c r="U25" s="248">
        <f t="shared" si="23"/>
        <v>9384660</v>
      </c>
      <c r="W25" s="265">
        <v>2111124</v>
      </c>
      <c r="X25" s="265" t="s">
        <v>772</v>
      </c>
      <c r="Y25" s="266">
        <v>65137062</v>
      </c>
      <c r="Z25" s="266">
        <v>0</v>
      </c>
      <c r="AA25" s="266">
        <v>0</v>
      </c>
      <c r="AB25" s="266">
        <v>0</v>
      </c>
      <c r="AC25" s="266">
        <v>65137062</v>
      </c>
      <c r="AD25" s="266">
        <v>0</v>
      </c>
      <c r="AE25" s="266">
        <v>12772402</v>
      </c>
      <c r="AF25" s="266">
        <v>52364660</v>
      </c>
      <c r="AG25" s="266">
        <v>0</v>
      </c>
      <c r="AH25" s="266">
        <v>12772402</v>
      </c>
      <c r="AI25" s="266">
        <v>0</v>
      </c>
      <c r="AJ25" s="266">
        <v>0</v>
      </c>
      <c r="AK25" s="266">
        <v>16552402</v>
      </c>
      <c r="AL25" s="266">
        <v>3780000</v>
      </c>
      <c r="AM25" s="266">
        <v>48584660</v>
      </c>
    </row>
    <row r="26" spans="1:39" x14ac:dyDescent="0.35">
      <c r="A26" s="212">
        <v>2111126</v>
      </c>
      <c r="B26" s="210" t="s">
        <v>521</v>
      </c>
      <c r="C26" s="215">
        <v>957674456</v>
      </c>
      <c r="D26" s="215">
        <v>0</v>
      </c>
      <c r="E26" s="215">
        <v>0</v>
      </c>
      <c r="F26" s="215">
        <v>0</v>
      </c>
      <c r="G26" s="215">
        <f t="shared" si="17"/>
        <v>957674456</v>
      </c>
      <c r="H26" s="215">
        <v>0</v>
      </c>
      <c r="I26" s="215">
        <v>30046274</v>
      </c>
      <c r="J26" s="215">
        <f t="shared" si="2"/>
        <v>927628182</v>
      </c>
      <c r="K26" s="215">
        <v>0</v>
      </c>
      <c r="L26" s="215">
        <v>25369829</v>
      </c>
      <c r="M26" s="215">
        <f t="shared" si="12"/>
        <v>4676445</v>
      </c>
      <c r="N26" s="215">
        <v>30046274</v>
      </c>
      <c r="O26" s="215">
        <f t="shared" si="13"/>
        <v>0</v>
      </c>
      <c r="P26" s="215">
        <f t="shared" si="3"/>
        <v>927628182</v>
      </c>
      <c r="Q26" s="215">
        <f t="shared" si="14"/>
        <v>25369829</v>
      </c>
      <c r="T26" s="247">
        <f t="shared" si="22"/>
        <v>0</v>
      </c>
      <c r="W26" s="265">
        <v>2111126</v>
      </c>
      <c r="X26" s="265" t="s">
        <v>773</v>
      </c>
      <c r="Y26" s="266">
        <v>957674456</v>
      </c>
      <c r="Z26" s="266">
        <v>0</v>
      </c>
      <c r="AA26" s="266">
        <v>0</v>
      </c>
      <c r="AB26" s="266">
        <v>0</v>
      </c>
      <c r="AC26" s="266">
        <v>957674456</v>
      </c>
      <c r="AD26" s="266">
        <v>0</v>
      </c>
      <c r="AE26" s="266">
        <v>30046274</v>
      </c>
      <c r="AF26" s="266">
        <v>927628182</v>
      </c>
      <c r="AG26" s="266">
        <v>0</v>
      </c>
      <c r="AH26" s="266">
        <v>25369829</v>
      </c>
      <c r="AI26" s="266">
        <v>4676445</v>
      </c>
      <c r="AJ26" s="266">
        <v>0</v>
      </c>
      <c r="AK26" s="266">
        <v>30046274</v>
      </c>
      <c r="AL26" s="266">
        <v>0</v>
      </c>
      <c r="AM26" s="266">
        <v>927628182</v>
      </c>
    </row>
    <row r="27" spans="1:39" s="219" customFormat="1" x14ac:dyDescent="0.35">
      <c r="A27" s="226">
        <v>21112</v>
      </c>
      <c r="B27" s="227" t="s">
        <v>14</v>
      </c>
      <c r="C27" s="228">
        <f>SUM(C28:C33)</f>
        <v>16332606577</v>
      </c>
      <c r="D27" s="228">
        <f t="shared" ref="D27:Q27" si="24">SUM(D28:D33)</f>
        <v>0</v>
      </c>
      <c r="E27" s="228">
        <f t="shared" si="24"/>
        <v>1938003991</v>
      </c>
      <c r="F27" s="228">
        <f t="shared" si="24"/>
        <v>0</v>
      </c>
      <c r="G27" s="228">
        <f t="shared" si="24"/>
        <v>14394602586</v>
      </c>
      <c r="H27" s="228">
        <v>1042042603</v>
      </c>
      <c r="I27" s="228">
        <v>5877668689</v>
      </c>
      <c r="J27" s="228">
        <f t="shared" si="2"/>
        <v>8516933897</v>
      </c>
      <c r="K27" s="228">
        <v>1042042603</v>
      </c>
      <c r="L27" s="228">
        <v>5875067562</v>
      </c>
      <c r="M27" s="228">
        <f t="shared" si="24"/>
        <v>2601127</v>
      </c>
      <c r="N27" s="228">
        <v>5877668689</v>
      </c>
      <c r="O27" s="228">
        <f t="shared" si="24"/>
        <v>0</v>
      </c>
      <c r="P27" s="228">
        <f t="shared" si="3"/>
        <v>8516933897</v>
      </c>
      <c r="Q27" s="228">
        <f t="shared" si="24"/>
        <v>5875067562</v>
      </c>
      <c r="R27" s="229"/>
      <c r="W27" s="265">
        <v>21112</v>
      </c>
      <c r="X27" s="265" t="s">
        <v>14</v>
      </c>
      <c r="Y27" s="266">
        <v>16332606577</v>
      </c>
      <c r="Z27" s="266">
        <v>0</v>
      </c>
      <c r="AA27" s="266">
        <v>1938003991</v>
      </c>
      <c r="AB27" s="266">
        <v>0</v>
      </c>
      <c r="AC27" s="266">
        <v>14394602586</v>
      </c>
      <c r="AD27" s="266">
        <v>1042042603</v>
      </c>
      <c r="AE27" s="266">
        <v>5877668689</v>
      </c>
      <c r="AF27" s="266">
        <v>8516933897</v>
      </c>
      <c r="AG27" s="266">
        <v>1042042603</v>
      </c>
      <c r="AH27" s="266">
        <v>5875067562</v>
      </c>
      <c r="AI27" s="266">
        <v>2601127</v>
      </c>
      <c r="AJ27" s="266">
        <v>1042042603</v>
      </c>
      <c r="AK27" s="266">
        <v>5877668689</v>
      </c>
      <c r="AL27" s="266">
        <v>0</v>
      </c>
      <c r="AM27" s="266">
        <v>8516933897</v>
      </c>
    </row>
    <row r="28" spans="1:39" x14ac:dyDescent="0.35">
      <c r="A28" s="212">
        <v>211121</v>
      </c>
      <c r="B28" s="210" t="s">
        <v>522</v>
      </c>
      <c r="C28" s="215">
        <v>6597489723</v>
      </c>
      <c r="D28" s="215">
        <v>0</v>
      </c>
      <c r="E28" s="215">
        <v>518000000</v>
      </c>
      <c r="F28" s="215">
        <v>0</v>
      </c>
      <c r="G28" s="215">
        <f t="shared" si="17"/>
        <v>6079489723</v>
      </c>
      <c r="H28" s="215">
        <v>459247445</v>
      </c>
      <c r="I28" s="215">
        <v>2058005293</v>
      </c>
      <c r="J28" s="215">
        <f t="shared" si="2"/>
        <v>4021484430</v>
      </c>
      <c r="K28" s="215">
        <v>459247445</v>
      </c>
      <c r="L28" s="215">
        <v>2058005293</v>
      </c>
      <c r="M28" s="215">
        <f t="shared" si="12"/>
        <v>0</v>
      </c>
      <c r="N28" s="215">
        <v>2058005293</v>
      </c>
      <c r="O28" s="215">
        <f t="shared" si="13"/>
        <v>0</v>
      </c>
      <c r="P28" s="215">
        <f t="shared" si="3"/>
        <v>4021484430</v>
      </c>
      <c r="Q28" s="215">
        <f t="shared" si="14"/>
        <v>2058005293</v>
      </c>
      <c r="R28" s="213">
        <f>+K28*10</f>
        <v>4592474450</v>
      </c>
      <c r="T28" s="247">
        <f t="shared" ref="T28:T33" si="25">+H28*7</f>
        <v>3214732115</v>
      </c>
      <c r="U28" s="248">
        <f t="shared" ref="U28:U29" si="26">+P28-T28</f>
        <v>806752315</v>
      </c>
      <c r="W28" s="265">
        <v>211121</v>
      </c>
      <c r="X28" s="265" t="s">
        <v>774</v>
      </c>
      <c r="Y28" s="266">
        <v>6597489723</v>
      </c>
      <c r="Z28" s="266">
        <v>0</v>
      </c>
      <c r="AA28" s="266">
        <v>518000000</v>
      </c>
      <c r="AB28" s="266">
        <v>0</v>
      </c>
      <c r="AC28" s="266">
        <v>6079489723</v>
      </c>
      <c r="AD28" s="266">
        <v>459247445</v>
      </c>
      <c r="AE28" s="266">
        <v>2058005293</v>
      </c>
      <c r="AF28" s="266">
        <v>4021484430</v>
      </c>
      <c r="AG28" s="266">
        <v>459247445</v>
      </c>
      <c r="AH28" s="266">
        <v>2058005293</v>
      </c>
      <c r="AI28" s="266">
        <v>0</v>
      </c>
      <c r="AJ28" s="266">
        <v>459247445</v>
      </c>
      <c r="AK28" s="266">
        <v>2058005293</v>
      </c>
      <c r="AL28" s="266">
        <v>0</v>
      </c>
      <c r="AM28" s="266">
        <v>4021484430</v>
      </c>
    </row>
    <row r="29" spans="1:39" x14ac:dyDescent="0.35">
      <c r="A29" s="212">
        <v>211122</v>
      </c>
      <c r="B29" s="210" t="s">
        <v>523</v>
      </c>
      <c r="C29" s="215">
        <v>4673221887</v>
      </c>
      <c r="D29" s="215">
        <v>0</v>
      </c>
      <c r="E29" s="215">
        <v>0</v>
      </c>
      <c r="F29" s="215">
        <v>0</v>
      </c>
      <c r="G29" s="215">
        <f t="shared" si="17"/>
        <v>4673221887</v>
      </c>
      <c r="H29" s="215">
        <v>306164964</v>
      </c>
      <c r="I29" s="215">
        <v>1912266374</v>
      </c>
      <c r="J29" s="215">
        <f t="shared" si="2"/>
        <v>2760955513</v>
      </c>
      <c r="K29" s="215">
        <v>306164964</v>
      </c>
      <c r="L29" s="215">
        <v>1912266374</v>
      </c>
      <c r="M29" s="215">
        <f t="shared" si="12"/>
        <v>0</v>
      </c>
      <c r="N29" s="215">
        <v>1912266374</v>
      </c>
      <c r="O29" s="215">
        <f t="shared" si="13"/>
        <v>0</v>
      </c>
      <c r="P29" s="215">
        <f t="shared" si="3"/>
        <v>2760955513</v>
      </c>
      <c r="Q29" s="215">
        <f t="shared" si="14"/>
        <v>1912266374</v>
      </c>
      <c r="R29" s="213">
        <f>+K29*10</f>
        <v>3061649640</v>
      </c>
      <c r="T29" s="247">
        <f t="shared" si="25"/>
        <v>2143154748</v>
      </c>
      <c r="U29" s="248">
        <f t="shared" si="26"/>
        <v>617800765</v>
      </c>
      <c r="W29" s="265">
        <v>211122</v>
      </c>
      <c r="X29" s="265" t="s">
        <v>776</v>
      </c>
      <c r="Y29" s="266">
        <v>4673221887</v>
      </c>
      <c r="Z29" s="266">
        <v>0</v>
      </c>
      <c r="AA29" s="266">
        <v>0</v>
      </c>
      <c r="AB29" s="266">
        <v>0</v>
      </c>
      <c r="AC29" s="266">
        <v>4673221887</v>
      </c>
      <c r="AD29" s="266">
        <v>306164964</v>
      </c>
      <c r="AE29" s="266">
        <v>1912266374</v>
      </c>
      <c r="AF29" s="266">
        <v>2760955513</v>
      </c>
      <c r="AG29" s="266">
        <v>306164964</v>
      </c>
      <c r="AH29" s="266">
        <v>1912266374</v>
      </c>
      <c r="AI29" s="266">
        <v>0</v>
      </c>
      <c r="AJ29" s="266">
        <v>306164964</v>
      </c>
      <c r="AK29" s="266">
        <v>1912266374</v>
      </c>
      <c r="AL29" s="266">
        <v>0</v>
      </c>
      <c r="AM29" s="266">
        <v>2760955513</v>
      </c>
    </row>
    <row r="30" spans="1:39" x14ac:dyDescent="0.35">
      <c r="A30" s="212">
        <v>211123</v>
      </c>
      <c r="B30" s="210" t="s">
        <v>524</v>
      </c>
      <c r="C30" s="215">
        <v>890128449</v>
      </c>
      <c r="D30" s="215">
        <v>0</v>
      </c>
      <c r="E30" s="215">
        <v>485500000</v>
      </c>
      <c r="F30" s="215">
        <v>0</v>
      </c>
      <c r="G30" s="215">
        <f t="shared" si="17"/>
        <v>404628449</v>
      </c>
      <c r="H30" s="215">
        <v>0</v>
      </c>
      <c r="I30" s="215">
        <v>404628449</v>
      </c>
      <c r="J30" s="215">
        <f t="shared" si="2"/>
        <v>0</v>
      </c>
      <c r="K30" s="215">
        <v>0</v>
      </c>
      <c r="L30" s="215">
        <v>404628449</v>
      </c>
      <c r="M30" s="215">
        <f t="shared" si="12"/>
        <v>0</v>
      </c>
      <c r="N30" s="215">
        <v>404628449</v>
      </c>
      <c r="O30" s="215">
        <f t="shared" si="13"/>
        <v>0</v>
      </c>
      <c r="P30" s="215">
        <f t="shared" si="3"/>
        <v>0</v>
      </c>
      <c r="Q30" s="215">
        <f t="shared" si="14"/>
        <v>404628449</v>
      </c>
      <c r="R30" s="213"/>
      <c r="T30" s="247">
        <f t="shared" si="25"/>
        <v>0</v>
      </c>
      <c r="W30" s="265">
        <v>211123</v>
      </c>
      <c r="X30" s="265" t="s">
        <v>778</v>
      </c>
      <c r="Y30" s="266">
        <v>890128449</v>
      </c>
      <c r="Z30" s="266">
        <v>0</v>
      </c>
      <c r="AA30" s="266">
        <v>485500000</v>
      </c>
      <c r="AB30" s="266">
        <v>0</v>
      </c>
      <c r="AC30" s="266">
        <v>404628449</v>
      </c>
      <c r="AD30" s="266">
        <v>0</v>
      </c>
      <c r="AE30" s="266">
        <v>404628449</v>
      </c>
      <c r="AF30" s="266">
        <v>0</v>
      </c>
      <c r="AG30" s="266">
        <v>0</v>
      </c>
      <c r="AH30" s="266">
        <v>404628449</v>
      </c>
      <c r="AI30" s="266">
        <v>0</v>
      </c>
      <c r="AJ30" s="266">
        <v>0</v>
      </c>
      <c r="AK30" s="266">
        <v>404628449</v>
      </c>
      <c r="AL30" s="266">
        <v>0</v>
      </c>
      <c r="AM30" s="266">
        <v>0</v>
      </c>
    </row>
    <row r="31" spans="1:39" x14ac:dyDescent="0.35">
      <c r="A31" s="212">
        <v>211124</v>
      </c>
      <c r="B31" s="210" t="s">
        <v>525</v>
      </c>
      <c r="C31" s="215">
        <v>2199163241</v>
      </c>
      <c r="D31" s="215">
        <v>0</v>
      </c>
      <c r="E31" s="215">
        <v>684503991</v>
      </c>
      <c r="F31" s="215">
        <v>0</v>
      </c>
      <c r="G31" s="215">
        <f t="shared" si="17"/>
        <v>1514659250</v>
      </c>
      <c r="H31" s="215">
        <v>151133396</v>
      </c>
      <c r="I31" s="215">
        <v>790730284.72000003</v>
      </c>
      <c r="J31" s="215">
        <f t="shared" si="2"/>
        <v>723928965.27999997</v>
      </c>
      <c r="K31" s="215">
        <v>151133396</v>
      </c>
      <c r="L31" s="215">
        <v>790730284.72000003</v>
      </c>
      <c r="M31" s="215">
        <f t="shared" si="12"/>
        <v>0</v>
      </c>
      <c r="N31" s="215">
        <v>790730284.72000003</v>
      </c>
      <c r="O31" s="215">
        <f t="shared" si="13"/>
        <v>0</v>
      </c>
      <c r="P31" s="215">
        <f t="shared" si="3"/>
        <v>723928965.27999997</v>
      </c>
      <c r="Q31" s="215">
        <f t="shared" si="14"/>
        <v>790730284.72000003</v>
      </c>
      <c r="T31" s="247">
        <f t="shared" si="25"/>
        <v>1057933772</v>
      </c>
      <c r="U31" s="248">
        <f t="shared" ref="U31:U33" si="27">+P31-T31</f>
        <v>-334004806.72000003</v>
      </c>
      <c r="W31" s="265">
        <v>211124</v>
      </c>
      <c r="X31" s="265" t="s">
        <v>779</v>
      </c>
      <c r="Y31" s="266">
        <v>2199163241</v>
      </c>
      <c r="Z31" s="266">
        <v>0</v>
      </c>
      <c r="AA31" s="266">
        <v>684503991</v>
      </c>
      <c r="AB31" s="266">
        <v>0</v>
      </c>
      <c r="AC31" s="266">
        <v>1514659250</v>
      </c>
      <c r="AD31" s="266">
        <v>151133396</v>
      </c>
      <c r="AE31" s="266">
        <v>790730284.72000003</v>
      </c>
      <c r="AF31" s="266">
        <v>723928965.27999997</v>
      </c>
      <c r="AG31" s="266">
        <v>151133396</v>
      </c>
      <c r="AH31" s="266">
        <v>790730284.72000003</v>
      </c>
      <c r="AI31" s="266">
        <v>0</v>
      </c>
      <c r="AJ31" s="266">
        <v>151133396</v>
      </c>
      <c r="AK31" s="266">
        <v>790730284.72000003</v>
      </c>
      <c r="AL31" s="266">
        <v>0</v>
      </c>
      <c r="AM31" s="266">
        <v>723928965.27999997</v>
      </c>
    </row>
    <row r="32" spans="1:39" x14ac:dyDescent="0.35">
      <c r="A32" s="212">
        <v>211125</v>
      </c>
      <c r="B32" s="210" t="s">
        <v>526</v>
      </c>
      <c r="C32" s="215">
        <v>323230846</v>
      </c>
      <c r="D32" s="215">
        <v>0</v>
      </c>
      <c r="E32" s="215">
        <v>0</v>
      </c>
      <c r="F32" s="215">
        <v>0</v>
      </c>
      <c r="G32" s="215">
        <f t="shared" si="17"/>
        <v>323230846</v>
      </c>
      <c r="H32" s="215">
        <v>24741200</v>
      </c>
      <c r="I32" s="215">
        <v>131585027</v>
      </c>
      <c r="J32" s="215">
        <f t="shared" si="2"/>
        <v>191645819</v>
      </c>
      <c r="K32" s="215">
        <v>24741200</v>
      </c>
      <c r="L32" s="215">
        <v>128983900</v>
      </c>
      <c r="M32" s="215">
        <f t="shared" si="12"/>
        <v>2601127</v>
      </c>
      <c r="N32" s="215">
        <v>131585027</v>
      </c>
      <c r="O32" s="215">
        <f t="shared" si="13"/>
        <v>0</v>
      </c>
      <c r="P32" s="215">
        <f t="shared" si="3"/>
        <v>191645819</v>
      </c>
      <c r="Q32" s="215">
        <f t="shared" si="14"/>
        <v>128983900</v>
      </c>
      <c r="T32" s="247">
        <f t="shared" si="25"/>
        <v>173188400</v>
      </c>
      <c r="U32" s="248">
        <f t="shared" si="27"/>
        <v>18457419</v>
      </c>
      <c r="W32" s="265">
        <v>211125</v>
      </c>
      <c r="X32" s="265" t="s">
        <v>780</v>
      </c>
      <c r="Y32" s="266">
        <v>323230846</v>
      </c>
      <c r="Z32" s="266">
        <v>0</v>
      </c>
      <c r="AA32" s="266">
        <v>0</v>
      </c>
      <c r="AB32" s="266">
        <v>0</v>
      </c>
      <c r="AC32" s="266">
        <v>323230846</v>
      </c>
      <c r="AD32" s="266">
        <v>24741200</v>
      </c>
      <c r="AE32" s="266">
        <v>131585027</v>
      </c>
      <c r="AF32" s="266">
        <v>191645819</v>
      </c>
      <c r="AG32" s="266">
        <v>24741200</v>
      </c>
      <c r="AH32" s="266">
        <v>128983900</v>
      </c>
      <c r="AI32" s="266">
        <v>2601127</v>
      </c>
      <c r="AJ32" s="266">
        <v>24741200</v>
      </c>
      <c r="AK32" s="266">
        <v>131585027</v>
      </c>
      <c r="AL32" s="266">
        <v>0</v>
      </c>
      <c r="AM32" s="266">
        <v>191645819</v>
      </c>
    </row>
    <row r="33" spans="1:39" x14ac:dyDescent="0.35">
      <c r="A33" s="212">
        <v>211126</v>
      </c>
      <c r="B33" s="210" t="s">
        <v>632</v>
      </c>
      <c r="C33" s="215">
        <v>1649372431</v>
      </c>
      <c r="D33" s="215">
        <v>0</v>
      </c>
      <c r="E33" s="215">
        <v>250000000</v>
      </c>
      <c r="F33" s="215">
        <v>0</v>
      </c>
      <c r="G33" s="215">
        <f t="shared" si="17"/>
        <v>1399372431</v>
      </c>
      <c r="H33" s="215">
        <v>100755598</v>
      </c>
      <c r="I33" s="215">
        <v>580453261.27999997</v>
      </c>
      <c r="J33" s="215">
        <f t="shared" si="2"/>
        <v>818919169.72000003</v>
      </c>
      <c r="K33" s="215">
        <v>100755598</v>
      </c>
      <c r="L33" s="215">
        <v>580453261.27999997</v>
      </c>
      <c r="M33" s="215">
        <f t="shared" si="12"/>
        <v>0</v>
      </c>
      <c r="N33" s="215">
        <v>580453261.27999997</v>
      </c>
      <c r="O33" s="215">
        <f t="shared" si="13"/>
        <v>0</v>
      </c>
      <c r="P33" s="215">
        <f t="shared" si="3"/>
        <v>818919169.72000003</v>
      </c>
      <c r="Q33" s="215">
        <f t="shared" si="14"/>
        <v>580453261.27999997</v>
      </c>
      <c r="T33" s="247">
        <f t="shared" si="25"/>
        <v>705289186</v>
      </c>
      <c r="U33" s="248">
        <f t="shared" si="27"/>
        <v>113629983.72000003</v>
      </c>
      <c r="W33" s="265">
        <v>211126</v>
      </c>
      <c r="X33" s="265" t="s">
        <v>781</v>
      </c>
      <c r="Y33" s="266">
        <v>1649372431</v>
      </c>
      <c r="Z33" s="266">
        <v>0</v>
      </c>
      <c r="AA33" s="266">
        <v>250000000</v>
      </c>
      <c r="AB33" s="266">
        <v>0</v>
      </c>
      <c r="AC33" s="266">
        <v>1399372431</v>
      </c>
      <c r="AD33" s="266">
        <v>100755598</v>
      </c>
      <c r="AE33" s="266">
        <v>580453261.27999997</v>
      </c>
      <c r="AF33" s="266">
        <v>818919169.72000003</v>
      </c>
      <c r="AG33" s="266">
        <v>100755598</v>
      </c>
      <c r="AH33" s="266">
        <v>580453261.27999997</v>
      </c>
      <c r="AI33" s="266">
        <v>0</v>
      </c>
      <c r="AJ33" s="266">
        <v>100755598</v>
      </c>
      <c r="AK33" s="266">
        <v>580453261.27999997</v>
      </c>
      <c r="AL33" s="266">
        <v>0</v>
      </c>
      <c r="AM33" s="266">
        <v>818919169.72000003</v>
      </c>
    </row>
    <row r="34" spans="1:39" s="219" customFormat="1" x14ac:dyDescent="0.35">
      <c r="A34" s="223">
        <v>21113</v>
      </c>
      <c r="B34" s="223" t="s">
        <v>15</v>
      </c>
      <c r="C34" s="225">
        <f>+C35</f>
        <v>1123702148</v>
      </c>
      <c r="D34" s="225">
        <f t="shared" ref="D34:Q34" si="28">+D35</f>
        <v>0</v>
      </c>
      <c r="E34" s="225">
        <f t="shared" si="28"/>
        <v>0</v>
      </c>
      <c r="F34" s="225">
        <f t="shared" si="28"/>
        <v>0</v>
      </c>
      <c r="G34" s="225">
        <f t="shared" si="28"/>
        <v>1123702148</v>
      </c>
      <c r="H34" s="225">
        <v>75293639</v>
      </c>
      <c r="I34" s="225">
        <v>567193298</v>
      </c>
      <c r="J34" s="225">
        <f t="shared" si="2"/>
        <v>556508850</v>
      </c>
      <c r="K34" s="225">
        <v>39913211</v>
      </c>
      <c r="L34" s="225">
        <v>530294604</v>
      </c>
      <c r="M34" s="225">
        <f t="shared" si="28"/>
        <v>36898694</v>
      </c>
      <c r="N34" s="225">
        <v>568174988</v>
      </c>
      <c r="O34" s="225">
        <f t="shared" si="28"/>
        <v>981690</v>
      </c>
      <c r="P34" s="225">
        <f t="shared" si="3"/>
        <v>555527160</v>
      </c>
      <c r="Q34" s="225">
        <f t="shared" si="28"/>
        <v>530294604</v>
      </c>
      <c r="W34" s="265">
        <v>21113</v>
      </c>
      <c r="X34" s="265" t="s">
        <v>15</v>
      </c>
      <c r="Y34" s="266">
        <v>1123702148</v>
      </c>
      <c r="Z34" s="266">
        <v>0</v>
      </c>
      <c r="AA34" s="266">
        <v>0</v>
      </c>
      <c r="AB34" s="266">
        <v>0</v>
      </c>
      <c r="AC34" s="266">
        <v>1123702148</v>
      </c>
      <c r="AD34" s="266">
        <v>75293639</v>
      </c>
      <c r="AE34" s="266">
        <v>567193298</v>
      </c>
      <c r="AF34" s="266">
        <v>556508850</v>
      </c>
      <c r="AG34" s="266">
        <v>39913211</v>
      </c>
      <c r="AH34" s="266">
        <v>530294604</v>
      </c>
      <c r="AI34" s="266">
        <v>36898694</v>
      </c>
      <c r="AJ34" s="266">
        <v>75030299</v>
      </c>
      <c r="AK34" s="266">
        <v>568174988</v>
      </c>
      <c r="AL34" s="266">
        <v>981690</v>
      </c>
      <c r="AM34" s="266">
        <v>555527160</v>
      </c>
    </row>
    <row r="35" spans="1:39" s="219" customFormat="1" x14ac:dyDescent="0.35">
      <c r="A35" s="223">
        <v>211131</v>
      </c>
      <c r="B35" s="223" t="s">
        <v>12</v>
      </c>
      <c r="C35" s="225">
        <f>+C36+C39</f>
        <v>1123702148</v>
      </c>
      <c r="D35" s="225">
        <f t="shared" ref="D35:Q35" si="29">+D36+D39</f>
        <v>0</v>
      </c>
      <c r="E35" s="225">
        <f t="shared" si="29"/>
        <v>0</v>
      </c>
      <c r="F35" s="225">
        <f t="shared" si="29"/>
        <v>0</v>
      </c>
      <c r="G35" s="225">
        <f t="shared" si="29"/>
        <v>1123702148</v>
      </c>
      <c r="H35" s="225">
        <v>75293639</v>
      </c>
      <c r="I35" s="225">
        <v>567193298</v>
      </c>
      <c r="J35" s="225">
        <f t="shared" si="2"/>
        <v>556508850</v>
      </c>
      <c r="K35" s="225">
        <v>39913211</v>
      </c>
      <c r="L35" s="225">
        <v>530294604</v>
      </c>
      <c r="M35" s="225">
        <f t="shared" si="29"/>
        <v>36898694</v>
      </c>
      <c r="N35" s="225">
        <v>568174988</v>
      </c>
      <c r="O35" s="225">
        <f t="shared" si="29"/>
        <v>981690</v>
      </c>
      <c r="P35" s="225">
        <f t="shared" si="3"/>
        <v>555527160</v>
      </c>
      <c r="Q35" s="225">
        <f t="shared" si="29"/>
        <v>530294604</v>
      </c>
      <c r="W35" s="265">
        <v>211131</v>
      </c>
      <c r="X35" s="265" t="s">
        <v>12</v>
      </c>
      <c r="Y35" s="266">
        <v>1123702148</v>
      </c>
      <c r="Z35" s="266">
        <v>0</v>
      </c>
      <c r="AA35" s="266">
        <v>0</v>
      </c>
      <c r="AB35" s="266">
        <v>0</v>
      </c>
      <c r="AC35" s="266">
        <v>1123702148</v>
      </c>
      <c r="AD35" s="266">
        <v>75293639</v>
      </c>
      <c r="AE35" s="266">
        <v>567193298</v>
      </c>
      <c r="AF35" s="266">
        <v>556508850</v>
      </c>
      <c r="AG35" s="266">
        <v>39913211</v>
      </c>
      <c r="AH35" s="266">
        <v>530294604</v>
      </c>
      <c r="AI35" s="266">
        <v>36898694</v>
      </c>
      <c r="AJ35" s="266">
        <v>75030299</v>
      </c>
      <c r="AK35" s="266">
        <v>568174988</v>
      </c>
      <c r="AL35" s="266">
        <v>981690</v>
      </c>
      <c r="AM35" s="266">
        <v>555527160</v>
      </c>
    </row>
    <row r="36" spans="1:39" s="219" customFormat="1" x14ac:dyDescent="0.35">
      <c r="A36" s="226">
        <v>2111313</v>
      </c>
      <c r="B36" s="226" t="s">
        <v>16</v>
      </c>
      <c r="C36" s="228">
        <f>+C37+C38</f>
        <v>771955345</v>
      </c>
      <c r="D36" s="228">
        <f t="shared" ref="D36:Q36" si="30">+D37+D38</f>
        <v>0</v>
      </c>
      <c r="E36" s="228">
        <f t="shared" si="30"/>
        <v>0</v>
      </c>
      <c r="F36" s="228">
        <f t="shared" si="30"/>
        <v>0</v>
      </c>
      <c r="G36" s="228">
        <f t="shared" si="30"/>
        <v>771955345</v>
      </c>
      <c r="H36" s="228">
        <v>35441053</v>
      </c>
      <c r="I36" s="228">
        <v>292784212</v>
      </c>
      <c r="J36" s="228">
        <f t="shared" si="2"/>
        <v>479171133</v>
      </c>
      <c r="K36" s="228">
        <v>60625</v>
      </c>
      <c r="L36" s="228">
        <v>257403784</v>
      </c>
      <c r="M36" s="228">
        <f t="shared" si="30"/>
        <v>35380428</v>
      </c>
      <c r="N36" s="228">
        <v>292784212</v>
      </c>
      <c r="O36" s="228">
        <f t="shared" si="30"/>
        <v>0</v>
      </c>
      <c r="P36" s="228">
        <f t="shared" si="3"/>
        <v>479171133</v>
      </c>
      <c r="Q36" s="228">
        <f t="shared" si="30"/>
        <v>257403784</v>
      </c>
      <c r="W36" s="265">
        <v>2111313</v>
      </c>
      <c r="X36" s="265" t="s">
        <v>16</v>
      </c>
      <c r="Y36" s="266">
        <v>771955345</v>
      </c>
      <c r="Z36" s="266">
        <v>0</v>
      </c>
      <c r="AA36" s="266">
        <v>0</v>
      </c>
      <c r="AB36" s="266">
        <v>0</v>
      </c>
      <c r="AC36" s="266">
        <v>771955345</v>
      </c>
      <c r="AD36" s="266">
        <v>35441053</v>
      </c>
      <c r="AE36" s="266">
        <v>292784212</v>
      </c>
      <c r="AF36" s="266">
        <v>479171133</v>
      </c>
      <c r="AG36" s="266">
        <v>60625</v>
      </c>
      <c r="AH36" s="266">
        <v>257403784</v>
      </c>
      <c r="AI36" s="266">
        <v>35380428</v>
      </c>
      <c r="AJ36" s="266">
        <v>35441053</v>
      </c>
      <c r="AK36" s="266">
        <v>292784212</v>
      </c>
      <c r="AL36" s="266">
        <v>0</v>
      </c>
      <c r="AM36" s="266">
        <v>479171133</v>
      </c>
    </row>
    <row r="37" spans="1:39" x14ac:dyDescent="0.35">
      <c r="A37" s="212">
        <v>21113131</v>
      </c>
      <c r="B37" s="212" t="s">
        <v>633</v>
      </c>
      <c r="C37" s="215">
        <v>1310595</v>
      </c>
      <c r="D37" s="215">
        <v>0</v>
      </c>
      <c r="E37" s="215">
        <v>0</v>
      </c>
      <c r="F37" s="215">
        <v>0</v>
      </c>
      <c r="G37" s="215">
        <f t="shared" si="17"/>
        <v>1310595</v>
      </c>
      <c r="H37" s="215">
        <v>60625</v>
      </c>
      <c r="I37" s="215">
        <v>303125</v>
      </c>
      <c r="J37" s="215">
        <f t="shared" si="2"/>
        <v>1007470</v>
      </c>
      <c r="K37" s="215">
        <v>60625</v>
      </c>
      <c r="L37" s="215">
        <v>303125</v>
      </c>
      <c r="M37" s="215">
        <f t="shared" si="12"/>
        <v>0</v>
      </c>
      <c r="N37" s="215">
        <v>303125</v>
      </c>
      <c r="O37" s="215">
        <f t="shared" si="13"/>
        <v>0</v>
      </c>
      <c r="P37" s="215">
        <f t="shared" si="3"/>
        <v>1007470</v>
      </c>
      <c r="Q37" s="215">
        <f t="shared" si="14"/>
        <v>303125</v>
      </c>
      <c r="T37" s="247">
        <f t="shared" ref="T37:T38" si="31">+H37*7</f>
        <v>424375</v>
      </c>
      <c r="W37" s="265">
        <v>21113131</v>
      </c>
      <c r="X37" s="265" t="s">
        <v>782</v>
      </c>
      <c r="Y37" s="266">
        <v>1310595</v>
      </c>
      <c r="Z37" s="266">
        <v>0</v>
      </c>
      <c r="AA37" s="266">
        <v>0</v>
      </c>
      <c r="AB37" s="266">
        <v>0</v>
      </c>
      <c r="AC37" s="266">
        <v>1310595</v>
      </c>
      <c r="AD37" s="266">
        <v>60625</v>
      </c>
      <c r="AE37" s="266">
        <v>303125</v>
      </c>
      <c r="AF37" s="266">
        <v>1007470</v>
      </c>
      <c r="AG37" s="266">
        <v>60625</v>
      </c>
      <c r="AH37" s="266">
        <v>303125</v>
      </c>
      <c r="AI37" s="266">
        <v>0</v>
      </c>
      <c r="AJ37" s="266">
        <v>60625</v>
      </c>
      <c r="AK37" s="266">
        <v>303125</v>
      </c>
      <c r="AL37" s="266">
        <v>0</v>
      </c>
      <c r="AM37" s="266">
        <v>1007470</v>
      </c>
    </row>
    <row r="38" spans="1:39" x14ac:dyDescent="0.35">
      <c r="A38" s="212">
        <v>21113132</v>
      </c>
      <c r="B38" s="212" t="s">
        <v>527</v>
      </c>
      <c r="C38" s="215">
        <v>770644750</v>
      </c>
      <c r="D38" s="215">
        <v>0</v>
      </c>
      <c r="E38" s="215">
        <v>0</v>
      </c>
      <c r="F38" s="215">
        <v>0</v>
      </c>
      <c r="G38" s="215">
        <f t="shared" si="17"/>
        <v>770644750</v>
      </c>
      <c r="H38" s="215">
        <v>35380428</v>
      </c>
      <c r="I38" s="215">
        <v>292481087</v>
      </c>
      <c r="J38" s="215">
        <f t="shared" si="2"/>
        <v>478163663</v>
      </c>
      <c r="K38" s="215">
        <v>0</v>
      </c>
      <c r="L38" s="215">
        <v>257100659</v>
      </c>
      <c r="M38" s="215">
        <f t="shared" si="12"/>
        <v>35380428</v>
      </c>
      <c r="N38" s="215">
        <v>292481087</v>
      </c>
      <c r="O38" s="215">
        <f t="shared" si="13"/>
        <v>0</v>
      </c>
      <c r="P38" s="215">
        <f t="shared" si="3"/>
        <v>478163663</v>
      </c>
      <c r="Q38" s="215">
        <f t="shared" si="14"/>
        <v>257100659</v>
      </c>
      <c r="T38" s="247">
        <f t="shared" si="31"/>
        <v>247662996</v>
      </c>
      <c r="W38" s="265">
        <v>21113132</v>
      </c>
      <c r="X38" s="265" t="s">
        <v>783</v>
      </c>
      <c r="Y38" s="266">
        <v>770644750</v>
      </c>
      <c r="Z38" s="266">
        <v>0</v>
      </c>
      <c r="AA38" s="266">
        <v>0</v>
      </c>
      <c r="AB38" s="266">
        <v>0</v>
      </c>
      <c r="AC38" s="266">
        <v>770644750</v>
      </c>
      <c r="AD38" s="266">
        <v>35380428</v>
      </c>
      <c r="AE38" s="266">
        <v>292481087</v>
      </c>
      <c r="AF38" s="266">
        <v>478163663</v>
      </c>
      <c r="AG38" s="266">
        <v>0</v>
      </c>
      <c r="AH38" s="266">
        <v>257100659</v>
      </c>
      <c r="AI38" s="266">
        <v>35380428</v>
      </c>
      <c r="AJ38" s="266">
        <v>35380428</v>
      </c>
      <c r="AK38" s="266">
        <v>292481087</v>
      </c>
      <c r="AL38" s="266">
        <v>0</v>
      </c>
      <c r="AM38" s="266">
        <v>478163663</v>
      </c>
    </row>
    <row r="39" spans="1:39" s="219" customFormat="1" x14ac:dyDescent="0.35">
      <c r="A39" s="226">
        <v>2111314</v>
      </c>
      <c r="B39" s="226" t="s">
        <v>17</v>
      </c>
      <c r="C39" s="228">
        <f>+C40+C41+C42</f>
        <v>351746803</v>
      </c>
      <c r="D39" s="228">
        <f t="shared" ref="D39:Q39" si="32">+D40+D41+D42</f>
        <v>0</v>
      </c>
      <c r="E39" s="228">
        <f t="shared" si="32"/>
        <v>0</v>
      </c>
      <c r="F39" s="228">
        <f t="shared" si="32"/>
        <v>0</v>
      </c>
      <c r="G39" s="228">
        <f t="shared" si="32"/>
        <v>351746803</v>
      </c>
      <c r="H39" s="228">
        <v>39852586</v>
      </c>
      <c r="I39" s="228">
        <v>274409086</v>
      </c>
      <c r="J39" s="228">
        <f t="shared" si="2"/>
        <v>77337717</v>
      </c>
      <c r="K39" s="228">
        <v>39852586</v>
      </c>
      <c r="L39" s="228">
        <v>272890820</v>
      </c>
      <c r="M39" s="228">
        <f t="shared" si="32"/>
        <v>1518266</v>
      </c>
      <c r="N39" s="228">
        <v>275390776</v>
      </c>
      <c r="O39" s="228">
        <f t="shared" si="32"/>
        <v>981690</v>
      </c>
      <c r="P39" s="228">
        <f t="shared" si="3"/>
        <v>76356027</v>
      </c>
      <c r="Q39" s="228">
        <f t="shared" si="32"/>
        <v>272890820</v>
      </c>
      <c r="W39" s="265">
        <v>2111314</v>
      </c>
      <c r="X39" s="265" t="s">
        <v>17</v>
      </c>
      <c r="Y39" s="266">
        <v>351746803</v>
      </c>
      <c r="Z39" s="266">
        <v>0</v>
      </c>
      <c r="AA39" s="266">
        <v>0</v>
      </c>
      <c r="AB39" s="266">
        <v>0</v>
      </c>
      <c r="AC39" s="266">
        <v>351746803</v>
      </c>
      <c r="AD39" s="266">
        <v>39852586</v>
      </c>
      <c r="AE39" s="266">
        <v>274409086</v>
      </c>
      <c r="AF39" s="266">
        <v>77337717</v>
      </c>
      <c r="AG39" s="266">
        <v>39852586</v>
      </c>
      <c r="AH39" s="266">
        <v>272890820</v>
      </c>
      <c r="AI39" s="266">
        <v>1518266</v>
      </c>
      <c r="AJ39" s="266">
        <v>39589246</v>
      </c>
      <c r="AK39" s="266">
        <v>275390776</v>
      </c>
      <c r="AL39" s="266">
        <v>981690</v>
      </c>
      <c r="AM39" s="266">
        <v>76356027</v>
      </c>
    </row>
    <row r="40" spans="1:39" x14ac:dyDescent="0.35">
      <c r="A40" s="212">
        <v>21113141</v>
      </c>
      <c r="B40" s="212" t="s">
        <v>519</v>
      </c>
      <c r="C40" s="215">
        <v>98148934</v>
      </c>
      <c r="D40" s="215">
        <v>0</v>
      </c>
      <c r="E40" s="215">
        <v>0</v>
      </c>
      <c r="F40" s="215">
        <v>0</v>
      </c>
      <c r="G40" s="215">
        <f t="shared" si="17"/>
        <v>98148934</v>
      </c>
      <c r="H40" s="215">
        <v>39589246</v>
      </c>
      <c r="I40" s="215">
        <v>39589246</v>
      </c>
      <c r="J40" s="215">
        <f t="shared" si="2"/>
        <v>58559688</v>
      </c>
      <c r="K40" s="215">
        <v>39589246</v>
      </c>
      <c r="L40" s="215">
        <v>39589246</v>
      </c>
      <c r="M40" s="215">
        <f t="shared" si="12"/>
        <v>0</v>
      </c>
      <c r="N40" s="215">
        <v>39589246</v>
      </c>
      <c r="O40" s="215">
        <f t="shared" si="13"/>
        <v>0</v>
      </c>
      <c r="P40" s="215">
        <f t="shared" si="3"/>
        <v>58559688</v>
      </c>
      <c r="Q40" s="215">
        <f t="shared" si="14"/>
        <v>39589246</v>
      </c>
      <c r="T40" s="247">
        <f t="shared" ref="T40:T42" si="33">+H40*7</f>
        <v>277124722</v>
      </c>
      <c r="W40" s="265">
        <v>21113141</v>
      </c>
      <c r="X40" s="265" t="s">
        <v>770</v>
      </c>
      <c r="Y40" s="266">
        <v>98148934</v>
      </c>
      <c r="Z40" s="266">
        <v>0</v>
      </c>
      <c r="AA40" s="266">
        <v>0</v>
      </c>
      <c r="AB40" s="266">
        <v>0</v>
      </c>
      <c r="AC40" s="266">
        <v>98148934</v>
      </c>
      <c r="AD40" s="266">
        <v>39589246</v>
      </c>
      <c r="AE40" s="266">
        <v>39589246</v>
      </c>
      <c r="AF40" s="266">
        <v>58559688</v>
      </c>
      <c r="AG40" s="266">
        <v>39589246</v>
      </c>
      <c r="AH40" s="266">
        <v>39589246</v>
      </c>
      <c r="AI40" s="266">
        <v>0</v>
      </c>
      <c r="AJ40" s="266">
        <v>39589246</v>
      </c>
      <c r="AK40" s="266">
        <v>39589246</v>
      </c>
      <c r="AL40" s="266">
        <v>0</v>
      </c>
      <c r="AM40" s="266">
        <v>58559688</v>
      </c>
    </row>
    <row r="41" spans="1:39" x14ac:dyDescent="0.35">
      <c r="A41" s="212">
        <v>21113142</v>
      </c>
      <c r="B41" s="212" t="s">
        <v>528</v>
      </c>
      <c r="C41" s="215">
        <v>235801530</v>
      </c>
      <c r="D41" s="215">
        <v>0</v>
      </c>
      <c r="E41" s="215">
        <v>0</v>
      </c>
      <c r="F41" s="215">
        <v>0</v>
      </c>
      <c r="G41" s="215">
        <f t="shared" si="17"/>
        <v>235801530</v>
      </c>
      <c r="H41" s="215">
        <v>263340</v>
      </c>
      <c r="I41" s="215">
        <v>234819840</v>
      </c>
      <c r="J41" s="215">
        <f t="shared" si="2"/>
        <v>981690</v>
      </c>
      <c r="K41" s="215">
        <v>263340</v>
      </c>
      <c r="L41" s="215">
        <v>233301574</v>
      </c>
      <c r="M41" s="215">
        <f t="shared" si="12"/>
        <v>1518266</v>
      </c>
      <c r="N41" s="215">
        <v>235801530</v>
      </c>
      <c r="O41" s="215">
        <f t="shared" si="13"/>
        <v>981690</v>
      </c>
      <c r="P41" s="215">
        <f t="shared" si="3"/>
        <v>0</v>
      </c>
      <c r="Q41" s="215">
        <f t="shared" si="14"/>
        <v>233301574</v>
      </c>
      <c r="T41" s="247">
        <f t="shared" si="33"/>
        <v>1843380</v>
      </c>
      <c r="W41" s="265">
        <v>21113142</v>
      </c>
      <c r="X41" s="265" t="s">
        <v>784</v>
      </c>
      <c r="Y41" s="266">
        <v>235801530</v>
      </c>
      <c r="Z41" s="266">
        <v>0</v>
      </c>
      <c r="AA41" s="266">
        <v>0</v>
      </c>
      <c r="AB41" s="266">
        <v>0</v>
      </c>
      <c r="AC41" s="266">
        <v>235801530</v>
      </c>
      <c r="AD41" s="266">
        <v>263340</v>
      </c>
      <c r="AE41" s="266">
        <v>234819840</v>
      </c>
      <c r="AF41" s="266">
        <v>981690</v>
      </c>
      <c r="AG41" s="266">
        <v>263340</v>
      </c>
      <c r="AH41" s="266">
        <v>233301574</v>
      </c>
      <c r="AI41" s="266">
        <v>1518266</v>
      </c>
      <c r="AJ41" s="266">
        <v>0</v>
      </c>
      <c r="AK41" s="266">
        <v>235801530</v>
      </c>
      <c r="AL41" s="266">
        <v>981690</v>
      </c>
      <c r="AM41" s="266">
        <v>0</v>
      </c>
    </row>
    <row r="42" spans="1:39" x14ac:dyDescent="0.35">
      <c r="A42" s="212">
        <v>21113143</v>
      </c>
      <c r="B42" s="212" t="s">
        <v>529</v>
      </c>
      <c r="C42" s="215">
        <v>17796339</v>
      </c>
      <c r="D42" s="215">
        <v>0</v>
      </c>
      <c r="E42" s="215">
        <v>0</v>
      </c>
      <c r="F42" s="215">
        <v>0</v>
      </c>
      <c r="G42" s="215">
        <f t="shared" si="17"/>
        <v>17796339</v>
      </c>
      <c r="H42" s="215">
        <v>0</v>
      </c>
      <c r="I42" s="215">
        <v>0</v>
      </c>
      <c r="J42" s="215">
        <f t="shared" si="2"/>
        <v>17796339</v>
      </c>
      <c r="K42" s="215">
        <v>0</v>
      </c>
      <c r="L42" s="215">
        <v>0</v>
      </c>
      <c r="M42" s="215">
        <f t="shared" si="12"/>
        <v>0</v>
      </c>
      <c r="N42" s="215">
        <v>0</v>
      </c>
      <c r="O42" s="215">
        <f t="shared" si="13"/>
        <v>0</v>
      </c>
      <c r="P42" s="215">
        <f t="shared" si="3"/>
        <v>17796339</v>
      </c>
      <c r="Q42" s="215">
        <f t="shared" si="14"/>
        <v>0</v>
      </c>
      <c r="T42" s="247">
        <f t="shared" si="33"/>
        <v>0</v>
      </c>
      <c r="W42" s="265">
        <v>21113143</v>
      </c>
      <c r="X42" s="265" t="s">
        <v>785</v>
      </c>
      <c r="Y42" s="266">
        <v>17796339</v>
      </c>
      <c r="Z42" s="266">
        <v>0</v>
      </c>
      <c r="AA42" s="266">
        <v>0</v>
      </c>
      <c r="AB42" s="266">
        <v>0</v>
      </c>
      <c r="AC42" s="266">
        <v>17796339</v>
      </c>
      <c r="AD42" s="266">
        <v>0</v>
      </c>
      <c r="AE42" s="266">
        <v>0</v>
      </c>
      <c r="AF42" s="266">
        <v>17796339</v>
      </c>
      <c r="AG42" s="266">
        <v>0</v>
      </c>
      <c r="AH42" s="266">
        <v>0</v>
      </c>
      <c r="AI42" s="266">
        <v>0</v>
      </c>
      <c r="AJ42" s="266">
        <v>0</v>
      </c>
      <c r="AK42" s="266">
        <v>0</v>
      </c>
      <c r="AL42" s="266">
        <v>0</v>
      </c>
      <c r="AM42" s="266">
        <v>17796339</v>
      </c>
    </row>
    <row r="43" spans="1:39" s="219" customFormat="1" x14ac:dyDescent="0.35">
      <c r="A43" s="220">
        <v>2112</v>
      </c>
      <c r="B43" s="220" t="s">
        <v>18</v>
      </c>
      <c r="C43" s="222">
        <f>+C44+C56</f>
        <v>27473344553</v>
      </c>
      <c r="D43" s="222">
        <f t="shared" ref="D43:Q43" si="34">+D44+D56</f>
        <v>0</v>
      </c>
      <c r="E43" s="222">
        <f t="shared" si="34"/>
        <v>365000000</v>
      </c>
      <c r="F43" s="222">
        <f t="shared" si="34"/>
        <v>1771870902</v>
      </c>
      <c r="G43" s="222">
        <f t="shared" si="34"/>
        <v>28880215455</v>
      </c>
      <c r="H43" s="222">
        <v>287105212</v>
      </c>
      <c r="I43" s="222">
        <v>16436444778.68</v>
      </c>
      <c r="J43" s="222">
        <f t="shared" si="2"/>
        <v>12443770676.32</v>
      </c>
      <c r="K43" s="222">
        <v>3458325660</v>
      </c>
      <c r="L43" s="222">
        <v>8804489263.2000008</v>
      </c>
      <c r="M43" s="222">
        <f t="shared" si="34"/>
        <v>7631955515.4800005</v>
      </c>
      <c r="N43" s="222">
        <v>18653929619</v>
      </c>
      <c r="O43" s="222">
        <f t="shared" si="34"/>
        <v>2217484840.3199997</v>
      </c>
      <c r="P43" s="222">
        <f t="shared" si="3"/>
        <v>10226285836</v>
      </c>
      <c r="Q43" s="222">
        <f t="shared" si="34"/>
        <v>8804489263.2000008</v>
      </c>
      <c r="T43" s="222">
        <f t="shared" ref="T43:U43" si="35">+T44+T56</f>
        <v>11933249511.68</v>
      </c>
      <c r="U43" s="222">
        <f t="shared" si="35"/>
        <v>-3525469280.6800003</v>
      </c>
      <c r="W43" s="265">
        <v>2112</v>
      </c>
      <c r="X43" s="265" t="s">
        <v>18</v>
      </c>
      <c r="Y43" s="266">
        <v>27473344553</v>
      </c>
      <c r="Z43" s="266">
        <v>0</v>
      </c>
      <c r="AA43" s="266">
        <v>365000000</v>
      </c>
      <c r="AB43" s="266">
        <v>1771870902</v>
      </c>
      <c r="AC43" s="266">
        <v>28880215455</v>
      </c>
      <c r="AD43" s="266">
        <v>287105212</v>
      </c>
      <c r="AE43" s="266">
        <v>16436444778.68</v>
      </c>
      <c r="AF43" s="266">
        <v>12443770676.32</v>
      </c>
      <c r="AG43" s="266">
        <v>3458325660</v>
      </c>
      <c r="AH43" s="266">
        <v>8804489263.2000008</v>
      </c>
      <c r="AI43" s="266">
        <v>7648333646.4799995</v>
      </c>
      <c r="AJ43" s="266">
        <v>766548551</v>
      </c>
      <c r="AK43" s="266">
        <v>18653929619</v>
      </c>
      <c r="AL43" s="266">
        <v>2217484840.3199997</v>
      </c>
      <c r="AM43" s="266">
        <v>10226285836</v>
      </c>
    </row>
    <row r="44" spans="1:39" x14ac:dyDescent="0.35">
      <c r="A44" s="211">
        <v>21121</v>
      </c>
      <c r="B44" s="211" t="s">
        <v>19</v>
      </c>
      <c r="C44" s="214">
        <f>+C45</f>
        <v>22678383399</v>
      </c>
      <c r="D44" s="214">
        <f t="shared" ref="D44:Q44" si="36">+D45</f>
        <v>0</v>
      </c>
      <c r="E44" s="214">
        <f t="shared" si="36"/>
        <v>365000000</v>
      </c>
      <c r="F44" s="214">
        <f t="shared" si="36"/>
        <v>1771870902</v>
      </c>
      <c r="G44" s="214">
        <f t="shared" si="36"/>
        <v>24085254301</v>
      </c>
      <c r="H44" s="214">
        <v>287105212</v>
      </c>
      <c r="I44" s="214">
        <v>13637552515.68</v>
      </c>
      <c r="J44" s="214">
        <f t="shared" si="2"/>
        <v>10447701785.32</v>
      </c>
      <c r="K44" s="214">
        <v>2940555783</v>
      </c>
      <c r="L44" s="214">
        <v>7951899675.1999998</v>
      </c>
      <c r="M44" s="214">
        <f t="shared" si="36"/>
        <v>5685652840.4800005</v>
      </c>
      <c r="N44" s="214">
        <v>15666096948</v>
      </c>
      <c r="O44" s="214">
        <f t="shared" si="36"/>
        <v>2028544432.3199997</v>
      </c>
      <c r="P44" s="214">
        <f t="shared" si="3"/>
        <v>8419157353</v>
      </c>
      <c r="Q44" s="214">
        <f t="shared" si="36"/>
        <v>7951899675.1999998</v>
      </c>
      <c r="T44" s="214">
        <f t="shared" ref="T44:U44" si="37">+T45</f>
        <v>11933249511.68</v>
      </c>
      <c r="U44" s="214">
        <f t="shared" si="37"/>
        <v>-3525469280.6800003</v>
      </c>
      <c r="W44" s="265">
        <v>21121</v>
      </c>
      <c r="X44" s="265" t="s">
        <v>19</v>
      </c>
      <c r="Y44" s="266">
        <v>22678383399</v>
      </c>
      <c r="Z44" s="266">
        <v>0</v>
      </c>
      <c r="AA44" s="266">
        <v>365000000</v>
      </c>
      <c r="AB44" s="266">
        <v>1771870902</v>
      </c>
      <c r="AC44" s="266">
        <v>24085254301</v>
      </c>
      <c r="AD44" s="266">
        <v>287105212</v>
      </c>
      <c r="AE44" s="266">
        <v>13637552515.68</v>
      </c>
      <c r="AF44" s="266">
        <v>10447701785.32</v>
      </c>
      <c r="AG44" s="266">
        <v>2940555783</v>
      </c>
      <c r="AH44" s="266">
        <v>7951899675.1999998</v>
      </c>
      <c r="AI44" s="266">
        <v>5702030971.4800005</v>
      </c>
      <c r="AJ44" s="266">
        <v>606548551</v>
      </c>
      <c r="AK44" s="266">
        <v>15666096948</v>
      </c>
      <c r="AL44" s="266">
        <v>2028544432.3199997</v>
      </c>
      <c r="AM44" s="266">
        <v>8419157353</v>
      </c>
    </row>
    <row r="45" spans="1:39" s="219" customFormat="1" x14ac:dyDescent="0.35">
      <c r="A45" s="226">
        <v>211211</v>
      </c>
      <c r="B45" s="226" t="s">
        <v>11</v>
      </c>
      <c r="C45" s="228">
        <f>+C46+C47+C48+C49+C50+C51+C52+C55</f>
        <v>22678383399</v>
      </c>
      <c r="D45" s="228">
        <f t="shared" ref="D45:Q45" si="38">+D46+D47+D48+D49+D50+D51+D52+D55</f>
        <v>0</v>
      </c>
      <c r="E45" s="228">
        <f t="shared" si="38"/>
        <v>365000000</v>
      </c>
      <c r="F45" s="228">
        <f t="shared" si="38"/>
        <v>1771870902</v>
      </c>
      <c r="G45" s="228">
        <f t="shared" si="38"/>
        <v>24085254301</v>
      </c>
      <c r="H45" s="228">
        <v>287105212</v>
      </c>
      <c r="I45" s="228">
        <v>13637552515.68</v>
      </c>
      <c r="J45" s="228">
        <f t="shared" si="2"/>
        <v>10447701785.32</v>
      </c>
      <c r="K45" s="228">
        <v>2940555783</v>
      </c>
      <c r="L45" s="228">
        <v>7951899675.1999998</v>
      </c>
      <c r="M45" s="228">
        <f t="shared" si="38"/>
        <v>5685652840.4800005</v>
      </c>
      <c r="N45" s="228">
        <v>15666096948</v>
      </c>
      <c r="O45" s="228">
        <f t="shared" si="38"/>
        <v>2028544432.3199997</v>
      </c>
      <c r="P45" s="228">
        <f t="shared" si="3"/>
        <v>8419157353</v>
      </c>
      <c r="Q45" s="228">
        <f t="shared" si="38"/>
        <v>7951899675.1999998</v>
      </c>
      <c r="T45" s="228">
        <f t="shared" ref="T45:U45" si="39">+T46+T47+T48+T49+T50+T51+T52+T55</f>
        <v>11933249511.68</v>
      </c>
      <c r="U45" s="228">
        <f t="shared" si="39"/>
        <v>-3525469280.6800003</v>
      </c>
      <c r="W45" s="265">
        <v>211211</v>
      </c>
      <c r="X45" s="265" t="s">
        <v>11</v>
      </c>
      <c r="Y45" s="266">
        <v>22678383399</v>
      </c>
      <c r="Z45" s="266">
        <v>0</v>
      </c>
      <c r="AA45" s="266">
        <v>365000000</v>
      </c>
      <c r="AB45" s="266">
        <v>1771870902</v>
      </c>
      <c r="AC45" s="266">
        <v>24085254301</v>
      </c>
      <c r="AD45" s="266">
        <v>287105212</v>
      </c>
      <c r="AE45" s="266">
        <v>13637552515.68</v>
      </c>
      <c r="AF45" s="266">
        <v>10447701785.32</v>
      </c>
      <c r="AG45" s="266">
        <v>2940555783</v>
      </c>
      <c r="AH45" s="266">
        <v>7951899675.1999998</v>
      </c>
      <c r="AI45" s="266">
        <v>5702030971.4800005</v>
      </c>
      <c r="AJ45" s="266">
        <v>606548551</v>
      </c>
      <c r="AK45" s="266">
        <v>15666096948</v>
      </c>
      <c r="AL45" s="266">
        <v>2028544432.3199997</v>
      </c>
      <c r="AM45" s="266">
        <v>8419157353</v>
      </c>
    </row>
    <row r="46" spans="1:39" x14ac:dyDescent="0.35">
      <c r="A46" s="212">
        <v>2112111</v>
      </c>
      <c r="B46" s="212" t="s">
        <v>509</v>
      </c>
      <c r="C46" s="215">
        <v>20052276642</v>
      </c>
      <c r="D46" s="215">
        <v>0</v>
      </c>
      <c r="E46" s="215">
        <v>365000000</v>
      </c>
      <c r="F46" s="215">
        <v>1771870902</v>
      </c>
      <c r="G46" s="215">
        <f t="shared" si="17"/>
        <v>21459147544</v>
      </c>
      <c r="H46" s="215">
        <v>287105212</v>
      </c>
      <c r="I46" s="215">
        <v>11854671876.68</v>
      </c>
      <c r="J46" s="215">
        <f t="shared" si="2"/>
        <v>9604475667.3199997</v>
      </c>
      <c r="K46" s="215">
        <v>2940555783</v>
      </c>
      <c r="L46" s="215">
        <v>7920756040.1999998</v>
      </c>
      <c r="M46" s="215">
        <f t="shared" si="12"/>
        <v>3933915836.4800005</v>
      </c>
      <c r="N46" s="215">
        <v>13882410417</v>
      </c>
      <c r="O46" s="215">
        <f t="shared" si="13"/>
        <v>2027738540.3199997</v>
      </c>
      <c r="P46" s="215">
        <f t="shared" si="3"/>
        <v>7576737127</v>
      </c>
      <c r="Q46" s="215">
        <f t="shared" si="14"/>
        <v>7920756040.1999998</v>
      </c>
      <c r="T46" s="249">
        <f>+I46</f>
        <v>11854671876.68</v>
      </c>
      <c r="U46" s="249">
        <f>+P46-T46</f>
        <v>-4277934749.6800003</v>
      </c>
      <c r="W46" s="265">
        <v>2112111</v>
      </c>
      <c r="X46" s="265" t="s">
        <v>759</v>
      </c>
      <c r="Y46" s="266">
        <v>20052276642</v>
      </c>
      <c r="Z46" s="266">
        <v>0</v>
      </c>
      <c r="AA46" s="266">
        <v>365000000</v>
      </c>
      <c r="AB46" s="266">
        <v>1771870902</v>
      </c>
      <c r="AC46" s="266">
        <v>21459147544</v>
      </c>
      <c r="AD46" s="266">
        <v>287105212</v>
      </c>
      <c r="AE46" s="266">
        <v>11854671876.68</v>
      </c>
      <c r="AF46" s="266">
        <v>9604475667.3199997</v>
      </c>
      <c r="AG46" s="266">
        <v>2940555783</v>
      </c>
      <c r="AH46" s="266">
        <v>7920756040.1999998</v>
      </c>
      <c r="AI46" s="266">
        <v>3950293967.4800005</v>
      </c>
      <c r="AJ46" s="266">
        <v>606548551</v>
      </c>
      <c r="AK46" s="266">
        <v>13882410417</v>
      </c>
      <c r="AL46" s="266">
        <v>2027738540.3199997</v>
      </c>
      <c r="AM46" s="266">
        <v>7576737127</v>
      </c>
    </row>
    <row r="47" spans="1:39" x14ac:dyDescent="0.35">
      <c r="A47" s="212">
        <v>2112112</v>
      </c>
      <c r="B47" s="212" t="s">
        <v>510</v>
      </c>
      <c r="C47" s="215">
        <v>137214482</v>
      </c>
      <c r="D47" s="215">
        <v>0</v>
      </c>
      <c r="E47" s="215">
        <v>0</v>
      </c>
      <c r="F47" s="215">
        <v>0</v>
      </c>
      <c r="G47" s="215">
        <f t="shared" si="17"/>
        <v>137214482</v>
      </c>
      <c r="H47" s="215">
        <v>0</v>
      </c>
      <c r="I47" s="215">
        <v>22407125</v>
      </c>
      <c r="J47" s="215">
        <f t="shared" si="2"/>
        <v>114807357</v>
      </c>
      <c r="K47" s="215">
        <v>0</v>
      </c>
      <c r="L47" s="215">
        <v>0</v>
      </c>
      <c r="M47" s="215">
        <f t="shared" si="12"/>
        <v>22407125</v>
      </c>
      <c r="N47" s="215">
        <v>22407125</v>
      </c>
      <c r="O47" s="215">
        <f t="shared" si="13"/>
        <v>0</v>
      </c>
      <c r="P47" s="215">
        <f t="shared" si="3"/>
        <v>114807357</v>
      </c>
      <c r="Q47" s="215">
        <f t="shared" si="14"/>
        <v>0</v>
      </c>
      <c r="T47" s="249">
        <f t="shared" ref="T47:T51" si="40">+I47</f>
        <v>22407125</v>
      </c>
      <c r="U47" s="249">
        <f t="shared" ref="U47:U51" si="41">+P47-T47</f>
        <v>92400232</v>
      </c>
      <c r="W47" s="265">
        <v>2112112</v>
      </c>
      <c r="X47" s="265" t="s">
        <v>761</v>
      </c>
      <c r="Y47" s="266">
        <v>137214482</v>
      </c>
      <c r="Z47" s="266">
        <v>0</v>
      </c>
      <c r="AA47" s="266">
        <v>0</v>
      </c>
      <c r="AB47" s="266">
        <v>0</v>
      </c>
      <c r="AC47" s="266">
        <v>137214482</v>
      </c>
      <c r="AD47" s="266">
        <v>0</v>
      </c>
      <c r="AE47" s="266">
        <v>22407125</v>
      </c>
      <c r="AF47" s="266">
        <v>114807357</v>
      </c>
      <c r="AG47" s="266">
        <v>0</v>
      </c>
      <c r="AH47" s="266">
        <v>0</v>
      </c>
      <c r="AI47" s="266">
        <v>22407125</v>
      </c>
      <c r="AJ47" s="266">
        <v>0</v>
      </c>
      <c r="AK47" s="266">
        <v>22407125</v>
      </c>
      <c r="AL47" s="266">
        <v>0</v>
      </c>
      <c r="AM47" s="266">
        <v>114807357</v>
      </c>
    </row>
    <row r="48" spans="1:39" x14ac:dyDescent="0.35">
      <c r="A48" s="212">
        <v>2112114</v>
      </c>
      <c r="B48" s="212" t="s">
        <v>512</v>
      </c>
      <c r="C48" s="215">
        <v>419208140</v>
      </c>
      <c r="D48" s="215">
        <v>0</v>
      </c>
      <c r="E48" s="215">
        <v>0</v>
      </c>
      <c r="F48" s="215">
        <v>0</v>
      </c>
      <c r="G48" s="215">
        <f t="shared" si="17"/>
        <v>419208140</v>
      </c>
      <c r="H48" s="215">
        <v>0</v>
      </c>
      <c r="I48" s="215">
        <v>6880256</v>
      </c>
      <c r="J48" s="215">
        <f t="shared" si="2"/>
        <v>412327884</v>
      </c>
      <c r="K48" s="215">
        <v>0</v>
      </c>
      <c r="L48" s="215">
        <v>30846</v>
      </c>
      <c r="M48" s="215">
        <f t="shared" si="12"/>
        <v>6849410</v>
      </c>
      <c r="N48" s="215">
        <v>6880256</v>
      </c>
      <c r="O48" s="215">
        <f t="shared" si="13"/>
        <v>0</v>
      </c>
      <c r="P48" s="215">
        <f t="shared" si="3"/>
        <v>412327884</v>
      </c>
      <c r="Q48" s="215">
        <f t="shared" si="14"/>
        <v>30846</v>
      </c>
      <c r="T48" s="249">
        <f t="shared" si="40"/>
        <v>6880256</v>
      </c>
      <c r="U48" s="249">
        <f t="shared" si="41"/>
        <v>405447628</v>
      </c>
      <c r="W48" s="265">
        <v>2112114</v>
      </c>
      <c r="X48" s="265" t="s">
        <v>763</v>
      </c>
      <c r="Y48" s="266">
        <v>419208140</v>
      </c>
      <c r="Z48" s="266">
        <v>0</v>
      </c>
      <c r="AA48" s="266">
        <v>0</v>
      </c>
      <c r="AB48" s="266">
        <v>0</v>
      </c>
      <c r="AC48" s="266">
        <v>419208140</v>
      </c>
      <c r="AD48" s="266">
        <v>0</v>
      </c>
      <c r="AE48" s="266">
        <v>6880256</v>
      </c>
      <c r="AF48" s="266">
        <v>412327884</v>
      </c>
      <c r="AG48" s="266">
        <v>0</v>
      </c>
      <c r="AH48" s="266">
        <v>30846</v>
      </c>
      <c r="AI48" s="266">
        <v>6849410</v>
      </c>
      <c r="AJ48" s="266">
        <v>0</v>
      </c>
      <c r="AK48" s="266">
        <v>6880256</v>
      </c>
      <c r="AL48" s="266">
        <v>0</v>
      </c>
      <c r="AM48" s="266">
        <v>412327884</v>
      </c>
    </row>
    <row r="49" spans="1:39" x14ac:dyDescent="0.35">
      <c r="A49" s="212">
        <v>2112115</v>
      </c>
      <c r="B49" s="212" t="s">
        <v>513</v>
      </c>
      <c r="C49" s="215">
        <v>60763988</v>
      </c>
      <c r="D49" s="215">
        <v>0</v>
      </c>
      <c r="E49" s="215">
        <v>0</v>
      </c>
      <c r="F49" s="215">
        <v>0</v>
      </c>
      <c r="G49" s="215">
        <f t="shared" si="17"/>
        <v>60763988</v>
      </c>
      <c r="H49" s="215">
        <v>0</v>
      </c>
      <c r="I49" s="215">
        <v>9922759</v>
      </c>
      <c r="J49" s="215">
        <f t="shared" si="2"/>
        <v>50841229</v>
      </c>
      <c r="K49" s="215">
        <v>0</v>
      </c>
      <c r="L49" s="215">
        <v>47998</v>
      </c>
      <c r="M49" s="215">
        <f t="shared" si="12"/>
        <v>9874761</v>
      </c>
      <c r="N49" s="215">
        <v>9922759</v>
      </c>
      <c r="O49" s="215">
        <f t="shared" si="13"/>
        <v>0</v>
      </c>
      <c r="P49" s="215">
        <f t="shared" si="3"/>
        <v>50841229</v>
      </c>
      <c r="Q49" s="215">
        <f t="shared" si="14"/>
        <v>47998</v>
      </c>
      <c r="T49" s="249">
        <f t="shared" si="40"/>
        <v>9922759</v>
      </c>
      <c r="U49" s="249">
        <f t="shared" si="41"/>
        <v>40918470</v>
      </c>
      <c r="W49" s="265">
        <v>2112115</v>
      </c>
      <c r="X49" s="265" t="s">
        <v>764</v>
      </c>
      <c r="Y49" s="266">
        <v>60763988</v>
      </c>
      <c r="Z49" s="266">
        <v>0</v>
      </c>
      <c r="AA49" s="266">
        <v>0</v>
      </c>
      <c r="AB49" s="266">
        <v>0</v>
      </c>
      <c r="AC49" s="266">
        <v>60763988</v>
      </c>
      <c r="AD49" s="266">
        <v>0</v>
      </c>
      <c r="AE49" s="266">
        <v>9922759</v>
      </c>
      <c r="AF49" s="266">
        <v>50841229</v>
      </c>
      <c r="AG49" s="266">
        <v>0</v>
      </c>
      <c r="AH49" s="266">
        <v>47998</v>
      </c>
      <c r="AI49" s="266">
        <v>9874761</v>
      </c>
      <c r="AJ49" s="266">
        <v>0</v>
      </c>
      <c r="AK49" s="266">
        <v>9922759</v>
      </c>
      <c r="AL49" s="266">
        <v>0</v>
      </c>
      <c r="AM49" s="266">
        <v>50841229</v>
      </c>
    </row>
    <row r="50" spans="1:39" x14ac:dyDescent="0.35">
      <c r="A50" s="212">
        <v>2112116</v>
      </c>
      <c r="B50" s="212" t="s">
        <v>514</v>
      </c>
      <c r="C50" s="215">
        <v>146760056</v>
      </c>
      <c r="D50" s="215">
        <v>0</v>
      </c>
      <c r="E50" s="215">
        <v>0</v>
      </c>
      <c r="F50" s="215">
        <v>0</v>
      </c>
      <c r="G50" s="215">
        <f t="shared" si="17"/>
        <v>146760056</v>
      </c>
      <c r="H50" s="215">
        <v>0</v>
      </c>
      <c r="I50" s="215">
        <v>23965917</v>
      </c>
      <c r="J50" s="215">
        <f t="shared" si="2"/>
        <v>122794139</v>
      </c>
      <c r="K50" s="215">
        <v>0</v>
      </c>
      <c r="L50" s="215">
        <v>0</v>
      </c>
      <c r="M50" s="215">
        <f t="shared" si="12"/>
        <v>23965917</v>
      </c>
      <c r="N50" s="215">
        <v>23965917</v>
      </c>
      <c r="O50" s="215">
        <f t="shared" si="13"/>
        <v>0</v>
      </c>
      <c r="P50" s="215">
        <f t="shared" si="3"/>
        <v>122794139</v>
      </c>
      <c r="Q50" s="215">
        <f t="shared" si="14"/>
        <v>0</v>
      </c>
      <c r="T50" s="249">
        <f t="shared" si="40"/>
        <v>23965917</v>
      </c>
      <c r="U50" s="249">
        <f t="shared" si="41"/>
        <v>98828222</v>
      </c>
      <c r="W50" s="265">
        <v>2112116</v>
      </c>
      <c r="X50" s="265" t="s">
        <v>765</v>
      </c>
      <c r="Y50" s="266">
        <v>146760056</v>
      </c>
      <c r="Z50" s="266">
        <v>0</v>
      </c>
      <c r="AA50" s="266">
        <v>0</v>
      </c>
      <c r="AB50" s="266">
        <v>0</v>
      </c>
      <c r="AC50" s="266">
        <v>146760056</v>
      </c>
      <c r="AD50" s="266">
        <v>0</v>
      </c>
      <c r="AE50" s="266">
        <v>23965917</v>
      </c>
      <c r="AF50" s="266">
        <v>122794139</v>
      </c>
      <c r="AG50" s="266">
        <v>0</v>
      </c>
      <c r="AH50" s="266">
        <v>0</v>
      </c>
      <c r="AI50" s="266">
        <v>23965917</v>
      </c>
      <c r="AJ50" s="266">
        <v>0</v>
      </c>
      <c r="AK50" s="266">
        <v>23965917</v>
      </c>
      <c r="AL50" s="266">
        <v>0</v>
      </c>
      <c r="AM50" s="266">
        <v>122794139</v>
      </c>
    </row>
    <row r="51" spans="1:39" x14ac:dyDescent="0.35">
      <c r="A51" s="212">
        <v>2112117</v>
      </c>
      <c r="B51" s="212" t="s">
        <v>515</v>
      </c>
      <c r="C51" s="215">
        <v>80449599</v>
      </c>
      <c r="D51" s="215">
        <v>0</v>
      </c>
      <c r="E51" s="215">
        <v>0</v>
      </c>
      <c r="F51" s="215">
        <v>0</v>
      </c>
      <c r="G51" s="215">
        <f t="shared" si="17"/>
        <v>80449599</v>
      </c>
      <c r="H51" s="215">
        <v>0</v>
      </c>
      <c r="I51" s="215">
        <v>13137420</v>
      </c>
      <c r="J51" s="215">
        <f t="shared" si="2"/>
        <v>67312179</v>
      </c>
      <c r="K51" s="215">
        <v>0</v>
      </c>
      <c r="L51" s="215">
        <v>1280818</v>
      </c>
      <c r="M51" s="215">
        <f t="shared" si="12"/>
        <v>11856602</v>
      </c>
      <c r="N51" s="215">
        <v>13137420</v>
      </c>
      <c r="O51" s="215">
        <f t="shared" si="13"/>
        <v>0</v>
      </c>
      <c r="P51" s="215">
        <f t="shared" si="3"/>
        <v>67312179</v>
      </c>
      <c r="Q51" s="215">
        <f t="shared" si="14"/>
        <v>1280818</v>
      </c>
      <c r="T51" s="249">
        <f t="shared" si="40"/>
        <v>13137420</v>
      </c>
      <c r="U51" s="249">
        <f t="shared" si="41"/>
        <v>54174759</v>
      </c>
      <c r="W51" s="265">
        <v>2112117</v>
      </c>
      <c r="X51" s="265" t="s">
        <v>766</v>
      </c>
      <c r="Y51" s="266">
        <v>80449599</v>
      </c>
      <c r="Z51" s="266">
        <v>0</v>
      </c>
      <c r="AA51" s="266">
        <v>0</v>
      </c>
      <c r="AB51" s="266">
        <v>0</v>
      </c>
      <c r="AC51" s="266">
        <v>80449599</v>
      </c>
      <c r="AD51" s="266">
        <v>0</v>
      </c>
      <c r="AE51" s="266">
        <v>13137420</v>
      </c>
      <c r="AF51" s="266">
        <v>67312179</v>
      </c>
      <c r="AG51" s="266">
        <v>0</v>
      </c>
      <c r="AH51" s="266">
        <v>1280818</v>
      </c>
      <c r="AI51" s="266">
        <v>11856602</v>
      </c>
      <c r="AJ51" s="266">
        <v>0</v>
      </c>
      <c r="AK51" s="266">
        <v>13137420</v>
      </c>
      <c r="AL51" s="266">
        <v>0</v>
      </c>
      <c r="AM51" s="266">
        <v>67312179</v>
      </c>
    </row>
    <row r="52" spans="1:39" s="219" customFormat="1" x14ac:dyDescent="0.35">
      <c r="A52" s="226">
        <v>2112118</v>
      </c>
      <c r="B52" s="226" t="s">
        <v>12</v>
      </c>
      <c r="C52" s="228">
        <f>+C53+C54</f>
        <v>1716486018</v>
      </c>
      <c r="D52" s="228">
        <f t="shared" ref="D52:Q52" si="42">+D53+D54</f>
        <v>0</v>
      </c>
      <c r="E52" s="228">
        <f t="shared" si="42"/>
        <v>0</v>
      </c>
      <c r="F52" s="228">
        <f t="shared" si="42"/>
        <v>0</v>
      </c>
      <c r="G52" s="228">
        <f t="shared" si="42"/>
        <v>1716486018</v>
      </c>
      <c r="H52" s="228">
        <v>0</v>
      </c>
      <c r="I52" s="228">
        <v>1704303004</v>
      </c>
      <c r="J52" s="228">
        <f t="shared" si="2"/>
        <v>12183014</v>
      </c>
      <c r="K52" s="228">
        <v>0</v>
      </c>
      <c r="L52" s="228">
        <v>29783973</v>
      </c>
      <c r="M52" s="228">
        <f t="shared" si="42"/>
        <v>1674519031</v>
      </c>
      <c r="N52" s="228">
        <v>1705108896</v>
      </c>
      <c r="O52" s="228">
        <f t="shared" si="42"/>
        <v>805892</v>
      </c>
      <c r="P52" s="228">
        <f t="shared" si="3"/>
        <v>11377122</v>
      </c>
      <c r="Q52" s="228">
        <f t="shared" si="42"/>
        <v>29783973</v>
      </c>
      <c r="W52" s="265">
        <v>2112118</v>
      </c>
      <c r="X52" s="265" t="s">
        <v>12</v>
      </c>
      <c r="Y52" s="266">
        <v>1716486018</v>
      </c>
      <c r="Z52" s="266">
        <v>0</v>
      </c>
      <c r="AA52" s="266">
        <v>0</v>
      </c>
      <c r="AB52" s="266">
        <v>0</v>
      </c>
      <c r="AC52" s="266">
        <v>1716486018</v>
      </c>
      <c r="AD52" s="266">
        <v>0</v>
      </c>
      <c r="AE52" s="266">
        <v>1704303004</v>
      </c>
      <c r="AF52" s="266">
        <v>12183014</v>
      </c>
      <c r="AG52" s="266">
        <v>0</v>
      </c>
      <c r="AH52" s="266">
        <v>29783973</v>
      </c>
      <c r="AI52" s="266">
        <v>1674519031</v>
      </c>
      <c r="AJ52" s="266">
        <v>0</v>
      </c>
      <c r="AK52" s="266">
        <v>1705108896</v>
      </c>
      <c r="AL52" s="266">
        <v>805892</v>
      </c>
      <c r="AM52" s="266">
        <v>11377122</v>
      </c>
    </row>
    <row r="53" spans="1:39" x14ac:dyDescent="0.35">
      <c r="A53" s="212">
        <v>21121181</v>
      </c>
      <c r="B53" s="210" t="s">
        <v>516</v>
      </c>
      <c r="C53" s="215">
        <v>740067090</v>
      </c>
      <c r="D53" s="215">
        <v>0</v>
      </c>
      <c r="E53" s="215">
        <v>0</v>
      </c>
      <c r="F53" s="215">
        <v>0</v>
      </c>
      <c r="G53" s="215">
        <f t="shared" si="17"/>
        <v>740067090</v>
      </c>
      <c r="H53" s="215">
        <v>0</v>
      </c>
      <c r="I53" s="215">
        <v>740067090</v>
      </c>
      <c r="J53" s="215">
        <f t="shared" si="2"/>
        <v>0</v>
      </c>
      <c r="K53" s="215">
        <v>0</v>
      </c>
      <c r="L53" s="215">
        <v>0</v>
      </c>
      <c r="M53" s="215">
        <f t="shared" si="12"/>
        <v>740067090</v>
      </c>
      <c r="N53" s="215">
        <v>740067090</v>
      </c>
      <c r="O53" s="215">
        <f t="shared" si="13"/>
        <v>0</v>
      </c>
      <c r="P53" s="215">
        <f t="shared" si="3"/>
        <v>0</v>
      </c>
      <c r="Q53" s="215">
        <f t="shared" si="14"/>
        <v>0</v>
      </c>
      <c r="T53" s="249">
        <f t="shared" ref="T53:T55" si="43">+I53</f>
        <v>740067090</v>
      </c>
      <c r="U53" s="249">
        <f t="shared" ref="U53:U55" si="44">+P53-T53</f>
        <v>-740067090</v>
      </c>
      <c r="W53" s="265">
        <v>21121181</v>
      </c>
      <c r="X53" s="265" t="s">
        <v>767</v>
      </c>
      <c r="Y53" s="266">
        <v>740067090</v>
      </c>
      <c r="Z53" s="266">
        <v>0</v>
      </c>
      <c r="AA53" s="266">
        <v>0</v>
      </c>
      <c r="AB53" s="266">
        <v>0</v>
      </c>
      <c r="AC53" s="266">
        <v>740067090</v>
      </c>
      <c r="AD53" s="266">
        <v>0</v>
      </c>
      <c r="AE53" s="266">
        <v>740067090</v>
      </c>
      <c r="AF53" s="266">
        <v>0</v>
      </c>
      <c r="AG53" s="266">
        <v>0</v>
      </c>
      <c r="AH53" s="266">
        <v>0</v>
      </c>
      <c r="AI53" s="266">
        <v>740067090</v>
      </c>
      <c r="AJ53" s="266">
        <v>0</v>
      </c>
      <c r="AK53" s="266">
        <v>740067090</v>
      </c>
      <c r="AL53" s="266">
        <v>0</v>
      </c>
      <c r="AM53" s="266">
        <v>0</v>
      </c>
    </row>
    <row r="54" spans="1:39" x14ac:dyDescent="0.35">
      <c r="A54" s="212">
        <v>21121182</v>
      </c>
      <c r="B54" s="210" t="s">
        <v>517</v>
      </c>
      <c r="C54" s="215">
        <v>976418928</v>
      </c>
      <c r="D54" s="215">
        <v>0</v>
      </c>
      <c r="E54" s="215">
        <v>0</v>
      </c>
      <c r="F54" s="215">
        <v>0</v>
      </c>
      <c r="G54" s="215">
        <f t="shared" si="17"/>
        <v>976418928</v>
      </c>
      <c r="H54" s="215">
        <v>0</v>
      </c>
      <c r="I54" s="215">
        <v>964235914</v>
      </c>
      <c r="J54" s="215">
        <f t="shared" si="2"/>
        <v>12183014</v>
      </c>
      <c r="K54" s="215">
        <v>0</v>
      </c>
      <c r="L54" s="215">
        <v>29783973</v>
      </c>
      <c r="M54" s="215">
        <f t="shared" si="12"/>
        <v>934451941</v>
      </c>
      <c r="N54" s="215">
        <v>965041806</v>
      </c>
      <c r="O54" s="215">
        <f t="shared" si="13"/>
        <v>805892</v>
      </c>
      <c r="P54" s="215">
        <f t="shared" si="3"/>
        <v>11377122</v>
      </c>
      <c r="Q54" s="215">
        <f t="shared" si="14"/>
        <v>29783973</v>
      </c>
      <c r="T54" s="249">
        <f t="shared" si="43"/>
        <v>964235914</v>
      </c>
      <c r="U54" s="249">
        <f t="shared" si="44"/>
        <v>-952858792</v>
      </c>
      <c r="W54" s="265">
        <v>21121182</v>
      </c>
      <c r="X54" s="265" t="s">
        <v>768</v>
      </c>
      <c r="Y54" s="266">
        <v>976418928</v>
      </c>
      <c r="Z54" s="266">
        <v>0</v>
      </c>
      <c r="AA54" s="266">
        <v>0</v>
      </c>
      <c r="AB54" s="266">
        <v>0</v>
      </c>
      <c r="AC54" s="266">
        <v>976418928</v>
      </c>
      <c r="AD54" s="266">
        <v>0</v>
      </c>
      <c r="AE54" s="266">
        <v>964235914</v>
      </c>
      <c r="AF54" s="266">
        <v>12183014</v>
      </c>
      <c r="AG54" s="266">
        <v>0</v>
      </c>
      <c r="AH54" s="266">
        <v>29783973</v>
      </c>
      <c r="AI54" s="266">
        <v>934451941</v>
      </c>
      <c r="AJ54" s="266">
        <v>0</v>
      </c>
      <c r="AK54" s="266">
        <v>965041806</v>
      </c>
      <c r="AL54" s="266">
        <v>805892</v>
      </c>
      <c r="AM54" s="266">
        <v>11377122</v>
      </c>
    </row>
    <row r="55" spans="1:39" x14ac:dyDescent="0.35">
      <c r="A55" s="212">
        <v>2112119</v>
      </c>
      <c r="B55" s="210" t="s">
        <v>530</v>
      </c>
      <c r="C55" s="215">
        <v>65224474</v>
      </c>
      <c r="D55" s="215">
        <v>0</v>
      </c>
      <c r="E55" s="215">
        <v>0</v>
      </c>
      <c r="F55" s="215">
        <v>0</v>
      </c>
      <c r="G55" s="215">
        <f t="shared" si="17"/>
        <v>65224474</v>
      </c>
      <c r="H55" s="215">
        <v>0</v>
      </c>
      <c r="I55" s="215">
        <v>2264158</v>
      </c>
      <c r="J55" s="215">
        <f t="shared" si="2"/>
        <v>62960316</v>
      </c>
      <c r="K55" s="215">
        <v>0</v>
      </c>
      <c r="L55" s="215">
        <v>0</v>
      </c>
      <c r="M55" s="215">
        <f t="shared" si="12"/>
        <v>2264158</v>
      </c>
      <c r="N55" s="215">
        <v>2264158</v>
      </c>
      <c r="O55" s="215">
        <f t="shared" si="13"/>
        <v>0</v>
      </c>
      <c r="P55" s="215">
        <f t="shared" si="3"/>
        <v>62960316</v>
      </c>
      <c r="Q55" s="215">
        <f t="shared" si="14"/>
        <v>0</v>
      </c>
      <c r="T55" s="249">
        <f t="shared" si="43"/>
        <v>2264158</v>
      </c>
      <c r="U55" s="249">
        <f t="shared" si="44"/>
        <v>60696158</v>
      </c>
      <c r="W55" s="265">
        <v>2112119</v>
      </c>
      <c r="X55" s="265" t="s">
        <v>20</v>
      </c>
      <c r="Y55" s="266">
        <v>65224474</v>
      </c>
      <c r="Z55" s="266">
        <v>0</v>
      </c>
      <c r="AA55" s="266">
        <v>0</v>
      </c>
      <c r="AB55" s="266">
        <v>0</v>
      </c>
      <c r="AC55" s="266">
        <v>65224474</v>
      </c>
      <c r="AD55" s="266">
        <v>0</v>
      </c>
      <c r="AE55" s="266">
        <v>2264158</v>
      </c>
      <c r="AF55" s="266">
        <v>62960316</v>
      </c>
      <c r="AG55" s="266">
        <v>0</v>
      </c>
      <c r="AH55" s="266">
        <v>0</v>
      </c>
      <c r="AI55" s="266">
        <v>2264158</v>
      </c>
      <c r="AJ55" s="266">
        <v>0</v>
      </c>
      <c r="AK55" s="266">
        <v>2264158</v>
      </c>
      <c r="AL55" s="266">
        <v>0</v>
      </c>
      <c r="AM55" s="266">
        <v>62960316</v>
      </c>
    </row>
    <row r="56" spans="1:39" s="219" customFormat="1" x14ac:dyDescent="0.35">
      <c r="A56" s="226">
        <v>21122</v>
      </c>
      <c r="B56" s="227" t="s">
        <v>14</v>
      </c>
      <c r="C56" s="228">
        <f>SUM(C57:C62)</f>
        <v>4794961154</v>
      </c>
      <c r="D56" s="228">
        <f t="shared" ref="D56:Q56" si="45">SUM(D57:D62)</f>
        <v>0</v>
      </c>
      <c r="E56" s="228">
        <f t="shared" si="45"/>
        <v>0</v>
      </c>
      <c r="F56" s="228">
        <f t="shared" si="45"/>
        <v>0</v>
      </c>
      <c r="G56" s="228">
        <f t="shared" si="45"/>
        <v>4794961154</v>
      </c>
      <c r="H56" s="228">
        <v>0</v>
      </c>
      <c r="I56" s="228">
        <v>2798892263</v>
      </c>
      <c r="J56" s="228">
        <f t="shared" si="2"/>
        <v>1996068891</v>
      </c>
      <c r="K56" s="228">
        <v>517769877</v>
      </c>
      <c r="L56" s="228">
        <v>852589588</v>
      </c>
      <c r="M56" s="228">
        <f t="shared" si="45"/>
        <v>1946302675</v>
      </c>
      <c r="N56" s="228">
        <v>2987832671</v>
      </c>
      <c r="O56" s="228">
        <f t="shared" si="45"/>
        <v>188940408</v>
      </c>
      <c r="P56" s="228">
        <f t="shared" si="3"/>
        <v>1807128483</v>
      </c>
      <c r="Q56" s="228">
        <f t="shared" si="45"/>
        <v>852589588</v>
      </c>
      <c r="W56" s="265">
        <v>21122</v>
      </c>
      <c r="X56" s="265" t="s">
        <v>14</v>
      </c>
      <c r="Y56" s="266">
        <v>4794961154</v>
      </c>
      <c r="Z56" s="266">
        <v>0</v>
      </c>
      <c r="AA56" s="266">
        <v>0</v>
      </c>
      <c r="AB56" s="266">
        <v>0</v>
      </c>
      <c r="AC56" s="266">
        <v>4794961154</v>
      </c>
      <c r="AD56" s="266">
        <v>0</v>
      </c>
      <c r="AE56" s="266">
        <v>2798892263</v>
      </c>
      <c r="AF56" s="266">
        <v>1996068891</v>
      </c>
      <c r="AG56" s="266">
        <v>517769877</v>
      </c>
      <c r="AH56" s="266">
        <v>852589588</v>
      </c>
      <c r="AI56" s="266">
        <v>1946302675</v>
      </c>
      <c r="AJ56" s="266">
        <v>160000000</v>
      </c>
      <c r="AK56" s="266">
        <v>2987832671</v>
      </c>
      <c r="AL56" s="266">
        <v>188940408</v>
      </c>
      <c r="AM56" s="266">
        <v>1807128483</v>
      </c>
    </row>
    <row r="57" spans="1:39" x14ac:dyDescent="0.35">
      <c r="A57" s="212">
        <v>211221</v>
      </c>
      <c r="B57" s="210" t="s">
        <v>531</v>
      </c>
      <c r="C57" s="215">
        <v>1515268362</v>
      </c>
      <c r="D57" s="215">
        <v>0</v>
      </c>
      <c r="E57" s="215">
        <v>0</v>
      </c>
      <c r="F57" s="215">
        <v>0</v>
      </c>
      <c r="G57" s="215">
        <f t="shared" si="17"/>
        <v>1515268362</v>
      </c>
      <c r="H57" s="215">
        <v>0</v>
      </c>
      <c r="I57" s="215">
        <v>1048933709</v>
      </c>
      <c r="J57" s="215">
        <f t="shared" si="2"/>
        <v>466334653</v>
      </c>
      <c r="K57" s="215">
        <v>258884939</v>
      </c>
      <c r="L57" s="215">
        <v>356756732.5</v>
      </c>
      <c r="M57" s="215">
        <f t="shared" si="12"/>
        <v>692176976.5</v>
      </c>
      <c r="N57" s="215">
        <v>1130351157</v>
      </c>
      <c r="O57" s="215">
        <f t="shared" si="13"/>
        <v>81417448</v>
      </c>
      <c r="P57" s="215">
        <f t="shared" si="3"/>
        <v>384917205</v>
      </c>
      <c r="Q57" s="215">
        <f t="shared" si="14"/>
        <v>356756732.5</v>
      </c>
      <c r="T57" s="249">
        <f t="shared" ref="T57:T62" si="46">+I57</f>
        <v>1048933709</v>
      </c>
      <c r="U57" s="249">
        <f t="shared" ref="U57:U62" si="47">+P57-T57</f>
        <v>-664016504</v>
      </c>
      <c r="W57" s="265">
        <v>211221</v>
      </c>
      <c r="X57" s="265" t="s">
        <v>786</v>
      </c>
      <c r="Y57" s="266">
        <v>1515268362</v>
      </c>
      <c r="Z57" s="266">
        <v>0</v>
      </c>
      <c r="AA57" s="266">
        <v>0</v>
      </c>
      <c r="AB57" s="266">
        <v>0</v>
      </c>
      <c r="AC57" s="266">
        <v>1515268362</v>
      </c>
      <c r="AD57" s="266">
        <v>0</v>
      </c>
      <c r="AE57" s="266">
        <v>1048933709</v>
      </c>
      <c r="AF57" s="266">
        <v>466334653</v>
      </c>
      <c r="AG57" s="266">
        <v>258884939</v>
      </c>
      <c r="AH57" s="266">
        <v>356756732.5</v>
      </c>
      <c r="AI57" s="266">
        <v>692176976.5</v>
      </c>
      <c r="AJ57" s="266">
        <v>80000000</v>
      </c>
      <c r="AK57" s="266">
        <v>1130351157</v>
      </c>
      <c r="AL57" s="266">
        <v>81417448</v>
      </c>
      <c r="AM57" s="266">
        <v>384917205</v>
      </c>
    </row>
    <row r="58" spans="1:39" x14ac:dyDescent="0.35">
      <c r="A58" s="212">
        <v>211222</v>
      </c>
      <c r="B58" s="210" t="s">
        <v>532</v>
      </c>
      <c r="C58" s="215">
        <v>1129786699</v>
      </c>
      <c r="D58" s="215">
        <v>0</v>
      </c>
      <c r="E58" s="215">
        <v>0</v>
      </c>
      <c r="F58" s="215">
        <v>0</v>
      </c>
      <c r="G58" s="215">
        <f t="shared" si="17"/>
        <v>1129786699</v>
      </c>
      <c r="H58" s="215">
        <v>0</v>
      </c>
      <c r="I58" s="215">
        <v>865760657</v>
      </c>
      <c r="J58" s="215">
        <f t="shared" si="2"/>
        <v>264026042</v>
      </c>
      <c r="K58" s="215">
        <v>258884938</v>
      </c>
      <c r="L58" s="215">
        <v>356756730.5</v>
      </c>
      <c r="M58" s="215">
        <f t="shared" si="12"/>
        <v>509003926.5</v>
      </c>
      <c r="N58" s="215">
        <v>972584411</v>
      </c>
      <c r="O58" s="215">
        <f t="shared" si="13"/>
        <v>106823754</v>
      </c>
      <c r="P58" s="215">
        <f t="shared" si="3"/>
        <v>157202288</v>
      </c>
      <c r="Q58" s="215">
        <f t="shared" si="14"/>
        <v>356756730.5</v>
      </c>
      <c r="T58" s="249">
        <f t="shared" si="46"/>
        <v>865760657</v>
      </c>
      <c r="U58" s="249">
        <f t="shared" si="47"/>
        <v>-708558369</v>
      </c>
      <c r="W58" s="265">
        <v>211222</v>
      </c>
      <c r="X58" s="265" t="s">
        <v>787</v>
      </c>
      <c r="Y58" s="266">
        <v>1129786699</v>
      </c>
      <c r="Z58" s="266">
        <v>0</v>
      </c>
      <c r="AA58" s="266">
        <v>0</v>
      </c>
      <c r="AB58" s="266">
        <v>0</v>
      </c>
      <c r="AC58" s="266">
        <v>1129786699</v>
      </c>
      <c r="AD58" s="266">
        <v>0</v>
      </c>
      <c r="AE58" s="266">
        <v>865760657</v>
      </c>
      <c r="AF58" s="266">
        <v>264026042</v>
      </c>
      <c r="AG58" s="266">
        <v>258884938</v>
      </c>
      <c r="AH58" s="266">
        <v>356756730.5</v>
      </c>
      <c r="AI58" s="266">
        <v>509003926.5</v>
      </c>
      <c r="AJ58" s="266">
        <v>80000000</v>
      </c>
      <c r="AK58" s="266">
        <v>972584411</v>
      </c>
      <c r="AL58" s="266">
        <v>106823754</v>
      </c>
      <c r="AM58" s="266">
        <v>157202288</v>
      </c>
    </row>
    <row r="59" spans="1:39" x14ac:dyDescent="0.35">
      <c r="A59" s="212">
        <v>211223</v>
      </c>
      <c r="B59" s="210" t="s">
        <v>524</v>
      </c>
      <c r="C59" s="215">
        <v>1018047988</v>
      </c>
      <c r="D59" s="215">
        <v>0</v>
      </c>
      <c r="E59" s="215">
        <v>0</v>
      </c>
      <c r="F59" s="215">
        <v>0</v>
      </c>
      <c r="G59" s="215">
        <f t="shared" si="17"/>
        <v>1018047988</v>
      </c>
      <c r="H59" s="215">
        <v>0</v>
      </c>
      <c r="I59" s="215">
        <v>514718622</v>
      </c>
      <c r="J59" s="215">
        <f t="shared" si="2"/>
        <v>503329366</v>
      </c>
      <c r="K59" s="215">
        <v>0</v>
      </c>
      <c r="L59" s="215">
        <v>139076125</v>
      </c>
      <c r="M59" s="215">
        <f t="shared" si="12"/>
        <v>375642497</v>
      </c>
      <c r="N59" s="215">
        <v>515417828</v>
      </c>
      <c r="O59" s="215">
        <f t="shared" si="13"/>
        <v>699206</v>
      </c>
      <c r="P59" s="215">
        <f t="shared" si="3"/>
        <v>502630160</v>
      </c>
      <c r="Q59" s="215">
        <f t="shared" si="14"/>
        <v>139076125</v>
      </c>
      <c r="T59" s="249">
        <f t="shared" si="46"/>
        <v>514718622</v>
      </c>
      <c r="U59" s="249">
        <f t="shared" si="47"/>
        <v>-12088462</v>
      </c>
      <c r="W59" s="265">
        <v>211223</v>
      </c>
      <c r="X59" s="265" t="s">
        <v>778</v>
      </c>
      <c r="Y59" s="266">
        <v>1018047988</v>
      </c>
      <c r="Z59" s="266">
        <v>0</v>
      </c>
      <c r="AA59" s="266">
        <v>0</v>
      </c>
      <c r="AB59" s="266">
        <v>0</v>
      </c>
      <c r="AC59" s="266">
        <v>1018047988</v>
      </c>
      <c r="AD59" s="266">
        <v>0</v>
      </c>
      <c r="AE59" s="266">
        <v>514718622</v>
      </c>
      <c r="AF59" s="266">
        <v>503329366</v>
      </c>
      <c r="AG59" s="266">
        <v>0</v>
      </c>
      <c r="AH59" s="266">
        <v>139076125</v>
      </c>
      <c r="AI59" s="266">
        <v>375642497</v>
      </c>
      <c r="AJ59" s="266">
        <v>0</v>
      </c>
      <c r="AK59" s="266">
        <v>515417828</v>
      </c>
      <c r="AL59" s="266">
        <v>699206</v>
      </c>
      <c r="AM59" s="266">
        <v>502630160</v>
      </c>
    </row>
    <row r="60" spans="1:39" x14ac:dyDescent="0.35">
      <c r="A60" s="212">
        <v>211224</v>
      </c>
      <c r="B60" s="210" t="s">
        <v>533</v>
      </c>
      <c r="C60" s="215">
        <v>502767364</v>
      </c>
      <c r="D60" s="215">
        <v>0</v>
      </c>
      <c r="E60" s="215">
        <v>0</v>
      </c>
      <c r="F60" s="215">
        <v>0</v>
      </c>
      <c r="G60" s="215">
        <f t="shared" si="17"/>
        <v>502767364</v>
      </c>
      <c r="H60" s="215">
        <v>0</v>
      </c>
      <c r="I60" s="215">
        <v>226179154</v>
      </c>
      <c r="J60" s="215">
        <f t="shared" si="2"/>
        <v>276588210</v>
      </c>
      <c r="K60" s="215">
        <v>0</v>
      </c>
      <c r="L60" s="215">
        <v>0</v>
      </c>
      <c r="M60" s="215">
        <f t="shared" si="12"/>
        <v>226179154</v>
      </c>
      <c r="N60" s="215">
        <v>226179154</v>
      </c>
      <c r="O60" s="215">
        <f t="shared" si="13"/>
        <v>0</v>
      </c>
      <c r="P60" s="215">
        <f t="shared" si="3"/>
        <v>276588210</v>
      </c>
      <c r="Q60" s="215">
        <f t="shared" si="14"/>
        <v>0</v>
      </c>
      <c r="T60" s="249">
        <f t="shared" si="46"/>
        <v>226179154</v>
      </c>
      <c r="U60" s="249">
        <f t="shared" si="47"/>
        <v>50409056</v>
      </c>
      <c r="W60" s="265">
        <v>211224</v>
      </c>
      <c r="X60" s="265" t="s">
        <v>788</v>
      </c>
      <c r="Y60" s="266">
        <v>502767364</v>
      </c>
      <c r="Z60" s="266">
        <v>0</v>
      </c>
      <c r="AA60" s="266">
        <v>0</v>
      </c>
      <c r="AB60" s="266">
        <v>0</v>
      </c>
      <c r="AC60" s="266">
        <v>502767364</v>
      </c>
      <c r="AD60" s="266">
        <v>0</v>
      </c>
      <c r="AE60" s="266">
        <v>226179154</v>
      </c>
      <c r="AF60" s="266">
        <v>276588210</v>
      </c>
      <c r="AG60" s="266">
        <v>0</v>
      </c>
      <c r="AH60" s="266">
        <v>0</v>
      </c>
      <c r="AI60" s="266">
        <v>226179154</v>
      </c>
      <c r="AJ60" s="266">
        <v>0</v>
      </c>
      <c r="AK60" s="266">
        <v>226179154</v>
      </c>
      <c r="AL60" s="266">
        <v>0</v>
      </c>
      <c r="AM60" s="266">
        <v>276588210</v>
      </c>
    </row>
    <row r="61" spans="1:39" x14ac:dyDescent="0.35">
      <c r="A61" s="212">
        <v>211225</v>
      </c>
      <c r="B61" s="210" t="s">
        <v>526</v>
      </c>
      <c r="C61" s="215">
        <v>252015215</v>
      </c>
      <c r="D61" s="215">
        <v>0</v>
      </c>
      <c r="E61" s="215">
        <v>0</v>
      </c>
      <c r="F61" s="215">
        <v>0</v>
      </c>
      <c r="G61" s="215">
        <f t="shared" si="17"/>
        <v>252015215</v>
      </c>
      <c r="H61" s="215">
        <v>0</v>
      </c>
      <c r="I61" s="215">
        <v>86165755</v>
      </c>
      <c r="J61" s="215">
        <f t="shared" si="2"/>
        <v>165849460</v>
      </c>
      <c r="K61" s="215">
        <v>0</v>
      </c>
      <c r="L61" s="215">
        <v>0</v>
      </c>
      <c r="M61" s="215">
        <f t="shared" si="12"/>
        <v>86165755</v>
      </c>
      <c r="N61" s="215">
        <v>86165755</v>
      </c>
      <c r="O61" s="215">
        <f t="shared" si="13"/>
        <v>0</v>
      </c>
      <c r="P61" s="215">
        <f t="shared" si="3"/>
        <v>165849460</v>
      </c>
      <c r="Q61" s="215">
        <f t="shared" si="14"/>
        <v>0</v>
      </c>
      <c r="T61" s="249">
        <f t="shared" si="46"/>
        <v>86165755</v>
      </c>
      <c r="U61" s="249">
        <f t="shared" si="47"/>
        <v>79683705</v>
      </c>
      <c r="W61" s="265">
        <v>211225</v>
      </c>
      <c r="X61" s="265" t="s">
        <v>780</v>
      </c>
      <c r="Y61" s="266">
        <v>252015215</v>
      </c>
      <c r="Z61" s="266">
        <v>0</v>
      </c>
      <c r="AA61" s="266">
        <v>0</v>
      </c>
      <c r="AB61" s="266">
        <v>0</v>
      </c>
      <c r="AC61" s="266">
        <v>252015215</v>
      </c>
      <c r="AD61" s="266">
        <v>0</v>
      </c>
      <c r="AE61" s="266">
        <v>86165755</v>
      </c>
      <c r="AF61" s="266">
        <v>165849460</v>
      </c>
      <c r="AG61" s="266">
        <v>0</v>
      </c>
      <c r="AH61" s="266">
        <v>0</v>
      </c>
      <c r="AI61" s="266">
        <v>86165755</v>
      </c>
      <c r="AJ61" s="266">
        <v>0</v>
      </c>
      <c r="AK61" s="266">
        <v>86165755</v>
      </c>
      <c r="AL61" s="266">
        <v>0</v>
      </c>
      <c r="AM61" s="266">
        <v>165849460</v>
      </c>
    </row>
    <row r="62" spans="1:39" x14ac:dyDescent="0.35">
      <c r="A62" s="212">
        <v>211226</v>
      </c>
      <c r="B62" s="210" t="s">
        <v>632</v>
      </c>
      <c r="C62" s="215">
        <v>377075526</v>
      </c>
      <c r="D62" s="215">
        <v>0</v>
      </c>
      <c r="E62" s="215">
        <v>0</v>
      </c>
      <c r="F62" s="215">
        <v>0</v>
      </c>
      <c r="G62" s="215">
        <f t="shared" si="17"/>
        <v>377075526</v>
      </c>
      <c r="H62" s="215">
        <v>0</v>
      </c>
      <c r="I62" s="215">
        <v>57134366</v>
      </c>
      <c r="J62" s="215">
        <f t="shared" si="2"/>
        <v>319941160</v>
      </c>
      <c r="K62" s="215">
        <v>0</v>
      </c>
      <c r="L62" s="215">
        <v>0</v>
      </c>
      <c r="M62" s="215">
        <f t="shared" si="12"/>
        <v>57134366</v>
      </c>
      <c r="N62" s="215">
        <v>57134366</v>
      </c>
      <c r="O62" s="215">
        <f t="shared" si="13"/>
        <v>0</v>
      </c>
      <c r="P62" s="215">
        <f t="shared" si="3"/>
        <v>319941160</v>
      </c>
      <c r="Q62" s="215">
        <f t="shared" si="14"/>
        <v>0</v>
      </c>
      <c r="T62" s="249">
        <f t="shared" si="46"/>
        <v>57134366</v>
      </c>
      <c r="U62" s="249">
        <f t="shared" si="47"/>
        <v>262806794</v>
      </c>
      <c r="W62" s="265">
        <v>211226</v>
      </c>
      <c r="X62" s="265" t="s">
        <v>781</v>
      </c>
      <c r="Y62" s="266">
        <v>377075526</v>
      </c>
      <c r="Z62" s="266">
        <v>0</v>
      </c>
      <c r="AA62" s="266">
        <v>0</v>
      </c>
      <c r="AB62" s="266">
        <v>0</v>
      </c>
      <c r="AC62" s="266">
        <v>377075526</v>
      </c>
      <c r="AD62" s="266">
        <v>0</v>
      </c>
      <c r="AE62" s="266">
        <v>57134366</v>
      </c>
      <c r="AF62" s="266">
        <v>319941160</v>
      </c>
      <c r="AG62" s="266">
        <v>0</v>
      </c>
      <c r="AH62" s="266">
        <v>0</v>
      </c>
      <c r="AI62" s="266">
        <v>57134366</v>
      </c>
      <c r="AJ62" s="266">
        <v>0</v>
      </c>
      <c r="AK62" s="266">
        <v>57134366</v>
      </c>
      <c r="AL62" s="266">
        <v>0</v>
      </c>
      <c r="AM62" s="266">
        <v>319941160</v>
      </c>
    </row>
    <row r="63" spans="1:39" s="219" customFormat="1" x14ac:dyDescent="0.35">
      <c r="A63" s="220">
        <v>212</v>
      </c>
      <c r="B63" s="221" t="s">
        <v>21</v>
      </c>
      <c r="C63" s="222">
        <f>+C64+C108</f>
        <v>8555827773</v>
      </c>
      <c r="D63" s="222">
        <f t="shared" ref="D63:Q63" si="48">+D64+D108</f>
        <v>2872403991</v>
      </c>
      <c r="E63" s="222">
        <f t="shared" si="48"/>
        <v>589712351</v>
      </c>
      <c r="F63" s="222">
        <f t="shared" si="48"/>
        <v>1926138422</v>
      </c>
      <c r="G63" s="222">
        <f t="shared" si="48"/>
        <v>12764657835</v>
      </c>
      <c r="H63" s="222">
        <v>980738727.68000007</v>
      </c>
      <c r="I63" s="222">
        <v>6889379682.5299997</v>
      </c>
      <c r="J63" s="222">
        <f t="shared" si="2"/>
        <v>5875278152.4700003</v>
      </c>
      <c r="K63" s="222">
        <v>543215637.05999994</v>
      </c>
      <c r="L63" s="222">
        <v>2693472732.5900002</v>
      </c>
      <c r="M63" s="222">
        <f t="shared" si="48"/>
        <v>4092041069.9399996</v>
      </c>
      <c r="N63" s="222">
        <v>9055744498.0699997</v>
      </c>
      <c r="O63" s="222">
        <f t="shared" si="48"/>
        <v>1647066272.54</v>
      </c>
      <c r="P63" s="222">
        <f t="shared" si="3"/>
        <v>3708913336.9300003</v>
      </c>
      <c r="Q63" s="222">
        <f t="shared" si="48"/>
        <v>2659022514.5900002</v>
      </c>
      <c r="W63" s="265">
        <v>212</v>
      </c>
      <c r="X63" s="265" t="s">
        <v>21</v>
      </c>
      <c r="Y63" s="266">
        <v>8555827773</v>
      </c>
      <c r="Z63" s="266">
        <v>2872403991</v>
      </c>
      <c r="AA63" s="266">
        <v>589712351</v>
      </c>
      <c r="AB63" s="266">
        <v>1926138422</v>
      </c>
      <c r="AC63" s="266">
        <v>12764657835</v>
      </c>
      <c r="AD63" s="266">
        <v>980738727.68000007</v>
      </c>
      <c r="AE63" s="266">
        <v>6889379682.5299997</v>
      </c>
      <c r="AF63" s="266">
        <v>5875278152.4700003</v>
      </c>
      <c r="AG63" s="266">
        <v>543215637.05999994</v>
      </c>
      <c r="AH63" s="266">
        <v>2693472732.5900002</v>
      </c>
      <c r="AI63" s="266">
        <v>4518086944.9399996</v>
      </c>
      <c r="AJ63" s="266">
        <v>210345184.29999998</v>
      </c>
      <c r="AK63" s="266">
        <v>9055744498.0699997</v>
      </c>
      <c r="AL63" s="266">
        <v>2166364815.54</v>
      </c>
      <c r="AM63" s="266">
        <v>3708913336.9300003</v>
      </c>
    </row>
    <row r="64" spans="1:39" s="219" customFormat="1" x14ac:dyDescent="0.35">
      <c r="A64" s="220">
        <v>2121</v>
      </c>
      <c r="B64" s="221" t="s">
        <v>22</v>
      </c>
      <c r="C64" s="222">
        <f>+C65+C106</f>
        <v>351990348</v>
      </c>
      <c r="D64" s="222">
        <f t="shared" ref="D64:Q64" si="49">+D65+D106</f>
        <v>744690000</v>
      </c>
      <c r="E64" s="222">
        <f t="shared" si="49"/>
        <v>20000000</v>
      </c>
      <c r="F64" s="222">
        <f t="shared" si="49"/>
        <v>521122658</v>
      </c>
      <c r="G64" s="222">
        <f t="shared" si="49"/>
        <v>1597803006</v>
      </c>
      <c r="H64" s="222">
        <v>5070400</v>
      </c>
      <c r="I64" s="222">
        <v>613794418</v>
      </c>
      <c r="J64" s="222">
        <f t="shared" si="2"/>
        <v>984008588</v>
      </c>
      <c r="K64" s="222">
        <v>167390227</v>
      </c>
      <c r="L64" s="222">
        <v>493915481</v>
      </c>
      <c r="M64" s="222">
        <f t="shared" si="49"/>
        <v>119878937</v>
      </c>
      <c r="N64" s="222">
        <v>789586524</v>
      </c>
      <c r="O64" s="222">
        <f t="shared" si="49"/>
        <v>146792106</v>
      </c>
      <c r="P64" s="222">
        <f t="shared" si="3"/>
        <v>808216482</v>
      </c>
      <c r="Q64" s="222">
        <f t="shared" si="49"/>
        <v>493915481</v>
      </c>
      <c r="W64" s="265">
        <v>2121</v>
      </c>
      <c r="X64" s="265" t="s">
        <v>22</v>
      </c>
      <c r="Y64" s="266">
        <v>351990348</v>
      </c>
      <c r="Z64" s="266">
        <v>744690000</v>
      </c>
      <c r="AA64" s="266">
        <v>20000000</v>
      </c>
      <c r="AB64" s="266">
        <v>521122658</v>
      </c>
      <c r="AC64" s="266">
        <v>1597803006</v>
      </c>
      <c r="AD64" s="266">
        <v>5070400</v>
      </c>
      <c r="AE64" s="266">
        <v>613794418</v>
      </c>
      <c r="AF64" s="266">
        <v>984008588</v>
      </c>
      <c r="AG64" s="266">
        <v>167390227</v>
      </c>
      <c r="AH64" s="266">
        <v>493915481</v>
      </c>
      <c r="AI64" s="266">
        <v>119878937</v>
      </c>
      <c r="AJ64" s="266">
        <v>5070400</v>
      </c>
      <c r="AK64" s="266">
        <v>789586524</v>
      </c>
      <c r="AL64" s="266">
        <v>175792106</v>
      </c>
      <c r="AM64" s="266">
        <v>808216482</v>
      </c>
    </row>
    <row r="65" spans="1:39" s="219" customFormat="1" x14ac:dyDescent="0.35">
      <c r="A65" s="223">
        <v>21211</v>
      </c>
      <c r="B65" s="224" t="s">
        <v>23</v>
      </c>
      <c r="C65" s="225">
        <f>+C66+C70+C95</f>
        <v>331990348</v>
      </c>
      <c r="D65" s="225">
        <f t="shared" ref="D65:Q65" si="50">+D66+D70+D95</f>
        <v>744690000</v>
      </c>
      <c r="E65" s="225">
        <f t="shared" si="50"/>
        <v>0</v>
      </c>
      <c r="F65" s="225">
        <f t="shared" si="50"/>
        <v>521122658</v>
      </c>
      <c r="G65" s="225">
        <f t="shared" si="50"/>
        <v>1597803006</v>
      </c>
      <c r="H65" s="225">
        <v>5070400</v>
      </c>
      <c r="I65" s="225">
        <v>613794418</v>
      </c>
      <c r="J65" s="225">
        <f t="shared" si="2"/>
        <v>984008588</v>
      </c>
      <c r="K65" s="225">
        <v>167390227</v>
      </c>
      <c r="L65" s="225">
        <v>493915481</v>
      </c>
      <c r="M65" s="225">
        <f t="shared" si="50"/>
        <v>119878937</v>
      </c>
      <c r="N65" s="225">
        <v>789586524</v>
      </c>
      <c r="O65" s="225">
        <f t="shared" si="50"/>
        <v>146792106</v>
      </c>
      <c r="P65" s="225">
        <f t="shared" si="3"/>
        <v>808216482</v>
      </c>
      <c r="Q65" s="225">
        <f t="shared" si="50"/>
        <v>493915481</v>
      </c>
      <c r="W65" s="265">
        <v>21211</v>
      </c>
      <c r="X65" s="265" t="s">
        <v>23</v>
      </c>
      <c r="Y65" s="266">
        <v>331990348</v>
      </c>
      <c r="Z65" s="266">
        <v>744690000</v>
      </c>
      <c r="AA65" s="266">
        <v>0</v>
      </c>
      <c r="AB65" s="266">
        <v>521122658</v>
      </c>
      <c r="AC65" s="266">
        <v>1597803006</v>
      </c>
      <c r="AD65" s="266">
        <v>5070400</v>
      </c>
      <c r="AE65" s="266">
        <v>613794418</v>
      </c>
      <c r="AF65" s="266">
        <v>984008588</v>
      </c>
      <c r="AG65" s="266">
        <v>167390227</v>
      </c>
      <c r="AH65" s="266">
        <v>493915481</v>
      </c>
      <c r="AI65" s="266">
        <v>119878937</v>
      </c>
      <c r="AJ65" s="266">
        <v>5070400</v>
      </c>
      <c r="AK65" s="266">
        <v>789586524</v>
      </c>
      <c r="AL65" s="266">
        <v>175792106</v>
      </c>
      <c r="AM65" s="266">
        <v>808216482</v>
      </c>
    </row>
    <row r="66" spans="1:39" s="219" customFormat="1" x14ac:dyDescent="0.35">
      <c r="A66" s="223">
        <v>212111</v>
      </c>
      <c r="B66" s="224" t="s">
        <v>24</v>
      </c>
      <c r="C66" s="225">
        <f>+C67</f>
        <v>10000000</v>
      </c>
      <c r="D66" s="225">
        <f t="shared" ref="D66:Q66" si="51">+D67</f>
        <v>0</v>
      </c>
      <c r="E66" s="225">
        <f t="shared" si="51"/>
        <v>0</v>
      </c>
      <c r="F66" s="225">
        <f t="shared" si="51"/>
        <v>0</v>
      </c>
      <c r="G66" s="225">
        <f t="shared" si="51"/>
        <v>10000000</v>
      </c>
      <c r="H66" s="225">
        <v>0</v>
      </c>
      <c r="I66" s="225">
        <v>0</v>
      </c>
      <c r="J66" s="225">
        <f t="shared" si="2"/>
        <v>10000000</v>
      </c>
      <c r="K66" s="225">
        <v>0</v>
      </c>
      <c r="L66" s="225">
        <v>0</v>
      </c>
      <c r="M66" s="225">
        <f t="shared" si="51"/>
        <v>0</v>
      </c>
      <c r="N66" s="225">
        <v>0</v>
      </c>
      <c r="O66" s="225">
        <f t="shared" si="51"/>
        <v>0</v>
      </c>
      <c r="P66" s="225">
        <f t="shared" si="3"/>
        <v>10000000</v>
      </c>
      <c r="Q66" s="225">
        <f t="shared" si="51"/>
        <v>0</v>
      </c>
      <c r="W66" s="265">
        <v>212111</v>
      </c>
      <c r="X66" s="265" t="s">
        <v>24</v>
      </c>
      <c r="Y66" s="266">
        <v>10000000</v>
      </c>
      <c r="Z66" s="266">
        <v>0</v>
      </c>
      <c r="AA66" s="266">
        <v>0</v>
      </c>
      <c r="AB66" s="266">
        <v>0</v>
      </c>
      <c r="AC66" s="266">
        <v>10000000</v>
      </c>
      <c r="AD66" s="266">
        <v>0</v>
      </c>
      <c r="AE66" s="266">
        <v>0</v>
      </c>
      <c r="AF66" s="266">
        <v>10000000</v>
      </c>
      <c r="AG66" s="266">
        <v>0</v>
      </c>
      <c r="AH66" s="266">
        <v>0</v>
      </c>
      <c r="AI66" s="266">
        <v>0</v>
      </c>
      <c r="AJ66" s="266">
        <v>0</v>
      </c>
      <c r="AK66" s="266">
        <v>0</v>
      </c>
      <c r="AL66" s="266">
        <v>0</v>
      </c>
      <c r="AM66" s="266">
        <v>10000000</v>
      </c>
    </row>
    <row r="67" spans="1:39" s="219" customFormat="1" x14ac:dyDescent="0.35">
      <c r="A67" s="226">
        <v>2121113</v>
      </c>
      <c r="B67" s="227" t="s">
        <v>25</v>
      </c>
      <c r="C67" s="228">
        <f>+C68+C69</f>
        <v>10000000</v>
      </c>
      <c r="D67" s="228">
        <f t="shared" ref="D67:Q67" si="52">+D68+D69</f>
        <v>0</v>
      </c>
      <c r="E67" s="228">
        <f t="shared" si="52"/>
        <v>0</v>
      </c>
      <c r="F67" s="228">
        <f t="shared" si="52"/>
        <v>0</v>
      </c>
      <c r="G67" s="228">
        <f t="shared" si="52"/>
        <v>10000000</v>
      </c>
      <c r="H67" s="228">
        <v>0</v>
      </c>
      <c r="I67" s="228">
        <v>0</v>
      </c>
      <c r="J67" s="228">
        <f t="shared" si="2"/>
        <v>10000000</v>
      </c>
      <c r="K67" s="228">
        <v>0</v>
      </c>
      <c r="L67" s="228">
        <v>0</v>
      </c>
      <c r="M67" s="228">
        <f t="shared" si="52"/>
        <v>0</v>
      </c>
      <c r="N67" s="228">
        <v>0</v>
      </c>
      <c r="O67" s="228">
        <f t="shared" si="52"/>
        <v>0</v>
      </c>
      <c r="P67" s="228">
        <f t="shared" si="3"/>
        <v>10000000</v>
      </c>
      <c r="Q67" s="228">
        <f t="shared" si="52"/>
        <v>0</v>
      </c>
      <c r="W67" s="265">
        <v>2121113</v>
      </c>
      <c r="X67" s="265" t="s">
        <v>25</v>
      </c>
      <c r="Y67" s="266">
        <v>10000000</v>
      </c>
      <c r="Z67" s="266">
        <v>0</v>
      </c>
      <c r="AA67" s="266">
        <v>0</v>
      </c>
      <c r="AB67" s="266">
        <v>0</v>
      </c>
      <c r="AC67" s="266">
        <v>10000000</v>
      </c>
      <c r="AD67" s="266">
        <v>0</v>
      </c>
      <c r="AE67" s="266">
        <v>0</v>
      </c>
      <c r="AF67" s="266">
        <v>10000000</v>
      </c>
      <c r="AG67" s="266">
        <v>0</v>
      </c>
      <c r="AH67" s="266">
        <v>0</v>
      </c>
      <c r="AI67" s="266">
        <v>0</v>
      </c>
      <c r="AJ67" s="266">
        <v>0</v>
      </c>
      <c r="AK67" s="266">
        <v>0</v>
      </c>
      <c r="AL67" s="266">
        <v>0</v>
      </c>
      <c r="AM67" s="266">
        <v>10000000</v>
      </c>
    </row>
    <row r="68" spans="1:39" ht="29" x14ac:dyDescent="0.35">
      <c r="A68" s="212">
        <v>212111313</v>
      </c>
      <c r="B68" s="210" t="s">
        <v>534</v>
      </c>
      <c r="C68" s="215">
        <v>5000000</v>
      </c>
      <c r="D68" s="215">
        <v>0</v>
      </c>
      <c r="E68" s="215">
        <v>0</v>
      </c>
      <c r="F68" s="215">
        <v>0</v>
      </c>
      <c r="G68" s="215">
        <f t="shared" si="17"/>
        <v>5000000</v>
      </c>
      <c r="H68" s="215">
        <v>0</v>
      </c>
      <c r="I68" s="215">
        <v>0</v>
      </c>
      <c r="J68" s="215">
        <f t="shared" si="2"/>
        <v>5000000</v>
      </c>
      <c r="K68" s="215">
        <v>0</v>
      </c>
      <c r="L68" s="215">
        <v>0</v>
      </c>
      <c r="M68" s="215">
        <f t="shared" si="12"/>
        <v>0</v>
      </c>
      <c r="N68" s="215">
        <v>0</v>
      </c>
      <c r="O68" s="215">
        <f t="shared" si="13"/>
        <v>0</v>
      </c>
      <c r="P68" s="215">
        <f t="shared" si="3"/>
        <v>5000000</v>
      </c>
      <c r="Q68" s="215">
        <f t="shared" si="14"/>
        <v>0</v>
      </c>
      <c r="W68" s="265">
        <v>212111313</v>
      </c>
      <c r="X68" s="265" t="s">
        <v>789</v>
      </c>
      <c r="Y68" s="266">
        <v>5000000</v>
      </c>
      <c r="Z68" s="266">
        <v>0</v>
      </c>
      <c r="AA68" s="266">
        <v>0</v>
      </c>
      <c r="AB68" s="266">
        <v>0</v>
      </c>
      <c r="AC68" s="266">
        <v>5000000</v>
      </c>
      <c r="AD68" s="266">
        <v>0</v>
      </c>
      <c r="AE68" s="266">
        <v>0</v>
      </c>
      <c r="AF68" s="266">
        <v>5000000</v>
      </c>
      <c r="AG68" s="266">
        <v>0</v>
      </c>
      <c r="AH68" s="266">
        <v>0</v>
      </c>
      <c r="AI68" s="266">
        <v>0</v>
      </c>
      <c r="AJ68" s="266">
        <v>0</v>
      </c>
      <c r="AK68" s="266">
        <v>0</v>
      </c>
      <c r="AL68" s="266">
        <v>0</v>
      </c>
      <c r="AM68" s="266">
        <v>5000000</v>
      </c>
    </row>
    <row r="69" spans="1:39" x14ac:dyDescent="0.35">
      <c r="A69" s="212">
        <v>212111314</v>
      </c>
      <c r="B69" s="210" t="s">
        <v>535</v>
      </c>
      <c r="C69" s="215">
        <v>5000000</v>
      </c>
      <c r="D69" s="215">
        <v>0</v>
      </c>
      <c r="E69" s="215">
        <v>0</v>
      </c>
      <c r="F69" s="215">
        <v>0</v>
      </c>
      <c r="G69" s="215">
        <f t="shared" si="17"/>
        <v>5000000</v>
      </c>
      <c r="H69" s="215">
        <v>0</v>
      </c>
      <c r="I69" s="215">
        <v>0</v>
      </c>
      <c r="J69" s="215">
        <f t="shared" si="2"/>
        <v>5000000</v>
      </c>
      <c r="K69" s="215">
        <v>0</v>
      </c>
      <c r="L69" s="215">
        <v>0</v>
      </c>
      <c r="M69" s="215">
        <f t="shared" si="12"/>
        <v>0</v>
      </c>
      <c r="N69" s="215">
        <v>0</v>
      </c>
      <c r="O69" s="215">
        <f t="shared" si="13"/>
        <v>0</v>
      </c>
      <c r="P69" s="215">
        <f t="shared" si="3"/>
        <v>5000000</v>
      </c>
      <c r="Q69" s="215">
        <f t="shared" si="14"/>
        <v>0</v>
      </c>
      <c r="W69" s="265">
        <v>212111314</v>
      </c>
      <c r="X69" s="265" t="s">
        <v>790</v>
      </c>
      <c r="Y69" s="266">
        <v>5000000</v>
      </c>
      <c r="Z69" s="266">
        <v>0</v>
      </c>
      <c r="AA69" s="266">
        <v>0</v>
      </c>
      <c r="AB69" s="266">
        <v>0</v>
      </c>
      <c r="AC69" s="266">
        <v>5000000</v>
      </c>
      <c r="AD69" s="266">
        <v>0</v>
      </c>
      <c r="AE69" s="266">
        <v>0</v>
      </c>
      <c r="AF69" s="266">
        <v>5000000</v>
      </c>
      <c r="AG69" s="266">
        <v>0</v>
      </c>
      <c r="AH69" s="266">
        <v>0</v>
      </c>
      <c r="AI69" s="266">
        <v>0</v>
      </c>
      <c r="AJ69" s="266">
        <v>0</v>
      </c>
      <c r="AK69" s="266">
        <v>0</v>
      </c>
      <c r="AL69" s="266">
        <v>0</v>
      </c>
      <c r="AM69" s="266">
        <v>5000000</v>
      </c>
    </row>
    <row r="70" spans="1:39" s="219" customFormat="1" x14ac:dyDescent="0.35">
      <c r="A70" s="223">
        <v>212113</v>
      </c>
      <c r="B70" s="224" t="s">
        <v>26</v>
      </c>
      <c r="C70" s="225">
        <f>+C71</f>
        <v>243800000</v>
      </c>
      <c r="D70" s="225">
        <f t="shared" ref="D70:Q70" si="53">+D71</f>
        <v>309000000</v>
      </c>
      <c r="E70" s="225">
        <f t="shared" si="53"/>
        <v>0</v>
      </c>
      <c r="F70" s="225">
        <f t="shared" si="53"/>
        <v>496122658</v>
      </c>
      <c r="G70" s="225">
        <f t="shared" si="53"/>
        <v>1048922658</v>
      </c>
      <c r="H70" s="225">
        <v>5070400</v>
      </c>
      <c r="I70" s="225">
        <v>293849045</v>
      </c>
      <c r="J70" s="225">
        <f t="shared" si="2"/>
        <v>755073613</v>
      </c>
      <c r="K70" s="225">
        <v>2660600</v>
      </c>
      <c r="L70" s="225">
        <v>173970108</v>
      </c>
      <c r="M70" s="225">
        <f t="shared" si="53"/>
        <v>119878937</v>
      </c>
      <c r="N70" s="225">
        <v>363589324</v>
      </c>
      <c r="O70" s="225">
        <f t="shared" si="53"/>
        <v>40740279</v>
      </c>
      <c r="P70" s="225">
        <f t="shared" si="3"/>
        <v>685333334</v>
      </c>
      <c r="Q70" s="225">
        <f t="shared" si="53"/>
        <v>173970108</v>
      </c>
      <c r="W70" s="265">
        <v>212113</v>
      </c>
      <c r="X70" s="265" t="s">
        <v>26</v>
      </c>
      <c r="Y70" s="266">
        <v>243800000</v>
      </c>
      <c r="Z70" s="266">
        <v>309000000</v>
      </c>
      <c r="AA70" s="266">
        <v>0</v>
      </c>
      <c r="AB70" s="266">
        <v>496122658</v>
      </c>
      <c r="AC70" s="266">
        <v>1048922658</v>
      </c>
      <c r="AD70" s="266">
        <v>5070400</v>
      </c>
      <c r="AE70" s="266">
        <v>293849045</v>
      </c>
      <c r="AF70" s="266">
        <v>755073613</v>
      </c>
      <c r="AG70" s="266">
        <v>2660600</v>
      </c>
      <c r="AH70" s="266">
        <v>173970108</v>
      </c>
      <c r="AI70" s="266">
        <v>119878937</v>
      </c>
      <c r="AJ70" s="266">
        <v>5070400</v>
      </c>
      <c r="AK70" s="266">
        <v>363589324</v>
      </c>
      <c r="AL70" s="266">
        <v>69740279</v>
      </c>
      <c r="AM70" s="266">
        <v>685333334</v>
      </c>
    </row>
    <row r="71" spans="1:39" s="219" customFormat="1" x14ac:dyDescent="0.35">
      <c r="A71" s="223">
        <v>2121131</v>
      </c>
      <c r="B71" s="224" t="s">
        <v>27</v>
      </c>
      <c r="C71" s="225">
        <f>+C72+C74+C78+C81+C87+C91+C93</f>
        <v>243800000</v>
      </c>
      <c r="D71" s="225">
        <f>+D72+D74+D78+D81+D87+D91+D93</f>
        <v>309000000</v>
      </c>
      <c r="E71" s="225">
        <f t="shared" ref="E71:Q71" si="54">+E72+E74+E78+E81+E87+E91+E93</f>
        <v>0</v>
      </c>
      <c r="F71" s="225">
        <f t="shared" si="54"/>
        <v>496122658</v>
      </c>
      <c r="G71" s="225">
        <f t="shared" si="54"/>
        <v>1048922658</v>
      </c>
      <c r="H71" s="225">
        <v>5070400</v>
      </c>
      <c r="I71" s="225">
        <v>293849045</v>
      </c>
      <c r="J71" s="225">
        <f t="shared" ref="J71:J134" si="55">+G71-I71</f>
        <v>755073613</v>
      </c>
      <c r="K71" s="225">
        <v>2660600</v>
      </c>
      <c r="L71" s="225">
        <v>173970108</v>
      </c>
      <c r="M71" s="225">
        <f t="shared" si="54"/>
        <v>119878937</v>
      </c>
      <c r="N71" s="225">
        <v>363589324</v>
      </c>
      <c r="O71" s="225">
        <f t="shared" si="54"/>
        <v>40740279</v>
      </c>
      <c r="P71" s="225">
        <f t="shared" ref="P71:P134" si="56">+G71-N71</f>
        <v>685333334</v>
      </c>
      <c r="Q71" s="225">
        <f t="shared" si="54"/>
        <v>173970108</v>
      </c>
      <c r="W71" s="265">
        <v>2121131</v>
      </c>
      <c r="X71" s="265" t="s">
        <v>27</v>
      </c>
      <c r="Y71" s="266">
        <v>243800000</v>
      </c>
      <c r="Z71" s="266">
        <v>309000000</v>
      </c>
      <c r="AA71" s="266">
        <v>0</v>
      </c>
      <c r="AB71" s="266">
        <v>496122658</v>
      </c>
      <c r="AC71" s="266">
        <v>1048922658</v>
      </c>
      <c r="AD71" s="266">
        <v>5070400</v>
      </c>
      <c r="AE71" s="266">
        <v>293849045</v>
      </c>
      <c r="AF71" s="266">
        <v>755073613</v>
      </c>
      <c r="AG71" s="266">
        <v>2660600</v>
      </c>
      <c r="AH71" s="266">
        <v>173970108</v>
      </c>
      <c r="AI71" s="266">
        <v>119878937</v>
      </c>
      <c r="AJ71" s="266">
        <v>5070400</v>
      </c>
      <c r="AK71" s="266">
        <v>363589324</v>
      </c>
      <c r="AL71" s="266">
        <v>69740279</v>
      </c>
      <c r="AM71" s="266">
        <v>685333334</v>
      </c>
    </row>
    <row r="72" spans="1:39" s="219" customFormat="1" x14ac:dyDescent="0.35">
      <c r="A72" s="226">
        <v>21211311</v>
      </c>
      <c r="B72" s="227" t="s">
        <v>28</v>
      </c>
      <c r="C72" s="228">
        <f>+C73</f>
        <v>20000000</v>
      </c>
      <c r="D72" s="228">
        <f t="shared" ref="D72:Q72" si="57">+D73</f>
        <v>10000000</v>
      </c>
      <c r="E72" s="228">
        <f t="shared" si="57"/>
        <v>0</v>
      </c>
      <c r="F72" s="228">
        <f t="shared" si="57"/>
        <v>0</v>
      </c>
      <c r="G72" s="228">
        <f t="shared" si="57"/>
        <v>30000000</v>
      </c>
      <c r="H72" s="228">
        <v>401000</v>
      </c>
      <c r="I72" s="228">
        <v>7769200</v>
      </c>
      <c r="J72" s="228">
        <f t="shared" si="55"/>
        <v>22230800</v>
      </c>
      <c r="K72" s="228">
        <v>477600</v>
      </c>
      <c r="L72" s="228">
        <v>5246800</v>
      </c>
      <c r="M72" s="228">
        <f t="shared" si="57"/>
        <v>2522400</v>
      </c>
      <c r="N72" s="228">
        <v>9566079</v>
      </c>
      <c r="O72" s="228">
        <f t="shared" si="57"/>
        <v>1796879</v>
      </c>
      <c r="P72" s="228">
        <f t="shared" si="56"/>
        <v>20433921</v>
      </c>
      <c r="Q72" s="228">
        <f t="shared" si="57"/>
        <v>5246800</v>
      </c>
      <c r="W72" s="265">
        <v>21211311</v>
      </c>
      <c r="X72" s="265" t="s">
        <v>28</v>
      </c>
      <c r="Y72" s="266">
        <v>20000000</v>
      </c>
      <c r="Z72" s="266">
        <v>10000000</v>
      </c>
      <c r="AA72" s="266">
        <v>0</v>
      </c>
      <c r="AB72" s="266">
        <v>0</v>
      </c>
      <c r="AC72" s="266">
        <v>30000000</v>
      </c>
      <c r="AD72" s="266">
        <v>401000</v>
      </c>
      <c r="AE72" s="266">
        <v>7769200</v>
      </c>
      <c r="AF72" s="266">
        <v>22230800</v>
      </c>
      <c r="AG72" s="266">
        <v>477600</v>
      </c>
      <c r="AH72" s="266">
        <v>5246800</v>
      </c>
      <c r="AI72" s="266">
        <v>2522400</v>
      </c>
      <c r="AJ72" s="266">
        <v>401000</v>
      </c>
      <c r="AK72" s="266">
        <v>9566079</v>
      </c>
      <c r="AL72" s="266">
        <v>1796879</v>
      </c>
      <c r="AM72" s="266">
        <v>20433921</v>
      </c>
    </row>
    <row r="73" spans="1:39" x14ac:dyDescent="0.35">
      <c r="A73" s="212">
        <v>212113116</v>
      </c>
      <c r="B73" s="210" t="s">
        <v>536</v>
      </c>
      <c r="C73" s="215">
        <v>20000000</v>
      </c>
      <c r="D73" s="215">
        <v>10000000</v>
      </c>
      <c r="E73" s="215">
        <v>0</v>
      </c>
      <c r="F73" s="215">
        <v>0</v>
      </c>
      <c r="G73" s="215">
        <f t="shared" si="17"/>
        <v>30000000</v>
      </c>
      <c r="H73" s="215">
        <v>401000</v>
      </c>
      <c r="I73" s="215">
        <v>7769200</v>
      </c>
      <c r="J73" s="215">
        <f t="shared" si="55"/>
        <v>22230800</v>
      </c>
      <c r="K73" s="215">
        <v>477600</v>
      </c>
      <c r="L73" s="215">
        <v>5246800</v>
      </c>
      <c r="M73" s="215">
        <f t="shared" ref="M73:M134" si="58">+I73-L73</f>
        <v>2522400</v>
      </c>
      <c r="N73" s="215">
        <v>9566079</v>
      </c>
      <c r="O73" s="215">
        <f t="shared" ref="O73:O134" si="59">+N73-I73</f>
        <v>1796879</v>
      </c>
      <c r="P73" s="215">
        <f t="shared" si="56"/>
        <v>20433921</v>
      </c>
      <c r="Q73" s="215">
        <f t="shared" ref="Q73:Q134" si="60">+L73</f>
        <v>5246800</v>
      </c>
      <c r="W73" s="265">
        <v>212113116</v>
      </c>
      <c r="X73" s="265" t="s">
        <v>792</v>
      </c>
      <c r="Y73" s="266">
        <v>20000000</v>
      </c>
      <c r="Z73" s="266">
        <v>10000000</v>
      </c>
      <c r="AA73" s="266">
        <v>0</v>
      </c>
      <c r="AB73" s="266">
        <v>0</v>
      </c>
      <c r="AC73" s="266">
        <v>30000000</v>
      </c>
      <c r="AD73" s="266">
        <v>401000</v>
      </c>
      <c r="AE73" s="266">
        <v>7769200</v>
      </c>
      <c r="AF73" s="266">
        <v>22230800</v>
      </c>
      <c r="AG73" s="266">
        <v>477600</v>
      </c>
      <c r="AH73" s="266">
        <v>5246800</v>
      </c>
      <c r="AI73" s="266">
        <v>2522400</v>
      </c>
      <c r="AJ73" s="266">
        <v>401000</v>
      </c>
      <c r="AK73" s="266">
        <v>9566079</v>
      </c>
      <c r="AL73" s="266">
        <v>1796879</v>
      </c>
      <c r="AM73" s="266">
        <v>20433921</v>
      </c>
    </row>
    <row r="74" spans="1:39" s="219" customFormat="1" x14ac:dyDescent="0.35">
      <c r="A74" s="226">
        <v>21211312</v>
      </c>
      <c r="B74" s="227" t="s">
        <v>29</v>
      </c>
      <c r="C74" s="228">
        <f>+C75+C76+C77</f>
        <v>53000000</v>
      </c>
      <c r="D74" s="228">
        <f t="shared" ref="D74:Q74" si="61">+D75+D76+D77</f>
        <v>49000000</v>
      </c>
      <c r="E74" s="228">
        <f t="shared" si="61"/>
        <v>0</v>
      </c>
      <c r="F74" s="228">
        <f t="shared" si="61"/>
        <v>132683041</v>
      </c>
      <c r="G74" s="228">
        <f t="shared" si="61"/>
        <v>234683041</v>
      </c>
      <c r="H74" s="228">
        <v>2085400</v>
      </c>
      <c r="I74" s="228">
        <v>13330601</v>
      </c>
      <c r="J74" s="228">
        <f t="shared" si="55"/>
        <v>221352440</v>
      </c>
      <c r="K74" s="228">
        <v>1538000</v>
      </c>
      <c r="L74" s="228">
        <v>10975801</v>
      </c>
      <c r="M74" s="228">
        <f t="shared" si="61"/>
        <v>2354800</v>
      </c>
      <c r="N74" s="228">
        <v>14795601</v>
      </c>
      <c r="O74" s="228">
        <f t="shared" si="61"/>
        <v>1465000</v>
      </c>
      <c r="P74" s="228">
        <f t="shared" si="56"/>
        <v>219887440</v>
      </c>
      <c r="Q74" s="228">
        <f t="shared" si="61"/>
        <v>10975801</v>
      </c>
      <c r="W74" s="265">
        <v>21211312</v>
      </c>
      <c r="X74" s="265" t="s">
        <v>29</v>
      </c>
      <c r="Y74" s="266">
        <v>53000000</v>
      </c>
      <c r="Z74" s="266">
        <v>20000000</v>
      </c>
      <c r="AA74" s="266">
        <v>0</v>
      </c>
      <c r="AB74" s="266">
        <v>132683041</v>
      </c>
      <c r="AC74" s="266">
        <v>205683041</v>
      </c>
      <c r="AD74" s="266">
        <v>2085400</v>
      </c>
      <c r="AE74" s="266">
        <v>13330601</v>
      </c>
      <c r="AF74" s="266">
        <v>192352440</v>
      </c>
      <c r="AG74" s="266">
        <v>1538000</v>
      </c>
      <c r="AH74" s="266">
        <v>10975801</v>
      </c>
      <c r="AI74" s="266">
        <v>2354800</v>
      </c>
      <c r="AJ74" s="266">
        <v>2085400</v>
      </c>
      <c r="AK74" s="266">
        <v>14795601</v>
      </c>
      <c r="AL74" s="266">
        <v>1465000</v>
      </c>
      <c r="AM74" s="266">
        <v>190887440</v>
      </c>
    </row>
    <row r="75" spans="1:39" x14ac:dyDescent="0.35">
      <c r="A75" s="212">
        <v>212113121</v>
      </c>
      <c r="B75" s="210" t="s">
        <v>1128</v>
      </c>
      <c r="C75" s="215"/>
      <c r="D75" s="215">
        <v>29000000</v>
      </c>
      <c r="E75" s="215">
        <v>0</v>
      </c>
      <c r="F75" s="215">
        <v>0</v>
      </c>
      <c r="G75" s="215">
        <f t="shared" si="17"/>
        <v>29000000</v>
      </c>
      <c r="H75" s="215">
        <v>0</v>
      </c>
      <c r="I75" s="215">
        <v>0</v>
      </c>
      <c r="J75" s="215">
        <f t="shared" si="55"/>
        <v>29000000</v>
      </c>
      <c r="K75" s="215">
        <v>0</v>
      </c>
      <c r="L75" s="215">
        <v>0</v>
      </c>
      <c r="M75" s="215"/>
      <c r="N75" s="215">
        <v>29000000</v>
      </c>
      <c r="O75" s="215"/>
      <c r="P75" s="215">
        <f t="shared" si="56"/>
        <v>0</v>
      </c>
      <c r="Q75" s="215"/>
      <c r="W75" s="265">
        <v>212113121</v>
      </c>
      <c r="X75" s="265" t="s">
        <v>1128</v>
      </c>
      <c r="Y75" s="266">
        <v>0</v>
      </c>
      <c r="Z75" s="266">
        <v>29000000</v>
      </c>
      <c r="AA75" s="266">
        <v>0</v>
      </c>
      <c r="AB75" s="266">
        <v>0</v>
      </c>
      <c r="AC75" s="266">
        <v>29000000</v>
      </c>
      <c r="AD75" s="266">
        <v>0</v>
      </c>
      <c r="AE75" s="266">
        <v>0</v>
      </c>
      <c r="AF75" s="266">
        <v>29000000</v>
      </c>
      <c r="AG75" s="266">
        <v>0</v>
      </c>
      <c r="AH75" s="266">
        <v>0</v>
      </c>
      <c r="AI75" s="266">
        <v>0</v>
      </c>
      <c r="AJ75" s="266">
        <v>0</v>
      </c>
      <c r="AK75" s="266">
        <v>29000000</v>
      </c>
      <c r="AL75" s="266">
        <v>29000000</v>
      </c>
      <c r="AM75" s="266">
        <v>0</v>
      </c>
    </row>
    <row r="76" spans="1:39" x14ac:dyDescent="0.35">
      <c r="A76" s="212">
        <v>212113122</v>
      </c>
      <c r="B76" s="210" t="s">
        <v>537</v>
      </c>
      <c r="C76" s="215">
        <v>8000000</v>
      </c>
      <c r="D76" s="215">
        <v>10000000</v>
      </c>
      <c r="E76" s="215">
        <v>0</v>
      </c>
      <c r="F76" s="215">
        <v>0</v>
      </c>
      <c r="G76" s="215">
        <f t="shared" si="17"/>
        <v>18000000</v>
      </c>
      <c r="H76" s="215">
        <v>839600</v>
      </c>
      <c r="I76" s="215">
        <v>5587901</v>
      </c>
      <c r="J76" s="215">
        <f t="shared" si="55"/>
        <v>12412099</v>
      </c>
      <c r="K76" s="215">
        <v>500000</v>
      </c>
      <c r="L76" s="215">
        <v>5165301</v>
      </c>
      <c r="M76" s="215">
        <f t="shared" si="58"/>
        <v>422600</v>
      </c>
      <c r="N76" s="215">
        <v>6052901</v>
      </c>
      <c r="O76" s="215">
        <f t="shared" si="59"/>
        <v>465000</v>
      </c>
      <c r="P76" s="215">
        <f t="shared" si="56"/>
        <v>11947099</v>
      </c>
      <c r="Q76" s="215">
        <f t="shared" si="60"/>
        <v>5165301</v>
      </c>
      <c r="W76" s="265">
        <v>212113122</v>
      </c>
      <c r="X76" s="265" t="s">
        <v>794</v>
      </c>
      <c r="Y76" s="266">
        <v>8000000</v>
      </c>
      <c r="Z76" s="266">
        <v>10000000</v>
      </c>
      <c r="AA76" s="266">
        <v>0</v>
      </c>
      <c r="AB76" s="266">
        <v>0</v>
      </c>
      <c r="AC76" s="266">
        <v>18000000</v>
      </c>
      <c r="AD76" s="266">
        <v>839600</v>
      </c>
      <c r="AE76" s="266">
        <v>5587901</v>
      </c>
      <c r="AF76" s="266">
        <v>12412099</v>
      </c>
      <c r="AG76" s="266">
        <v>500000</v>
      </c>
      <c r="AH76" s="266">
        <v>5165301</v>
      </c>
      <c r="AI76" s="266">
        <v>422600</v>
      </c>
      <c r="AJ76" s="266">
        <v>839600</v>
      </c>
      <c r="AK76" s="266">
        <v>6052901</v>
      </c>
      <c r="AL76" s="266">
        <v>465000</v>
      </c>
      <c r="AM76" s="266">
        <v>11947099</v>
      </c>
    </row>
    <row r="77" spans="1:39" x14ac:dyDescent="0.35">
      <c r="A77" s="212">
        <v>212113128</v>
      </c>
      <c r="B77" s="210" t="s">
        <v>538</v>
      </c>
      <c r="C77" s="215">
        <v>45000000</v>
      </c>
      <c r="D77" s="215">
        <v>10000000</v>
      </c>
      <c r="E77" s="215">
        <v>0</v>
      </c>
      <c r="F77" s="215">
        <v>132683041</v>
      </c>
      <c r="G77" s="215">
        <f t="shared" si="17"/>
        <v>187683041</v>
      </c>
      <c r="H77" s="215">
        <v>1245800</v>
      </c>
      <c r="I77" s="215">
        <v>7742700</v>
      </c>
      <c r="J77" s="215">
        <f t="shared" si="55"/>
        <v>179940341</v>
      </c>
      <c r="K77" s="215">
        <v>1038000</v>
      </c>
      <c r="L77" s="215">
        <v>5810500</v>
      </c>
      <c r="M77" s="215">
        <f t="shared" si="58"/>
        <v>1932200</v>
      </c>
      <c r="N77" s="215">
        <v>8742700</v>
      </c>
      <c r="O77" s="215">
        <f t="shared" si="59"/>
        <v>1000000</v>
      </c>
      <c r="P77" s="215">
        <f t="shared" si="56"/>
        <v>178940341</v>
      </c>
      <c r="Q77" s="215">
        <f t="shared" si="60"/>
        <v>5810500</v>
      </c>
      <c r="W77" s="265">
        <v>212113128</v>
      </c>
      <c r="X77" s="265" t="s">
        <v>795</v>
      </c>
      <c r="Y77" s="266">
        <v>45000000</v>
      </c>
      <c r="Z77" s="266">
        <v>10000000</v>
      </c>
      <c r="AA77" s="266">
        <v>0</v>
      </c>
      <c r="AB77" s="266">
        <v>132683041</v>
      </c>
      <c r="AC77" s="266">
        <v>187683041</v>
      </c>
      <c r="AD77" s="266">
        <v>1245800</v>
      </c>
      <c r="AE77" s="266">
        <v>7742700</v>
      </c>
      <c r="AF77" s="266">
        <v>179940341</v>
      </c>
      <c r="AG77" s="266">
        <v>1038000</v>
      </c>
      <c r="AH77" s="266">
        <v>5810500</v>
      </c>
      <c r="AI77" s="266">
        <v>1932200</v>
      </c>
      <c r="AJ77" s="266">
        <v>1245800</v>
      </c>
      <c r="AK77" s="266">
        <v>8742700</v>
      </c>
      <c r="AL77" s="266">
        <v>1000000</v>
      </c>
      <c r="AM77" s="266">
        <v>178940341</v>
      </c>
    </row>
    <row r="78" spans="1:39" s="219" customFormat="1" x14ac:dyDescent="0.35">
      <c r="A78" s="226">
        <v>21211313</v>
      </c>
      <c r="B78" s="227" t="s">
        <v>30</v>
      </c>
      <c r="C78" s="228">
        <f>+C79+C80</f>
        <v>100000000</v>
      </c>
      <c r="D78" s="228">
        <f t="shared" ref="D78:Q78" si="62">+D79+D80</f>
        <v>20000000</v>
      </c>
      <c r="E78" s="228">
        <f t="shared" si="62"/>
        <v>0</v>
      </c>
      <c r="F78" s="228">
        <f t="shared" si="62"/>
        <v>163439617</v>
      </c>
      <c r="G78" s="228">
        <f t="shared" si="62"/>
        <v>283439617</v>
      </c>
      <c r="H78" s="228">
        <v>0</v>
      </c>
      <c r="I78" s="228">
        <v>41293480</v>
      </c>
      <c r="J78" s="228">
        <f t="shared" si="55"/>
        <v>242146137</v>
      </c>
      <c r="K78" s="228">
        <v>0</v>
      </c>
      <c r="L78" s="228">
        <v>9295543</v>
      </c>
      <c r="M78" s="228">
        <f t="shared" si="62"/>
        <v>31997937</v>
      </c>
      <c r="N78" s="228">
        <v>67175049</v>
      </c>
      <c r="O78" s="228">
        <f t="shared" si="62"/>
        <v>25881569</v>
      </c>
      <c r="P78" s="228">
        <f t="shared" si="56"/>
        <v>216264568</v>
      </c>
      <c r="Q78" s="228">
        <f t="shared" si="62"/>
        <v>9295543</v>
      </c>
      <c r="W78" s="265">
        <v>21211313</v>
      </c>
      <c r="X78" s="265" t="s">
        <v>30</v>
      </c>
      <c r="Y78" s="266">
        <v>100000000</v>
      </c>
      <c r="Z78" s="266">
        <v>20000000</v>
      </c>
      <c r="AA78" s="266">
        <v>0</v>
      </c>
      <c r="AB78" s="266">
        <v>163439617</v>
      </c>
      <c r="AC78" s="266">
        <v>283439617</v>
      </c>
      <c r="AD78" s="266">
        <v>0</v>
      </c>
      <c r="AE78" s="266">
        <v>41293480</v>
      </c>
      <c r="AF78" s="266">
        <v>242146137</v>
      </c>
      <c r="AG78" s="266">
        <v>0</v>
      </c>
      <c r="AH78" s="266">
        <v>9295543</v>
      </c>
      <c r="AI78" s="266">
        <v>31997937</v>
      </c>
      <c r="AJ78" s="266">
        <v>0</v>
      </c>
      <c r="AK78" s="266">
        <v>67175049</v>
      </c>
      <c r="AL78" s="266">
        <v>25881569</v>
      </c>
      <c r="AM78" s="266">
        <v>216264568</v>
      </c>
    </row>
    <row r="79" spans="1:39" x14ac:dyDescent="0.35">
      <c r="A79" s="212">
        <v>212113131</v>
      </c>
      <c r="B79" s="210" t="s">
        <v>539</v>
      </c>
      <c r="C79" s="215">
        <v>45000000</v>
      </c>
      <c r="D79" s="215">
        <v>10000000</v>
      </c>
      <c r="E79" s="215">
        <v>0</v>
      </c>
      <c r="F79" s="215">
        <v>57000000</v>
      </c>
      <c r="G79" s="215">
        <f t="shared" si="17"/>
        <v>112000000</v>
      </c>
      <c r="H79" s="215">
        <v>0</v>
      </c>
      <c r="I79" s="215">
        <v>3132649</v>
      </c>
      <c r="J79" s="215">
        <f t="shared" si="55"/>
        <v>108867351</v>
      </c>
      <c r="K79" s="215">
        <v>0</v>
      </c>
      <c r="L79" s="215">
        <v>3132649</v>
      </c>
      <c r="M79" s="215">
        <f t="shared" si="58"/>
        <v>0</v>
      </c>
      <c r="N79" s="215">
        <v>27132649</v>
      </c>
      <c r="O79" s="215">
        <f t="shared" si="59"/>
        <v>24000000</v>
      </c>
      <c r="P79" s="215">
        <f t="shared" si="56"/>
        <v>84867351</v>
      </c>
      <c r="Q79" s="215">
        <f t="shared" si="60"/>
        <v>3132649</v>
      </c>
      <c r="W79" s="265">
        <v>212113131</v>
      </c>
      <c r="X79" s="265" t="s">
        <v>798</v>
      </c>
      <c r="Y79" s="266">
        <v>45000000</v>
      </c>
      <c r="Z79" s="266">
        <v>10000000</v>
      </c>
      <c r="AA79" s="266">
        <v>0</v>
      </c>
      <c r="AB79" s="266">
        <v>57000000</v>
      </c>
      <c r="AC79" s="266">
        <v>112000000</v>
      </c>
      <c r="AD79" s="266">
        <v>0</v>
      </c>
      <c r="AE79" s="266">
        <v>3132649</v>
      </c>
      <c r="AF79" s="266">
        <v>108867351</v>
      </c>
      <c r="AG79" s="266">
        <v>0</v>
      </c>
      <c r="AH79" s="266">
        <v>3132649</v>
      </c>
      <c r="AI79" s="266">
        <v>0</v>
      </c>
      <c r="AJ79" s="266">
        <v>0</v>
      </c>
      <c r="AK79" s="266">
        <v>27132649</v>
      </c>
      <c r="AL79" s="266">
        <v>24000000</v>
      </c>
      <c r="AM79" s="266">
        <v>84867351</v>
      </c>
    </row>
    <row r="80" spans="1:39" x14ac:dyDescent="0.35">
      <c r="A80" s="212">
        <v>212113132</v>
      </c>
      <c r="B80" s="210" t="s">
        <v>540</v>
      </c>
      <c r="C80" s="215">
        <v>55000000</v>
      </c>
      <c r="D80" s="215">
        <v>10000000</v>
      </c>
      <c r="E80" s="215">
        <v>0</v>
      </c>
      <c r="F80" s="215">
        <v>106439617</v>
      </c>
      <c r="G80" s="215">
        <f t="shared" ref="G80:G143" si="63">+C80+D80-E80+F80</f>
        <v>171439617</v>
      </c>
      <c r="H80" s="215">
        <v>0</v>
      </c>
      <c r="I80" s="215">
        <v>38160831</v>
      </c>
      <c r="J80" s="215">
        <f t="shared" si="55"/>
        <v>133278786</v>
      </c>
      <c r="K80" s="215">
        <v>0</v>
      </c>
      <c r="L80" s="215">
        <v>6162894</v>
      </c>
      <c r="M80" s="215">
        <f t="shared" si="58"/>
        <v>31997937</v>
      </c>
      <c r="N80" s="215">
        <v>40042400</v>
      </c>
      <c r="O80" s="215">
        <f t="shared" si="59"/>
        <v>1881569</v>
      </c>
      <c r="P80" s="215">
        <f t="shared" si="56"/>
        <v>131397217</v>
      </c>
      <c r="Q80" s="215">
        <f t="shared" si="60"/>
        <v>6162894</v>
      </c>
      <c r="W80" s="265">
        <v>212113132</v>
      </c>
      <c r="X80" s="265" t="s">
        <v>800</v>
      </c>
      <c r="Y80" s="266">
        <v>55000000</v>
      </c>
      <c r="Z80" s="266">
        <v>10000000</v>
      </c>
      <c r="AA80" s="266">
        <v>0</v>
      </c>
      <c r="AB80" s="266">
        <v>106439617</v>
      </c>
      <c r="AC80" s="266">
        <v>171439617</v>
      </c>
      <c r="AD80" s="266">
        <v>0</v>
      </c>
      <c r="AE80" s="266">
        <v>38160831</v>
      </c>
      <c r="AF80" s="266">
        <v>133278786</v>
      </c>
      <c r="AG80" s="266">
        <v>0</v>
      </c>
      <c r="AH80" s="266">
        <v>6162894</v>
      </c>
      <c r="AI80" s="266">
        <v>31997937</v>
      </c>
      <c r="AJ80" s="266">
        <v>0</v>
      </c>
      <c r="AK80" s="266">
        <v>40042400</v>
      </c>
      <c r="AL80" s="266">
        <v>1881569</v>
      </c>
      <c r="AM80" s="266">
        <v>131397217</v>
      </c>
    </row>
    <row r="81" spans="1:39" s="219" customFormat="1" x14ac:dyDescent="0.35">
      <c r="A81" s="226">
        <v>21211314</v>
      </c>
      <c r="B81" s="227" t="s">
        <v>31</v>
      </c>
      <c r="C81" s="228">
        <f>+C82+C83+C84+C85+C86</f>
        <v>18800000</v>
      </c>
      <c r="D81" s="228">
        <f t="shared" ref="D81:Q81" si="64">+D82+D83+D84+D85+D86</f>
        <v>50000000</v>
      </c>
      <c r="E81" s="228">
        <f t="shared" si="64"/>
        <v>0</v>
      </c>
      <c r="F81" s="228">
        <f t="shared" si="64"/>
        <v>155000000</v>
      </c>
      <c r="G81" s="228">
        <f t="shared" si="64"/>
        <v>223800000</v>
      </c>
      <c r="H81" s="228">
        <v>1848000</v>
      </c>
      <c r="I81" s="228">
        <v>11137779</v>
      </c>
      <c r="J81" s="228">
        <f t="shared" si="55"/>
        <v>212662221</v>
      </c>
      <c r="K81" s="228">
        <v>645000</v>
      </c>
      <c r="L81" s="228">
        <v>9782779</v>
      </c>
      <c r="M81" s="228">
        <f t="shared" si="64"/>
        <v>1355000</v>
      </c>
      <c r="N81" s="228">
        <v>11656580</v>
      </c>
      <c r="O81" s="228">
        <f t="shared" si="64"/>
        <v>518801</v>
      </c>
      <c r="P81" s="228">
        <f t="shared" si="56"/>
        <v>212143420</v>
      </c>
      <c r="Q81" s="228">
        <f t="shared" si="64"/>
        <v>9782779</v>
      </c>
      <c r="W81" s="265">
        <v>21211314</v>
      </c>
      <c r="X81" s="265" t="s">
        <v>31</v>
      </c>
      <c r="Y81" s="266">
        <v>18800000</v>
      </c>
      <c r="Z81" s="266">
        <v>50000000</v>
      </c>
      <c r="AA81" s="266">
        <v>0</v>
      </c>
      <c r="AB81" s="266">
        <v>155000000</v>
      </c>
      <c r="AC81" s="266">
        <v>223800000</v>
      </c>
      <c r="AD81" s="266">
        <v>1848000</v>
      </c>
      <c r="AE81" s="266">
        <v>11137779</v>
      </c>
      <c r="AF81" s="266">
        <v>212662221</v>
      </c>
      <c r="AG81" s="266">
        <v>645000</v>
      </c>
      <c r="AH81" s="266">
        <v>9782779</v>
      </c>
      <c r="AI81" s="266">
        <v>1355000</v>
      </c>
      <c r="AJ81" s="266">
        <v>1848000</v>
      </c>
      <c r="AK81" s="266">
        <v>11656580</v>
      </c>
      <c r="AL81" s="266">
        <v>518801</v>
      </c>
      <c r="AM81" s="266">
        <v>212143420</v>
      </c>
    </row>
    <row r="82" spans="1:39" ht="29" x14ac:dyDescent="0.35">
      <c r="A82" s="212">
        <v>212113141</v>
      </c>
      <c r="B82" s="210" t="s">
        <v>541</v>
      </c>
      <c r="C82" s="215">
        <v>3000000</v>
      </c>
      <c r="D82" s="215">
        <v>10000000</v>
      </c>
      <c r="E82" s="215">
        <v>0</v>
      </c>
      <c r="F82" s="215">
        <v>45000000</v>
      </c>
      <c r="G82" s="215">
        <f t="shared" si="63"/>
        <v>58000000</v>
      </c>
      <c r="H82" s="215">
        <v>980000</v>
      </c>
      <c r="I82" s="215">
        <v>4087999</v>
      </c>
      <c r="J82" s="215">
        <f t="shared" si="55"/>
        <v>53912001</v>
      </c>
      <c r="K82" s="215">
        <v>515000</v>
      </c>
      <c r="L82" s="215">
        <v>3602999</v>
      </c>
      <c r="M82" s="215">
        <f t="shared" si="58"/>
        <v>485000</v>
      </c>
      <c r="N82" s="215">
        <v>4089800</v>
      </c>
      <c r="O82" s="215">
        <f t="shared" si="59"/>
        <v>1801</v>
      </c>
      <c r="P82" s="215">
        <f t="shared" si="56"/>
        <v>53910200</v>
      </c>
      <c r="Q82" s="215">
        <f t="shared" si="60"/>
        <v>3602999</v>
      </c>
      <c r="W82" s="265">
        <v>212113141</v>
      </c>
      <c r="X82" s="265" t="s">
        <v>801</v>
      </c>
      <c r="Y82" s="266">
        <v>3000000</v>
      </c>
      <c r="Z82" s="266">
        <v>10000000</v>
      </c>
      <c r="AA82" s="266">
        <v>0</v>
      </c>
      <c r="AB82" s="266">
        <v>45000000</v>
      </c>
      <c r="AC82" s="266">
        <v>58000000</v>
      </c>
      <c r="AD82" s="266">
        <v>980000</v>
      </c>
      <c r="AE82" s="266">
        <v>4087999</v>
      </c>
      <c r="AF82" s="266">
        <v>53912001</v>
      </c>
      <c r="AG82" s="266">
        <v>515000</v>
      </c>
      <c r="AH82" s="266">
        <v>3602999</v>
      </c>
      <c r="AI82" s="266">
        <v>485000</v>
      </c>
      <c r="AJ82" s="266">
        <v>980000</v>
      </c>
      <c r="AK82" s="266">
        <v>4089800</v>
      </c>
      <c r="AL82" s="266">
        <v>1801</v>
      </c>
      <c r="AM82" s="266">
        <v>53910200</v>
      </c>
    </row>
    <row r="83" spans="1:39" x14ac:dyDescent="0.35">
      <c r="A83" s="212">
        <v>212113142</v>
      </c>
      <c r="B83" s="210" t="s">
        <v>542</v>
      </c>
      <c r="C83" s="215">
        <v>0</v>
      </c>
      <c r="D83" s="215">
        <v>10000000</v>
      </c>
      <c r="E83" s="215">
        <v>0</v>
      </c>
      <c r="F83" s="215">
        <v>35000000</v>
      </c>
      <c r="G83" s="215">
        <f t="shared" si="63"/>
        <v>45000000</v>
      </c>
      <c r="H83" s="215">
        <v>868000</v>
      </c>
      <c r="I83" s="215">
        <v>6216780</v>
      </c>
      <c r="J83" s="215">
        <f t="shared" si="55"/>
        <v>38783220</v>
      </c>
      <c r="K83" s="215">
        <v>130000</v>
      </c>
      <c r="L83" s="215">
        <v>5346780</v>
      </c>
      <c r="M83" s="215">
        <f t="shared" si="58"/>
        <v>870000</v>
      </c>
      <c r="N83" s="215">
        <v>6716780</v>
      </c>
      <c r="O83" s="215">
        <f t="shared" si="59"/>
        <v>500000</v>
      </c>
      <c r="P83" s="215">
        <f t="shared" si="56"/>
        <v>38283220</v>
      </c>
      <c r="Q83" s="215">
        <f t="shared" si="60"/>
        <v>5346780</v>
      </c>
      <c r="W83" s="265">
        <v>212113142</v>
      </c>
      <c r="X83" s="265" t="s">
        <v>802</v>
      </c>
      <c r="Y83" s="266">
        <v>0</v>
      </c>
      <c r="Z83" s="266">
        <v>10000000</v>
      </c>
      <c r="AA83" s="266">
        <v>0</v>
      </c>
      <c r="AB83" s="266">
        <v>35000000</v>
      </c>
      <c r="AC83" s="266">
        <v>45000000</v>
      </c>
      <c r="AD83" s="266">
        <v>868000</v>
      </c>
      <c r="AE83" s="266">
        <v>6216780</v>
      </c>
      <c r="AF83" s="266">
        <v>38783220</v>
      </c>
      <c r="AG83" s="266">
        <v>130000</v>
      </c>
      <c r="AH83" s="266">
        <v>5346780</v>
      </c>
      <c r="AI83" s="266">
        <v>870000</v>
      </c>
      <c r="AJ83" s="266">
        <v>868000</v>
      </c>
      <c r="AK83" s="266">
        <v>6716780</v>
      </c>
      <c r="AL83" s="266">
        <v>500000</v>
      </c>
      <c r="AM83" s="266">
        <v>38283220</v>
      </c>
    </row>
    <row r="84" spans="1:39" x14ac:dyDescent="0.35">
      <c r="A84" s="212">
        <v>212113143</v>
      </c>
      <c r="B84" s="210" t="s">
        <v>543</v>
      </c>
      <c r="C84" s="215">
        <v>0</v>
      </c>
      <c r="D84" s="215">
        <v>10000000</v>
      </c>
      <c r="E84" s="215">
        <v>0</v>
      </c>
      <c r="F84" s="215">
        <v>25000000</v>
      </c>
      <c r="G84" s="215">
        <f t="shared" si="63"/>
        <v>35000000</v>
      </c>
      <c r="H84" s="215">
        <v>0</v>
      </c>
      <c r="I84" s="215">
        <v>0</v>
      </c>
      <c r="J84" s="215">
        <f t="shared" si="55"/>
        <v>35000000</v>
      </c>
      <c r="K84" s="215">
        <v>0</v>
      </c>
      <c r="L84" s="215">
        <v>0</v>
      </c>
      <c r="M84" s="215">
        <f t="shared" si="58"/>
        <v>0</v>
      </c>
      <c r="N84" s="215">
        <v>0</v>
      </c>
      <c r="O84" s="215">
        <f t="shared" si="59"/>
        <v>0</v>
      </c>
      <c r="P84" s="215">
        <f t="shared" si="56"/>
        <v>35000000</v>
      </c>
      <c r="Q84" s="215">
        <f t="shared" si="60"/>
        <v>0</v>
      </c>
      <c r="W84" s="265">
        <v>212113143</v>
      </c>
      <c r="X84" s="265" t="s">
        <v>1217</v>
      </c>
      <c r="Y84" s="266">
        <v>0</v>
      </c>
      <c r="Z84" s="266">
        <v>10000000</v>
      </c>
      <c r="AA84" s="266">
        <v>0</v>
      </c>
      <c r="AB84" s="266">
        <v>25000000</v>
      </c>
      <c r="AC84" s="266">
        <v>35000000</v>
      </c>
      <c r="AD84" s="266">
        <v>0</v>
      </c>
      <c r="AE84" s="266">
        <v>0</v>
      </c>
      <c r="AF84" s="266">
        <v>35000000</v>
      </c>
      <c r="AG84" s="266">
        <v>0</v>
      </c>
      <c r="AH84" s="266">
        <v>0</v>
      </c>
      <c r="AI84" s="266">
        <v>0</v>
      </c>
      <c r="AJ84" s="266">
        <v>0</v>
      </c>
      <c r="AK84" s="266">
        <v>0</v>
      </c>
      <c r="AL84" s="266">
        <v>0</v>
      </c>
      <c r="AM84" s="266">
        <v>35000000</v>
      </c>
    </row>
    <row r="85" spans="1:39" ht="29" x14ac:dyDescent="0.35">
      <c r="A85" s="212">
        <v>212113144</v>
      </c>
      <c r="B85" s="210" t="s">
        <v>634</v>
      </c>
      <c r="C85" s="215">
        <v>1000000</v>
      </c>
      <c r="D85" s="215">
        <v>10000000</v>
      </c>
      <c r="E85" s="215">
        <v>0</v>
      </c>
      <c r="F85" s="215">
        <v>25000000</v>
      </c>
      <c r="G85" s="215">
        <f t="shared" si="63"/>
        <v>36000000</v>
      </c>
      <c r="H85" s="215">
        <v>0</v>
      </c>
      <c r="I85" s="215">
        <v>0</v>
      </c>
      <c r="J85" s="215">
        <f t="shared" si="55"/>
        <v>36000000</v>
      </c>
      <c r="K85" s="215">
        <v>0</v>
      </c>
      <c r="L85" s="215">
        <v>0</v>
      </c>
      <c r="M85" s="215">
        <f t="shared" si="58"/>
        <v>0</v>
      </c>
      <c r="N85" s="215">
        <v>0</v>
      </c>
      <c r="O85" s="215">
        <f t="shared" si="59"/>
        <v>0</v>
      </c>
      <c r="P85" s="215">
        <f t="shared" si="56"/>
        <v>36000000</v>
      </c>
      <c r="Q85" s="215">
        <f t="shared" si="60"/>
        <v>0</v>
      </c>
      <c r="W85" s="265">
        <v>212113144</v>
      </c>
      <c r="X85" s="265" t="s">
        <v>805</v>
      </c>
      <c r="Y85" s="266">
        <v>1000000</v>
      </c>
      <c r="Z85" s="266">
        <v>10000000</v>
      </c>
      <c r="AA85" s="266">
        <v>0</v>
      </c>
      <c r="AB85" s="266">
        <v>25000000</v>
      </c>
      <c r="AC85" s="266">
        <v>36000000</v>
      </c>
      <c r="AD85" s="266">
        <v>0</v>
      </c>
      <c r="AE85" s="266">
        <v>0</v>
      </c>
      <c r="AF85" s="266">
        <v>36000000</v>
      </c>
      <c r="AG85" s="266">
        <v>0</v>
      </c>
      <c r="AH85" s="266">
        <v>0</v>
      </c>
      <c r="AI85" s="266">
        <v>0</v>
      </c>
      <c r="AJ85" s="266">
        <v>0</v>
      </c>
      <c r="AK85" s="266">
        <v>0</v>
      </c>
      <c r="AL85" s="266">
        <v>0</v>
      </c>
      <c r="AM85" s="266">
        <v>36000000</v>
      </c>
    </row>
    <row r="86" spans="1:39" x14ac:dyDescent="0.35">
      <c r="A86" s="212">
        <v>212113145</v>
      </c>
      <c r="B86" s="210" t="s">
        <v>542</v>
      </c>
      <c r="C86" s="215">
        <v>14800000</v>
      </c>
      <c r="D86" s="215">
        <v>10000000</v>
      </c>
      <c r="E86" s="215">
        <v>0</v>
      </c>
      <c r="F86" s="215">
        <v>25000000</v>
      </c>
      <c r="G86" s="215">
        <f t="shared" si="63"/>
        <v>49800000</v>
      </c>
      <c r="H86" s="215">
        <v>0</v>
      </c>
      <c r="I86" s="215">
        <v>833000</v>
      </c>
      <c r="J86" s="215">
        <f t="shared" si="55"/>
        <v>48967000</v>
      </c>
      <c r="K86" s="215">
        <v>0</v>
      </c>
      <c r="L86" s="215">
        <v>833000</v>
      </c>
      <c r="M86" s="215">
        <f t="shared" si="58"/>
        <v>0</v>
      </c>
      <c r="N86" s="215">
        <v>850000</v>
      </c>
      <c r="O86" s="215">
        <f t="shared" si="59"/>
        <v>17000</v>
      </c>
      <c r="P86" s="215">
        <f t="shared" si="56"/>
        <v>48950000</v>
      </c>
      <c r="Q86" s="215">
        <f t="shared" si="60"/>
        <v>833000</v>
      </c>
      <c r="W86" s="265">
        <v>212113145</v>
      </c>
      <c r="X86" s="265" t="s">
        <v>802</v>
      </c>
      <c r="Y86" s="266">
        <v>14800000</v>
      </c>
      <c r="Z86" s="266">
        <v>10000000</v>
      </c>
      <c r="AA86" s="266">
        <v>0</v>
      </c>
      <c r="AB86" s="266">
        <v>25000000</v>
      </c>
      <c r="AC86" s="266">
        <v>49800000</v>
      </c>
      <c r="AD86" s="266">
        <v>0</v>
      </c>
      <c r="AE86" s="266">
        <v>833000</v>
      </c>
      <c r="AF86" s="266">
        <v>48967000</v>
      </c>
      <c r="AG86" s="266">
        <v>0</v>
      </c>
      <c r="AH86" s="266">
        <v>833000</v>
      </c>
      <c r="AI86" s="266">
        <v>0</v>
      </c>
      <c r="AJ86" s="266">
        <v>0</v>
      </c>
      <c r="AK86" s="266">
        <v>850000</v>
      </c>
      <c r="AL86" s="266">
        <v>17000</v>
      </c>
      <c r="AM86" s="266">
        <v>48950000</v>
      </c>
    </row>
    <row r="87" spans="1:39" s="219" customFormat="1" x14ac:dyDescent="0.35">
      <c r="A87" s="226">
        <v>21211315</v>
      </c>
      <c r="B87" s="227" t="s">
        <v>32</v>
      </c>
      <c r="C87" s="228">
        <f>+C88+C89+C90</f>
        <v>17000000</v>
      </c>
      <c r="D87" s="228">
        <f t="shared" ref="D87:Q87" si="65">+D88+D89+D90</f>
        <v>0</v>
      </c>
      <c r="E87" s="228">
        <f t="shared" si="65"/>
        <v>0</v>
      </c>
      <c r="F87" s="228">
        <f t="shared" si="65"/>
        <v>0</v>
      </c>
      <c r="G87" s="228">
        <f t="shared" si="65"/>
        <v>17000000</v>
      </c>
      <c r="H87" s="228">
        <v>514000</v>
      </c>
      <c r="I87" s="228">
        <v>3686515</v>
      </c>
      <c r="J87" s="228">
        <f t="shared" si="55"/>
        <v>13313485</v>
      </c>
      <c r="K87" s="228">
        <v>0</v>
      </c>
      <c r="L87" s="228">
        <v>2677515</v>
      </c>
      <c r="M87" s="228">
        <f t="shared" si="65"/>
        <v>1009000</v>
      </c>
      <c r="N87" s="228">
        <v>3686515</v>
      </c>
      <c r="O87" s="228">
        <f t="shared" si="65"/>
        <v>0</v>
      </c>
      <c r="P87" s="228">
        <f t="shared" si="56"/>
        <v>13313485</v>
      </c>
      <c r="Q87" s="228">
        <f t="shared" si="65"/>
        <v>2677515</v>
      </c>
      <c r="W87" s="265">
        <v>21211315</v>
      </c>
      <c r="X87" s="265" t="s">
        <v>32</v>
      </c>
      <c r="Y87" s="266">
        <v>17000000</v>
      </c>
      <c r="Z87" s="266">
        <v>0</v>
      </c>
      <c r="AA87" s="266">
        <v>0</v>
      </c>
      <c r="AB87" s="266">
        <v>0</v>
      </c>
      <c r="AC87" s="266">
        <v>17000000</v>
      </c>
      <c r="AD87" s="266">
        <v>514000</v>
      </c>
      <c r="AE87" s="266">
        <v>3686515</v>
      </c>
      <c r="AF87" s="266">
        <v>13313485</v>
      </c>
      <c r="AG87" s="266">
        <v>0</v>
      </c>
      <c r="AH87" s="266">
        <v>2677515</v>
      </c>
      <c r="AI87" s="266">
        <v>1009000</v>
      </c>
      <c r="AJ87" s="266">
        <v>514000</v>
      </c>
      <c r="AK87" s="266">
        <v>3686515</v>
      </c>
      <c r="AL87" s="266">
        <v>0</v>
      </c>
      <c r="AM87" s="266">
        <v>13313485</v>
      </c>
    </row>
    <row r="88" spans="1:39" ht="29" x14ac:dyDescent="0.35">
      <c r="A88" s="212">
        <v>212113151</v>
      </c>
      <c r="B88" s="210" t="s">
        <v>544</v>
      </c>
      <c r="C88" s="215">
        <v>8000000</v>
      </c>
      <c r="D88" s="215">
        <v>0</v>
      </c>
      <c r="E88" s="215">
        <v>0</v>
      </c>
      <c r="F88" s="215">
        <v>0</v>
      </c>
      <c r="G88" s="215">
        <f t="shared" si="63"/>
        <v>8000000</v>
      </c>
      <c r="H88" s="215">
        <v>514000</v>
      </c>
      <c r="I88" s="215">
        <v>3686515</v>
      </c>
      <c r="J88" s="215">
        <f t="shared" si="55"/>
        <v>4313485</v>
      </c>
      <c r="K88" s="215">
        <v>0</v>
      </c>
      <c r="L88" s="215">
        <v>2677515</v>
      </c>
      <c r="M88" s="215">
        <f t="shared" si="58"/>
        <v>1009000</v>
      </c>
      <c r="N88" s="215">
        <v>3686515</v>
      </c>
      <c r="O88" s="215">
        <f t="shared" si="59"/>
        <v>0</v>
      </c>
      <c r="P88" s="215">
        <f t="shared" si="56"/>
        <v>4313485</v>
      </c>
      <c r="Q88" s="215">
        <f t="shared" si="60"/>
        <v>2677515</v>
      </c>
      <c r="W88" s="265">
        <v>212113151</v>
      </c>
      <c r="X88" s="265" t="s">
        <v>807</v>
      </c>
      <c r="Y88" s="266">
        <v>8000000</v>
      </c>
      <c r="Z88" s="266">
        <v>0</v>
      </c>
      <c r="AA88" s="266">
        <v>0</v>
      </c>
      <c r="AB88" s="266">
        <v>0</v>
      </c>
      <c r="AC88" s="266">
        <v>8000000</v>
      </c>
      <c r="AD88" s="266">
        <v>514000</v>
      </c>
      <c r="AE88" s="266">
        <v>3686515</v>
      </c>
      <c r="AF88" s="266">
        <v>4313485</v>
      </c>
      <c r="AG88" s="266">
        <v>0</v>
      </c>
      <c r="AH88" s="266">
        <v>2677515</v>
      </c>
      <c r="AI88" s="266">
        <v>1009000</v>
      </c>
      <c r="AJ88" s="266">
        <v>514000</v>
      </c>
      <c r="AK88" s="266">
        <v>3686515</v>
      </c>
      <c r="AL88" s="266">
        <v>0</v>
      </c>
      <c r="AM88" s="266">
        <v>4313485</v>
      </c>
    </row>
    <row r="89" spans="1:39" ht="29" x14ac:dyDescent="0.35">
      <c r="A89" s="212">
        <v>212113152</v>
      </c>
      <c r="B89" s="210" t="s">
        <v>545</v>
      </c>
      <c r="C89" s="215">
        <v>6000000</v>
      </c>
      <c r="D89" s="215">
        <v>0</v>
      </c>
      <c r="E89" s="215">
        <v>0</v>
      </c>
      <c r="F89" s="215">
        <v>0</v>
      </c>
      <c r="G89" s="215">
        <f t="shared" si="63"/>
        <v>6000000</v>
      </c>
      <c r="H89" s="215">
        <v>0</v>
      </c>
      <c r="I89" s="215">
        <v>0</v>
      </c>
      <c r="J89" s="215">
        <f t="shared" si="55"/>
        <v>6000000</v>
      </c>
      <c r="K89" s="215">
        <v>0</v>
      </c>
      <c r="L89" s="215">
        <v>0</v>
      </c>
      <c r="M89" s="215">
        <f t="shared" si="58"/>
        <v>0</v>
      </c>
      <c r="N89" s="215">
        <v>0</v>
      </c>
      <c r="O89" s="215">
        <f t="shared" si="59"/>
        <v>0</v>
      </c>
      <c r="P89" s="215">
        <f t="shared" si="56"/>
        <v>6000000</v>
      </c>
      <c r="Q89" s="215">
        <f t="shared" si="60"/>
        <v>0</v>
      </c>
      <c r="W89" s="265">
        <v>212113152</v>
      </c>
      <c r="X89" s="265" t="s">
        <v>809</v>
      </c>
      <c r="Y89" s="266">
        <v>6000000</v>
      </c>
      <c r="Z89" s="266">
        <v>0</v>
      </c>
      <c r="AA89" s="266">
        <v>0</v>
      </c>
      <c r="AB89" s="266">
        <v>0</v>
      </c>
      <c r="AC89" s="266">
        <v>6000000</v>
      </c>
      <c r="AD89" s="266">
        <v>0</v>
      </c>
      <c r="AE89" s="266">
        <v>0</v>
      </c>
      <c r="AF89" s="266">
        <v>6000000</v>
      </c>
      <c r="AG89" s="266">
        <v>0</v>
      </c>
      <c r="AH89" s="266">
        <v>0</v>
      </c>
      <c r="AI89" s="266">
        <v>0</v>
      </c>
      <c r="AJ89" s="266">
        <v>0</v>
      </c>
      <c r="AK89" s="266">
        <v>0</v>
      </c>
      <c r="AL89" s="266">
        <v>0</v>
      </c>
      <c r="AM89" s="266">
        <v>6000000</v>
      </c>
    </row>
    <row r="90" spans="1:39" ht="29" x14ac:dyDescent="0.35">
      <c r="A90" s="212">
        <v>212113153</v>
      </c>
      <c r="B90" s="210" t="s">
        <v>635</v>
      </c>
      <c r="C90" s="215">
        <v>3000000</v>
      </c>
      <c r="D90" s="215">
        <v>0</v>
      </c>
      <c r="E90" s="215">
        <v>0</v>
      </c>
      <c r="F90" s="215">
        <v>0</v>
      </c>
      <c r="G90" s="215">
        <f t="shared" si="63"/>
        <v>3000000</v>
      </c>
      <c r="H90" s="215">
        <v>0</v>
      </c>
      <c r="I90" s="215">
        <v>0</v>
      </c>
      <c r="J90" s="215">
        <f t="shared" si="55"/>
        <v>3000000</v>
      </c>
      <c r="K90" s="215">
        <v>0</v>
      </c>
      <c r="L90" s="215">
        <v>0</v>
      </c>
      <c r="M90" s="215">
        <f t="shared" si="58"/>
        <v>0</v>
      </c>
      <c r="N90" s="215">
        <v>0</v>
      </c>
      <c r="O90" s="215">
        <f t="shared" si="59"/>
        <v>0</v>
      </c>
      <c r="P90" s="215">
        <f t="shared" si="56"/>
        <v>3000000</v>
      </c>
      <c r="Q90" s="215">
        <f t="shared" si="60"/>
        <v>0</v>
      </c>
      <c r="W90" s="265">
        <v>212113153</v>
      </c>
      <c r="X90" s="265" t="s">
        <v>810</v>
      </c>
      <c r="Y90" s="266">
        <v>3000000</v>
      </c>
      <c r="Z90" s="266">
        <v>0</v>
      </c>
      <c r="AA90" s="266">
        <v>0</v>
      </c>
      <c r="AB90" s="266">
        <v>0</v>
      </c>
      <c r="AC90" s="266">
        <v>3000000</v>
      </c>
      <c r="AD90" s="266">
        <v>0</v>
      </c>
      <c r="AE90" s="266">
        <v>0</v>
      </c>
      <c r="AF90" s="266">
        <v>3000000</v>
      </c>
      <c r="AG90" s="266">
        <v>0</v>
      </c>
      <c r="AH90" s="266">
        <v>0</v>
      </c>
      <c r="AI90" s="266">
        <v>0</v>
      </c>
      <c r="AJ90" s="266">
        <v>0</v>
      </c>
      <c r="AK90" s="266">
        <v>0</v>
      </c>
      <c r="AL90" s="266">
        <v>0</v>
      </c>
      <c r="AM90" s="266">
        <v>3000000</v>
      </c>
    </row>
    <row r="91" spans="1:39" s="219" customFormat="1" x14ac:dyDescent="0.35">
      <c r="A91" s="226">
        <v>21211316</v>
      </c>
      <c r="B91" s="227" t="s">
        <v>33</v>
      </c>
      <c r="C91" s="228">
        <f>+C92</f>
        <v>35000000</v>
      </c>
      <c r="D91" s="228">
        <f t="shared" ref="D91:Q91" si="66">+D92</f>
        <v>0</v>
      </c>
      <c r="E91" s="228">
        <f t="shared" si="66"/>
        <v>0</v>
      </c>
      <c r="F91" s="228">
        <f t="shared" si="66"/>
        <v>0</v>
      </c>
      <c r="G91" s="228">
        <f t="shared" si="66"/>
        <v>35000000</v>
      </c>
      <c r="H91" s="228">
        <v>0</v>
      </c>
      <c r="I91" s="228">
        <v>2709500</v>
      </c>
      <c r="J91" s="228">
        <f t="shared" si="55"/>
        <v>32290500</v>
      </c>
      <c r="K91" s="228">
        <v>0</v>
      </c>
      <c r="L91" s="228">
        <v>2709500</v>
      </c>
      <c r="M91" s="228">
        <f t="shared" si="66"/>
        <v>0</v>
      </c>
      <c r="N91" s="228">
        <v>2709500</v>
      </c>
      <c r="O91" s="228">
        <f t="shared" si="66"/>
        <v>0</v>
      </c>
      <c r="P91" s="228">
        <f t="shared" si="56"/>
        <v>32290500</v>
      </c>
      <c r="Q91" s="228">
        <f t="shared" si="66"/>
        <v>2709500</v>
      </c>
      <c r="W91" s="265">
        <v>21211316</v>
      </c>
      <c r="X91" s="265" t="s">
        <v>33</v>
      </c>
      <c r="Y91" s="266">
        <v>35000000</v>
      </c>
      <c r="Z91" s="266">
        <v>0</v>
      </c>
      <c r="AA91" s="266">
        <v>0</v>
      </c>
      <c r="AB91" s="266">
        <v>0</v>
      </c>
      <c r="AC91" s="266">
        <v>35000000</v>
      </c>
      <c r="AD91" s="266">
        <v>0</v>
      </c>
      <c r="AE91" s="266">
        <v>2709500</v>
      </c>
      <c r="AF91" s="266">
        <v>32290500</v>
      </c>
      <c r="AG91" s="266">
        <v>0</v>
      </c>
      <c r="AH91" s="266">
        <v>2709500</v>
      </c>
      <c r="AI91" s="266">
        <v>0</v>
      </c>
      <c r="AJ91" s="266">
        <v>0</v>
      </c>
      <c r="AK91" s="266">
        <v>2709500</v>
      </c>
      <c r="AL91" s="266">
        <v>0</v>
      </c>
      <c r="AM91" s="266">
        <v>32290500</v>
      </c>
    </row>
    <row r="92" spans="1:39" ht="29" x14ac:dyDescent="0.35">
      <c r="A92" s="212">
        <v>212113162</v>
      </c>
      <c r="B92" s="210" t="s">
        <v>546</v>
      </c>
      <c r="C92" s="215">
        <v>35000000</v>
      </c>
      <c r="D92" s="215">
        <v>0</v>
      </c>
      <c r="E92" s="215">
        <v>0</v>
      </c>
      <c r="F92" s="215">
        <v>0</v>
      </c>
      <c r="G92" s="215">
        <f t="shared" si="63"/>
        <v>35000000</v>
      </c>
      <c r="H92" s="215">
        <v>0</v>
      </c>
      <c r="I92" s="215">
        <v>2709500</v>
      </c>
      <c r="J92" s="215">
        <f t="shared" si="55"/>
        <v>32290500</v>
      </c>
      <c r="K92" s="215">
        <v>0</v>
      </c>
      <c r="L92" s="215">
        <v>2709500</v>
      </c>
      <c r="M92" s="215">
        <f t="shared" si="58"/>
        <v>0</v>
      </c>
      <c r="N92" s="215">
        <v>2709500</v>
      </c>
      <c r="O92" s="215">
        <f t="shared" si="59"/>
        <v>0</v>
      </c>
      <c r="P92" s="215">
        <f t="shared" si="56"/>
        <v>32290500</v>
      </c>
      <c r="Q92" s="215">
        <f t="shared" si="60"/>
        <v>2709500</v>
      </c>
      <c r="W92" s="265">
        <v>212113162</v>
      </c>
      <c r="X92" s="265" t="s">
        <v>814</v>
      </c>
      <c r="Y92" s="266">
        <v>35000000</v>
      </c>
      <c r="Z92" s="266">
        <v>0</v>
      </c>
      <c r="AA92" s="266">
        <v>0</v>
      </c>
      <c r="AB92" s="266">
        <v>0</v>
      </c>
      <c r="AC92" s="266">
        <v>35000000</v>
      </c>
      <c r="AD92" s="266">
        <v>0</v>
      </c>
      <c r="AE92" s="266">
        <v>2709500</v>
      </c>
      <c r="AF92" s="266">
        <v>32290500</v>
      </c>
      <c r="AG92" s="266">
        <v>0</v>
      </c>
      <c r="AH92" s="266">
        <v>2709500</v>
      </c>
      <c r="AI92" s="266">
        <v>0</v>
      </c>
      <c r="AJ92" s="266">
        <v>0</v>
      </c>
      <c r="AK92" s="266">
        <v>2709500</v>
      </c>
      <c r="AL92" s="266">
        <v>0</v>
      </c>
      <c r="AM92" s="266">
        <v>32290500</v>
      </c>
    </row>
    <row r="93" spans="1:39" s="219" customFormat="1" x14ac:dyDescent="0.35">
      <c r="A93" s="226">
        <v>21211317</v>
      </c>
      <c r="B93" s="227" t="s">
        <v>34</v>
      </c>
      <c r="C93" s="228">
        <f>+C94</f>
        <v>0</v>
      </c>
      <c r="D93" s="228">
        <f t="shared" ref="D93:Q93" si="67">+D94</f>
        <v>180000000</v>
      </c>
      <c r="E93" s="228">
        <f t="shared" si="67"/>
        <v>0</v>
      </c>
      <c r="F93" s="228">
        <f t="shared" si="67"/>
        <v>45000000</v>
      </c>
      <c r="G93" s="228">
        <f t="shared" si="67"/>
        <v>225000000</v>
      </c>
      <c r="H93" s="228">
        <v>222000</v>
      </c>
      <c r="I93" s="228">
        <v>213921970</v>
      </c>
      <c r="J93" s="228">
        <f t="shared" si="55"/>
        <v>11078030</v>
      </c>
      <c r="K93" s="228">
        <v>0</v>
      </c>
      <c r="L93" s="228">
        <v>133282170</v>
      </c>
      <c r="M93" s="228">
        <f t="shared" si="67"/>
        <v>80639800</v>
      </c>
      <c r="N93" s="228">
        <v>225000000</v>
      </c>
      <c r="O93" s="228">
        <f t="shared" si="67"/>
        <v>11078030</v>
      </c>
      <c r="P93" s="228">
        <f t="shared" si="56"/>
        <v>0</v>
      </c>
      <c r="Q93" s="228">
        <f t="shared" si="67"/>
        <v>133282170</v>
      </c>
      <c r="W93" s="265">
        <v>21211317</v>
      </c>
      <c r="X93" s="265" t="s">
        <v>34</v>
      </c>
      <c r="Y93" s="266">
        <v>0</v>
      </c>
      <c r="Z93" s="266">
        <v>180000000</v>
      </c>
      <c r="AA93" s="266">
        <v>0</v>
      </c>
      <c r="AB93" s="266">
        <v>45000000</v>
      </c>
      <c r="AC93" s="266">
        <v>225000000</v>
      </c>
      <c r="AD93" s="266">
        <v>222000</v>
      </c>
      <c r="AE93" s="266">
        <v>213921970</v>
      </c>
      <c r="AF93" s="266">
        <v>11078030</v>
      </c>
      <c r="AG93" s="266">
        <v>0</v>
      </c>
      <c r="AH93" s="266">
        <v>133282170</v>
      </c>
      <c r="AI93" s="266">
        <v>80639800</v>
      </c>
      <c r="AJ93" s="266">
        <v>222000</v>
      </c>
      <c r="AK93" s="266">
        <v>225000000</v>
      </c>
      <c r="AL93" s="266">
        <v>11078030</v>
      </c>
      <c r="AM93" s="266">
        <v>0</v>
      </c>
    </row>
    <row r="94" spans="1:39" ht="29" x14ac:dyDescent="0.35">
      <c r="A94" s="212">
        <v>212113171</v>
      </c>
      <c r="B94" s="210" t="s">
        <v>547</v>
      </c>
      <c r="C94" s="215">
        <v>0</v>
      </c>
      <c r="D94" s="215">
        <v>180000000</v>
      </c>
      <c r="E94" s="215">
        <v>0</v>
      </c>
      <c r="F94" s="215">
        <v>45000000</v>
      </c>
      <c r="G94" s="215">
        <f t="shared" si="63"/>
        <v>225000000</v>
      </c>
      <c r="H94" s="215">
        <v>222000</v>
      </c>
      <c r="I94" s="215">
        <v>213921970</v>
      </c>
      <c r="J94" s="215">
        <f t="shared" si="55"/>
        <v>11078030</v>
      </c>
      <c r="K94" s="215">
        <v>0</v>
      </c>
      <c r="L94" s="215">
        <v>133282170</v>
      </c>
      <c r="M94" s="215">
        <f t="shared" si="58"/>
        <v>80639800</v>
      </c>
      <c r="N94" s="215">
        <v>225000000</v>
      </c>
      <c r="O94" s="215">
        <f t="shared" si="59"/>
        <v>11078030</v>
      </c>
      <c r="P94" s="215">
        <f t="shared" si="56"/>
        <v>0</v>
      </c>
      <c r="Q94" s="215">
        <f t="shared" si="60"/>
        <v>133282170</v>
      </c>
      <c r="W94" s="265">
        <v>212113171</v>
      </c>
      <c r="X94" s="265" t="s">
        <v>816</v>
      </c>
      <c r="Y94" s="266">
        <v>0</v>
      </c>
      <c r="Z94" s="266">
        <v>180000000</v>
      </c>
      <c r="AA94" s="266">
        <v>0</v>
      </c>
      <c r="AB94" s="266">
        <v>45000000</v>
      </c>
      <c r="AC94" s="266">
        <v>225000000</v>
      </c>
      <c r="AD94" s="266">
        <v>222000</v>
      </c>
      <c r="AE94" s="266">
        <v>213921970</v>
      </c>
      <c r="AF94" s="266">
        <v>11078030</v>
      </c>
      <c r="AG94" s="266">
        <v>0</v>
      </c>
      <c r="AH94" s="266">
        <v>133282170</v>
      </c>
      <c r="AI94" s="266">
        <v>80639800</v>
      </c>
      <c r="AJ94" s="266">
        <v>222000</v>
      </c>
      <c r="AK94" s="266">
        <v>225000000</v>
      </c>
      <c r="AL94" s="266">
        <v>11078030</v>
      </c>
      <c r="AM94" s="266">
        <v>0</v>
      </c>
    </row>
    <row r="95" spans="1:39" s="219" customFormat="1" x14ac:dyDescent="0.35">
      <c r="A95" s="223">
        <v>212114</v>
      </c>
      <c r="B95" s="224" t="s">
        <v>35</v>
      </c>
      <c r="C95" s="225">
        <f>+C96+C100</f>
        <v>78190348</v>
      </c>
      <c r="D95" s="225">
        <f t="shared" ref="D95:Q95" si="68">+D96+D100</f>
        <v>435690000</v>
      </c>
      <c r="E95" s="225">
        <f t="shared" si="68"/>
        <v>0</v>
      </c>
      <c r="F95" s="225">
        <f t="shared" si="68"/>
        <v>25000000</v>
      </c>
      <c r="G95" s="225">
        <f t="shared" si="68"/>
        <v>538880348</v>
      </c>
      <c r="H95" s="225">
        <v>0</v>
      </c>
      <c r="I95" s="225">
        <v>319945373</v>
      </c>
      <c r="J95" s="225">
        <f t="shared" si="55"/>
        <v>218934975</v>
      </c>
      <c r="K95" s="225">
        <v>164729627</v>
      </c>
      <c r="L95" s="225">
        <v>319945373</v>
      </c>
      <c r="M95" s="225">
        <f t="shared" si="68"/>
        <v>0</v>
      </c>
      <c r="N95" s="225">
        <v>425997200</v>
      </c>
      <c r="O95" s="225">
        <f t="shared" si="68"/>
        <v>106051827</v>
      </c>
      <c r="P95" s="225">
        <f t="shared" si="56"/>
        <v>112883148</v>
      </c>
      <c r="Q95" s="225">
        <f t="shared" si="68"/>
        <v>319945373</v>
      </c>
      <c r="W95" s="265">
        <v>212114</v>
      </c>
      <c r="X95" s="265" t="s">
        <v>35</v>
      </c>
      <c r="Y95" s="266">
        <v>78190348</v>
      </c>
      <c r="Z95" s="266">
        <v>435690000</v>
      </c>
      <c r="AA95" s="266">
        <v>0</v>
      </c>
      <c r="AB95" s="266">
        <v>25000000</v>
      </c>
      <c r="AC95" s="266">
        <v>538880348</v>
      </c>
      <c r="AD95" s="266">
        <v>0</v>
      </c>
      <c r="AE95" s="266">
        <v>319945373</v>
      </c>
      <c r="AF95" s="266">
        <v>218934975</v>
      </c>
      <c r="AG95" s="266">
        <v>164729627</v>
      </c>
      <c r="AH95" s="266">
        <v>319945373</v>
      </c>
      <c r="AI95" s="266">
        <v>0</v>
      </c>
      <c r="AJ95" s="266">
        <v>0</v>
      </c>
      <c r="AK95" s="266">
        <v>425997200</v>
      </c>
      <c r="AL95" s="266">
        <v>106051827</v>
      </c>
      <c r="AM95" s="266">
        <v>112883148</v>
      </c>
    </row>
    <row r="96" spans="1:39" s="219" customFormat="1" x14ac:dyDescent="0.35">
      <c r="A96" s="223">
        <v>2121142</v>
      </c>
      <c r="B96" s="224" t="s">
        <v>36</v>
      </c>
      <c r="C96" s="225">
        <f>+C97</f>
        <v>0</v>
      </c>
      <c r="D96" s="225">
        <f t="shared" ref="D96:Q98" si="69">+D97</f>
        <v>410690000</v>
      </c>
      <c r="E96" s="225">
        <f t="shared" si="69"/>
        <v>0</v>
      </c>
      <c r="F96" s="225">
        <f t="shared" si="69"/>
        <v>25000000</v>
      </c>
      <c r="G96" s="225">
        <f t="shared" si="69"/>
        <v>435690000</v>
      </c>
      <c r="H96" s="225">
        <v>0</v>
      </c>
      <c r="I96" s="225">
        <v>319945373</v>
      </c>
      <c r="J96" s="225">
        <f t="shared" si="55"/>
        <v>115744627</v>
      </c>
      <c r="K96" s="225">
        <v>164729627</v>
      </c>
      <c r="L96" s="225">
        <v>319945373</v>
      </c>
      <c r="M96" s="225">
        <f t="shared" si="69"/>
        <v>0</v>
      </c>
      <c r="N96" s="225">
        <v>425997200</v>
      </c>
      <c r="O96" s="225">
        <f t="shared" si="69"/>
        <v>106051827</v>
      </c>
      <c r="P96" s="225">
        <f t="shared" si="56"/>
        <v>9692800</v>
      </c>
      <c r="Q96" s="225">
        <f t="shared" si="69"/>
        <v>319945373</v>
      </c>
      <c r="W96" s="265">
        <v>2121142</v>
      </c>
      <c r="X96" s="265" t="s">
        <v>36</v>
      </c>
      <c r="Y96" s="266">
        <v>0</v>
      </c>
      <c r="Z96" s="266">
        <v>410690000</v>
      </c>
      <c r="AA96" s="266">
        <v>0</v>
      </c>
      <c r="AB96" s="266">
        <v>25000000</v>
      </c>
      <c r="AC96" s="266">
        <v>435690000</v>
      </c>
      <c r="AD96" s="266">
        <v>0</v>
      </c>
      <c r="AE96" s="266">
        <v>319945373</v>
      </c>
      <c r="AF96" s="266">
        <v>115744627</v>
      </c>
      <c r="AG96" s="266">
        <v>164729627</v>
      </c>
      <c r="AH96" s="266">
        <v>319945373</v>
      </c>
      <c r="AI96" s="266">
        <v>0</v>
      </c>
      <c r="AJ96" s="266">
        <v>0</v>
      </c>
      <c r="AK96" s="266">
        <v>425997200</v>
      </c>
      <c r="AL96" s="266">
        <v>106051827</v>
      </c>
      <c r="AM96" s="266">
        <v>9692800</v>
      </c>
    </row>
    <row r="97" spans="1:39" x14ac:dyDescent="0.35">
      <c r="A97" s="211">
        <v>21211423</v>
      </c>
      <c r="B97" s="209" t="s">
        <v>37</v>
      </c>
      <c r="C97" s="214">
        <f>+C98</f>
        <v>0</v>
      </c>
      <c r="D97" s="214">
        <f t="shared" si="69"/>
        <v>410690000</v>
      </c>
      <c r="E97" s="214">
        <f t="shared" si="69"/>
        <v>0</v>
      </c>
      <c r="F97" s="214">
        <f t="shared" si="69"/>
        <v>25000000</v>
      </c>
      <c r="G97" s="214">
        <f t="shared" si="69"/>
        <v>435690000</v>
      </c>
      <c r="H97" s="214">
        <v>0</v>
      </c>
      <c r="I97" s="214">
        <v>319945373</v>
      </c>
      <c r="J97" s="214">
        <f t="shared" si="55"/>
        <v>115744627</v>
      </c>
      <c r="K97" s="214">
        <v>164729627</v>
      </c>
      <c r="L97" s="214">
        <v>319945373</v>
      </c>
      <c r="M97" s="214">
        <f t="shared" si="69"/>
        <v>0</v>
      </c>
      <c r="N97" s="214">
        <v>425997200</v>
      </c>
      <c r="O97" s="214">
        <f t="shared" si="69"/>
        <v>106051827</v>
      </c>
      <c r="P97" s="214">
        <f t="shared" si="56"/>
        <v>9692800</v>
      </c>
      <c r="Q97" s="214">
        <f t="shared" si="69"/>
        <v>319945373</v>
      </c>
      <c r="W97" s="265">
        <v>21211423</v>
      </c>
      <c r="X97" s="265" t="s">
        <v>37</v>
      </c>
      <c r="Y97" s="266">
        <v>0</v>
      </c>
      <c r="Z97" s="266">
        <v>410690000</v>
      </c>
      <c r="AA97" s="266">
        <v>0</v>
      </c>
      <c r="AB97" s="266">
        <v>25000000</v>
      </c>
      <c r="AC97" s="266">
        <v>435690000</v>
      </c>
      <c r="AD97" s="266">
        <v>0</v>
      </c>
      <c r="AE97" s="266">
        <v>319945373</v>
      </c>
      <c r="AF97" s="266">
        <v>115744627</v>
      </c>
      <c r="AG97" s="266">
        <v>164729627</v>
      </c>
      <c r="AH97" s="266">
        <v>319945373</v>
      </c>
      <c r="AI97" s="266">
        <v>0</v>
      </c>
      <c r="AJ97" s="266">
        <v>0</v>
      </c>
      <c r="AK97" s="266">
        <v>425997200</v>
      </c>
      <c r="AL97" s="266">
        <v>106051827</v>
      </c>
      <c r="AM97" s="266">
        <v>9692800</v>
      </c>
    </row>
    <row r="98" spans="1:39" s="219" customFormat="1" x14ac:dyDescent="0.35">
      <c r="A98" s="226">
        <v>212114231</v>
      </c>
      <c r="B98" s="227" t="s">
        <v>38</v>
      </c>
      <c r="C98" s="228">
        <f>+C99</f>
        <v>0</v>
      </c>
      <c r="D98" s="228">
        <f t="shared" si="69"/>
        <v>410690000</v>
      </c>
      <c r="E98" s="228">
        <f t="shared" si="69"/>
        <v>0</v>
      </c>
      <c r="F98" s="228">
        <f t="shared" si="69"/>
        <v>25000000</v>
      </c>
      <c r="G98" s="228">
        <f t="shared" si="69"/>
        <v>435690000</v>
      </c>
      <c r="H98" s="228">
        <v>0</v>
      </c>
      <c r="I98" s="228">
        <v>319945373</v>
      </c>
      <c r="J98" s="228">
        <f t="shared" si="55"/>
        <v>115744627</v>
      </c>
      <c r="K98" s="228">
        <v>164729627</v>
      </c>
      <c r="L98" s="228">
        <v>319945373</v>
      </c>
      <c r="M98" s="228">
        <f t="shared" si="69"/>
        <v>0</v>
      </c>
      <c r="N98" s="228">
        <v>425997200</v>
      </c>
      <c r="O98" s="228">
        <f t="shared" si="69"/>
        <v>106051827</v>
      </c>
      <c r="P98" s="228">
        <f t="shared" si="56"/>
        <v>9692800</v>
      </c>
      <c r="Q98" s="228">
        <f t="shared" si="69"/>
        <v>319945373</v>
      </c>
      <c r="W98" s="265">
        <v>212114231</v>
      </c>
      <c r="X98" s="265" t="s">
        <v>38</v>
      </c>
      <c r="Y98" s="266">
        <v>0</v>
      </c>
      <c r="Z98" s="266">
        <v>410690000</v>
      </c>
      <c r="AA98" s="266">
        <v>0</v>
      </c>
      <c r="AB98" s="266">
        <v>25000000</v>
      </c>
      <c r="AC98" s="266">
        <v>435690000</v>
      </c>
      <c r="AD98" s="266">
        <v>0</v>
      </c>
      <c r="AE98" s="266">
        <v>319945373</v>
      </c>
      <c r="AF98" s="266">
        <v>115744627</v>
      </c>
      <c r="AG98" s="266">
        <v>164729627</v>
      </c>
      <c r="AH98" s="266">
        <v>319945373</v>
      </c>
      <c r="AI98" s="266">
        <v>0</v>
      </c>
      <c r="AJ98" s="266">
        <v>0</v>
      </c>
      <c r="AK98" s="266">
        <v>425997200</v>
      </c>
      <c r="AL98" s="266">
        <v>106051827</v>
      </c>
      <c r="AM98" s="266">
        <v>9692800</v>
      </c>
    </row>
    <row r="99" spans="1:39" x14ac:dyDescent="0.35">
      <c r="A99" s="212">
        <v>2121142311</v>
      </c>
      <c r="B99" s="210" t="s">
        <v>548</v>
      </c>
      <c r="C99" s="215">
        <v>0</v>
      </c>
      <c r="D99" s="215">
        <v>410690000</v>
      </c>
      <c r="E99" s="215">
        <v>0</v>
      </c>
      <c r="F99" s="215">
        <v>25000000</v>
      </c>
      <c r="G99" s="215">
        <f t="shared" si="63"/>
        <v>435690000</v>
      </c>
      <c r="H99" s="215">
        <v>0</v>
      </c>
      <c r="I99" s="215">
        <v>319945373</v>
      </c>
      <c r="J99" s="215">
        <f t="shared" si="55"/>
        <v>115744627</v>
      </c>
      <c r="K99" s="215">
        <v>164729627</v>
      </c>
      <c r="L99" s="215">
        <v>319945373</v>
      </c>
      <c r="M99" s="215">
        <f t="shared" si="58"/>
        <v>0</v>
      </c>
      <c r="N99" s="215">
        <v>425997200</v>
      </c>
      <c r="O99" s="215">
        <f t="shared" si="59"/>
        <v>106051827</v>
      </c>
      <c r="P99" s="215">
        <f t="shared" si="56"/>
        <v>9692800</v>
      </c>
      <c r="Q99" s="215">
        <f t="shared" si="60"/>
        <v>319945373</v>
      </c>
      <c r="W99" s="265">
        <v>2121142311</v>
      </c>
      <c r="X99" s="265" t="s">
        <v>1218</v>
      </c>
      <c r="Y99" s="266">
        <v>0</v>
      </c>
      <c r="Z99" s="266">
        <v>410690000</v>
      </c>
      <c r="AA99" s="266">
        <v>0</v>
      </c>
      <c r="AB99" s="266">
        <v>25000000</v>
      </c>
      <c r="AC99" s="266">
        <v>435690000</v>
      </c>
      <c r="AD99" s="266">
        <v>0</v>
      </c>
      <c r="AE99" s="266">
        <v>319945373</v>
      </c>
      <c r="AF99" s="266">
        <v>115744627</v>
      </c>
      <c r="AG99" s="266">
        <v>164729627</v>
      </c>
      <c r="AH99" s="266">
        <v>319945373</v>
      </c>
      <c r="AI99" s="266">
        <v>0</v>
      </c>
      <c r="AJ99" s="266">
        <v>0</v>
      </c>
      <c r="AK99" s="266">
        <v>425997200</v>
      </c>
      <c r="AL99" s="266">
        <v>106051827</v>
      </c>
      <c r="AM99" s="266">
        <v>9692800</v>
      </c>
    </row>
    <row r="100" spans="1:39" s="219" customFormat="1" x14ac:dyDescent="0.35">
      <c r="A100" s="223">
        <v>2121143</v>
      </c>
      <c r="B100" s="224" t="s">
        <v>39</v>
      </c>
      <c r="C100" s="225">
        <f>+C101</f>
        <v>78190348</v>
      </c>
      <c r="D100" s="225">
        <f>+D101</f>
        <v>25000000</v>
      </c>
      <c r="E100" s="225">
        <f t="shared" ref="D100:Q101" si="70">+E101</f>
        <v>0</v>
      </c>
      <c r="F100" s="225">
        <f t="shared" si="70"/>
        <v>0</v>
      </c>
      <c r="G100" s="225">
        <f t="shared" si="70"/>
        <v>103190348</v>
      </c>
      <c r="H100" s="225">
        <v>0</v>
      </c>
      <c r="I100" s="225">
        <v>0</v>
      </c>
      <c r="J100" s="225">
        <f t="shared" si="55"/>
        <v>103190348</v>
      </c>
      <c r="K100" s="225">
        <v>0</v>
      </c>
      <c r="L100" s="225">
        <v>0</v>
      </c>
      <c r="M100" s="225">
        <f t="shared" si="70"/>
        <v>0</v>
      </c>
      <c r="N100" s="225">
        <v>0</v>
      </c>
      <c r="O100" s="225">
        <f t="shared" si="70"/>
        <v>0</v>
      </c>
      <c r="P100" s="225">
        <f t="shared" si="56"/>
        <v>103190348</v>
      </c>
      <c r="Q100" s="225">
        <f t="shared" si="70"/>
        <v>0</v>
      </c>
      <c r="W100" s="265">
        <v>2121143</v>
      </c>
      <c r="X100" s="265" t="s">
        <v>39</v>
      </c>
      <c r="Y100" s="266">
        <v>78190348</v>
      </c>
      <c r="Z100" s="266">
        <v>25000000</v>
      </c>
      <c r="AA100" s="266">
        <v>0</v>
      </c>
      <c r="AB100" s="266">
        <v>0</v>
      </c>
      <c r="AC100" s="266">
        <v>103190348</v>
      </c>
      <c r="AD100" s="266">
        <v>0</v>
      </c>
      <c r="AE100" s="266">
        <v>0</v>
      </c>
      <c r="AF100" s="266">
        <v>103190348</v>
      </c>
      <c r="AG100" s="266">
        <v>0</v>
      </c>
      <c r="AH100" s="266">
        <v>0</v>
      </c>
      <c r="AI100" s="266">
        <v>0</v>
      </c>
      <c r="AJ100" s="266">
        <v>0</v>
      </c>
      <c r="AK100" s="266">
        <v>0</v>
      </c>
      <c r="AL100" s="266">
        <v>0</v>
      </c>
      <c r="AM100" s="266">
        <v>103190348</v>
      </c>
    </row>
    <row r="101" spans="1:39" s="219" customFormat="1" ht="29" x14ac:dyDescent="0.35">
      <c r="A101" s="223">
        <v>21211436</v>
      </c>
      <c r="B101" s="224" t="s">
        <v>40</v>
      </c>
      <c r="C101" s="225">
        <f>+C102</f>
        <v>78190348</v>
      </c>
      <c r="D101" s="225">
        <f t="shared" si="70"/>
        <v>25000000</v>
      </c>
      <c r="E101" s="225">
        <f t="shared" si="70"/>
        <v>0</v>
      </c>
      <c r="F101" s="225">
        <f t="shared" si="70"/>
        <v>0</v>
      </c>
      <c r="G101" s="225">
        <f t="shared" si="70"/>
        <v>103190348</v>
      </c>
      <c r="H101" s="225">
        <v>0</v>
      </c>
      <c r="I101" s="225">
        <v>0</v>
      </c>
      <c r="J101" s="225">
        <f t="shared" si="55"/>
        <v>103190348</v>
      </c>
      <c r="K101" s="225">
        <v>0</v>
      </c>
      <c r="L101" s="225">
        <v>0</v>
      </c>
      <c r="M101" s="225">
        <f t="shared" si="70"/>
        <v>0</v>
      </c>
      <c r="N101" s="225">
        <v>0</v>
      </c>
      <c r="O101" s="225">
        <f t="shared" si="70"/>
        <v>0</v>
      </c>
      <c r="P101" s="225">
        <f t="shared" si="56"/>
        <v>103190348</v>
      </c>
      <c r="Q101" s="225">
        <f t="shared" si="70"/>
        <v>0</v>
      </c>
      <c r="W101" s="265">
        <v>21211436</v>
      </c>
      <c r="X101" s="265" t="s">
        <v>40</v>
      </c>
      <c r="Y101" s="266">
        <v>78190348</v>
      </c>
      <c r="Z101" s="266">
        <v>25000000</v>
      </c>
      <c r="AA101" s="266">
        <v>0</v>
      </c>
      <c r="AB101" s="266">
        <v>0</v>
      </c>
      <c r="AC101" s="266">
        <v>103190348</v>
      </c>
      <c r="AD101" s="266">
        <v>0</v>
      </c>
      <c r="AE101" s="266">
        <v>0</v>
      </c>
      <c r="AF101" s="266">
        <v>103190348</v>
      </c>
      <c r="AG101" s="266">
        <v>0</v>
      </c>
      <c r="AH101" s="266">
        <v>0</v>
      </c>
      <c r="AI101" s="266">
        <v>0</v>
      </c>
      <c r="AJ101" s="266">
        <v>0</v>
      </c>
      <c r="AK101" s="266">
        <v>0</v>
      </c>
      <c r="AL101" s="266">
        <v>0</v>
      </c>
      <c r="AM101" s="266">
        <v>103190348</v>
      </c>
    </row>
    <row r="102" spans="1:39" s="219" customFormat="1" x14ac:dyDescent="0.35">
      <c r="A102" s="226">
        <v>212114361</v>
      </c>
      <c r="B102" s="227" t="s">
        <v>41</v>
      </c>
      <c r="C102" s="228">
        <f>+C103+C104+C105</f>
        <v>78190348</v>
      </c>
      <c r="D102" s="228">
        <f>+D103+D104+D105</f>
        <v>25000000</v>
      </c>
      <c r="E102" s="228">
        <f t="shared" ref="E102:Q102" si="71">+E103+E104+E105</f>
        <v>0</v>
      </c>
      <c r="F102" s="228">
        <f t="shared" si="71"/>
        <v>0</v>
      </c>
      <c r="G102" s="228">
        <f t="shared" si="71"/>
        <v>103190348</v>
      </c>
      <c r="H102" s="228">
        <v>0</v>
      </c>
      <c r="I102" s="228">
        <v>0</v>
      </c>
      <c r="J102" s="228">
        <f t="shared" si="55"/>
        <v>103190348</v>
      </c>
      <c r="K102" s="228">
        <v>0</v>
      </c>
      <c r="L102" s="228">
        <v>0</v>
      </c>
      <c r="M102" s="228">
        <f t="shared" si="71"/>
        <v>0</v>
      </c>
      <c r="N102" s="228">
        <v>0</v>
      </c>
      <c r="O102" s="228">
        <f t="shared" si="71"/>
        <v>0</v>
      </c>
      <c r="P102" s="228">
        <f t="shared" si="56"/>
        <v>103190348</v>
      </c>
      <c r="Q102" s="228">
        <f t="shared" si="71"/>
        <v>0</v>
      </c>
      <c r="W102" s="265">
        <v>212114361</v>
      </c>
      <c r="X102" s="265" t="s">
        <v>41</v>
      </c>
      <c r="Y102" s="266">
        <v>78190348</v>
      </c>
      <c r="Z102" s="266">
        <v>25000000</v>
      </c>
      <c r="AA102" s="266">
        <v>0</v>
      </c>
      <c r="AB102" s="266">
        <v>0</v>
      </c>
      <c r="AC102" s="266">
        <v>103190348</v>
      </c>
      <c r="AD102" s="266">
        <v>0</v>
      </c>
      <c r="AE102" s="266">
        <v>0</v>
      </c>
      <c r="AF102" s="266">
        <v>103190348</v>
      </c>
      <c r="AG102" s="266">
        <v>0</v>
      </c>
      <c r="AH102" s="266">
        <v>0</v>
      </c>
      <c r="AI102" s="266">
        <v>0</v>
      </c>
      <c r="AJ102" s="266">
        <v>0</v>
      </c>
      <c r="AK102" s="266">
        <v>0</v>
      </c>
      <c r="AL102" s="266">
        <v>0</v>
      </c>
      <c r="AM102" s="266">
        <v>103190348</v>
      </c>
    </row>
    <row r="103" spans="1:39" x14ac:dyDescent="0.35">
      <c r="A103" s="212">
        <v>2121143611</v>
      </c>
      <c r="B103" s="210" t="s">
        <v>549</v>
      </c>
      <c r="C103" s="215">
        <v>15000000</v>
      </c>
      <c r="D103" s="215">
        <v>10000000</v>
      </c>
      <c r="E103" s="215">
        <v>0</v>
      </c>
      <c r="F103" s="215">
        <v>0</v>
      </c>
      <c r="G103" s="215">
        <f t="shared" si="63"/>
        <v>25000000</v>
      </c>
      <c r="H103" s="215">
        <v>0</v>
      </c>
      <c r="I103" s="215">
        <v>0</v>
      </c>
      <c r="J103" s="215">
        <f t="shared" si="55"/>
        <v>25000000</v>
      </c>
      <c r="K103" s="215">
        <v>0</v>
      </c>
      <c r="L103" s="215">
        <v>0</v>
      </c>
      <c r="M103" s="215">
        <f t="shared" si="58"/>
        <v>0</v>
      </c>
      <c r="N103" s="215">
        <v>0</v>
      </c>
      <c r="O103" s="215">
        <f t="shared" si="59"/>
        <v>0</v>
      </c>
      <c r="P103" s="215">
        <f t="shared" si="56"/>
        <v>25000000</v>
      </c>
      <c r="Q103" s="215">
        <f t="shared" si="60"/>
        <v>0</v>
      </c>
      <c r="W103" s="265">
        <v>2121143611</v>
      </c>
      <c r="X103" s="265" t="s">
        <v>819</v>
      </c>
      <c r="Y103" s="266">
        <v>15000000</v>
      </c>
      <c r="Z103" s="266">
        <v>10000000</v>
      </c>
      <c r="AA103" s="266">
        <v>0</v>
      </c>
      <c r="AB103" s="266">
        <v>0</v>
      </c>
      <c r="AC103" s="266">
        <v>25000000</v>
      </c>
      <c r="AD103" s="266">
        <v>0</v>
      </c>
      <c r="AE103" s="266">
        <v>0</v>
      </c>
      <c r="AF103" s="266">
        <v>25000000</v>
      </c>
      <c r="AG103" s="266">
        <v>0</v>
      </c>
      <c r="AH103" s="266">
        <v>0</v>
      </c>
      <c r="AI103" s="266">
        <v>0</v>
      </c>
      <c r="AJ103" s="266">
        <v>0</v>
      </c>
      <c r="AK103" s="266">
        <v>0</v>
      </c>
      <c r="AL103" s="266">
        <v>0</v>
      </c>
      <c r="AM103" s="266">
        <v>25000000</v>
      </c>
    </row>
    <row r="104" spans="1:39" x14ac:dyDescent="0.35">
      <c r="A104" s="212">
        <v>2121143612</v>
      </c>
      <c r="B104" s="210" t="s">
        <v>550</v>
      </c>
      <c r="C104" s="215">
        <v>43190348</v>
      </c>
      <c r="D104" s="215">
        <v>15000000</v>
      </c>
      <c r="E104" s="215">
        <v>0</v>
      </c>
      <c r="F104" s="215">
        <v>0</v>
      </c>
      <c r="G104" s="215">
        <f t="shared" si="63"/>
        <v>58190348</v>
      </c>
      <c r="H104" s="215">
        <v>0</v>
      </c>
      <c r="I104" s="215">
        <v>0</v>
      </c>
      <c r="J104" s="215">
        <f t="shared" si="55"/>
        <v>58190348</v>
      </c>
      <c r="K104" s="215">
        <v>0</v>
      </c>
      <c r="L104" s="215">
        <v>0</v>
      </c>
      <c r="M104" s="215">
        <f t="shared" si="58"/>
        <v>0</v>
      </c>
      <c r="N104" s="215">
        <v>0</v>
      </c>
      <c r="O104" s="215">
        <f t="shared" si="59"/>
        <v>0</v>
      </c>
      <c r="P104" s="215">
        <f t="shared" si="56"/>
        <v>58190348</v>
      </c>
      <c r="Q104" s="215">
        <f t="shared" si="60"/>
        <v>0</v>
      </c>
      <c r="W104" s="265">
        <v>2121143612</v>
      </c>
      <c r="X104" s="265" t="s">
        <v>821</v>
      </c>
      <c r="Y104" s="266">
        <v>43190348</v>
      </c>
      <c r="Z104" s="266">
        <v>15000000</v>
      </c>
      <c r="AA104" s="266">
        <v>0</v>
      </c>
      <c r="AB104" s="266">
        <v>0</v>
      </c>
      <c r="AC104" s="266">
        <v>58190348</v>
      </c>
      <c r="AD104" s="266">
        <v>0</v>
      </c>
      <c r="AE104" s="266">
        <v>0</v>
      </c>
      <c r="AF104" s="266">
        <v>58190348</v>
      </c>
      <c r="AG104" s="266">
        <v>0</v>
      </c>
      <c r="AH104" s="266">
        <v>0</v>
      </c>
      <c r="AI104" s="266">
        <v>0</v>
      </c>
      <c r="AJ104" s="266">
        <v>0</v>
      </c>
      <c r="AK104" s="266">
        <v>0</v>
      </c>
      <c r="AL104" s="266">
        <v>0</v>
      </c>
      <c r="AM104" s="266">
        <v>58190348</v>
      </c>
    </row>
    <row r="105" spans="1:39" x14ac:dyDescent="0.35">
      <c r="A105" s="212">
        <v>2121143614</v>
      </c>
      <c r="B105" s="210" t="s">
        <v>551</v>
      </c>
      <c r="C105" s="215">
        <v>20000000</v>
      </c>
      <c r="D105" s="215">
        <v>0</v>
      </c>
      <c r="E105" s="215">
        <v>0</v>
      </c>
      <c r="F105" s="215">
        <v>0</v>
      </c>
      <c r="G105" s="215">
        <f t="shared" si="63"/>
        <v>20000000</v>
      </c>
      <c r="H105" s="215">
        <v>0</v>
      </c>
      <c r="I105" s="215">
        <v>0</v>
      </c>
      <c r="J105" s="215">
        <f t="shared" si="55"/>
        <v>20000000</v>
      </c>
      <c r="K105" s="215">
        <v>0</v>
      </c>
      <c r="L105" s="215">
        <v>0</v>
      </c>
      <c r="M105" s="215">
        <f t="shared" si="58"/>
        <v>0</v>
      </c>
      <c r="N105" s="215">
        <v>0</v>
      </c>
      <c r="O105" s="215">
        <f t="shared" si="59"/>
        <v>0</v>
      </c>
      <c r="P105" s="215">
        <f t="shared" si="56"/>
        <v>20000000</v>
      </c>
      <c r="Q105" s="215">
        <f t="shared" si="60"/>
        <v>0</v>
      </c>
      <c r="W105" s="265">
        <v>2121143614</v>
      </c>
      <c r="X105" s="265" t="s">
        <v>824</v>
      </c>
      <c r="Y105" s="266">
        <v>20000000</v>
      </c>
      <c r="Z105" s="266">
        <v>0</v>
      </c>
      <c r="AA105" s="266">
        <v>0</v>
      </c>
      <c r="AB105" s="266">
        <v>0</v>
      </c>
      <c r="AC105" s="266">
        <v>20000000</v>
      </c>
      <c r="AD105" s="266">
        <v>0</v>
      </c>
      <c r="AE105" s="266">
        <v>0</v>
      </c>
      <c r="AF105" s="266">
        <v>20000000</v>
      </c>
      <c r="AG105" s="266">
        <v>0</v>
      </c>
      <c r="AH105" s="266">
        <v>0</v>
      </c>
      <c r="AI105" s="266">
        <v>0</v>
      </c>
      <c r="AJ105" s="266">
        <v>0</v>
      </c>
      <c r="AK105" s="266">
        <v>0</v>
      </c>
      <c r="AL105" s="266">
        <v>0</v>
      </c>
      <c r="AM105" s="266">
        <v>20000000</v>
      </c>
    </row>
    <row r="106" spans="1:39" s="219" customFormat="1" x14ac:dyDescent="0.35">
      <c r="A106" s="226">
        <v>21213</v>
      </c>
      <c r="B106" s="227" t="s">
        <v>42</v>
      </c>
      <c r="C106" s="228">
        <f>+C107</f>
        <v>20000000</v>
      </c>
      <c r="D106" s="228">
        <f t="shared" ref="D106:Q106" si="72">+D107</f>
        <v>0</v>
      </c>
      <c r="E106" s="228">
        <f t="shared" si="72"/>
        <v>20000000</v>
      </c>
      <c r="F106" s="228">
        <f t="shared" si="72"/>
        <v>0</v>
      </c>
      <c r="G106" s="228">
        <f t="shared" si="72"/>
        <v>0</v>
      </c>
      <c r="H106" s="228">
        <v>0</v>
      </c>
      <c r="I106" s="228">
        <v>0</v>
      </c>
      <c r="J106" s="228">
        <f t="shared" si="55"/>
        <v>0</v>
      </c>
      <c r="K106" s="228">
        <v>0</v>
      </c>
      <c r="L106" s="228">
        <v>0</v>
      </c>
      <c r="M106" s="228">
        <f t="shared" si="72"/>
        <v>0</v>
      </c>
      <c r="N106" s="228">
        <v>0</v>
      </c>
      <c r="O106" s="228">
        <f t="shared" si="72"/>
        <v>0</v>
      </c>
      <c r="P106" s="228">
        <f t="shared" si="56"/>
        <v>0</v>
      </c>
      <c r="Q106" s="228">
        <f t="shared" si="72"/>
        <v>0</v>
      </c>
      <c r="W106" s="265">
        <v>21213</v>
      </c>
      <c r="X106" s="265" t="s">
        <v>42</v>
      </c>
      <c r="Y106" s="266">
        <v>20000000</v>
      </c>
      <c r="Z106" s="266">
        <v>0</v>
      </c>
      <c r="AA106" s="266">
        <v>20000000</v>
      </c>
      <c r="AB106" s="266">
        <v>0</v>
      </c>
      <c r="AC106" s="266">
        <v>0</v>
      </c>
      <c r="AD106" s="266">
        <v>0</v>
      </c>
      <c r="AE106" s="266">
        <v>0</v>
      </c>
      <c r="AF106" s="266">
        <v>0</v>
      </c>
      <c r="AG106" s="266">
        <v>0</v>
      </c>
      <c r="AH106" s="266">
        <v>0</v>
      </c>
      <c r="AI106" s="266">
        <v>0</v>
      </c>
      <c r="AJ106" s="266">
        <v>0</v>
      </c>
      <c r="AK106" s="266">
        <v>0</v>
      </c>
      <c r="AL106" s="266">
        <v>0</v>
      </c>
      <c r="AM106" s="266">
        <v>0</v>
      </c>
    </row>
    <row r="107" spans="1:39" x14ac:dyDescent="0.35">
      <c r="A107" s="212">
        <v>212131</v>
      </c>
      <c r="B107" s="210" t="s">
        <v>552</v>
      </c>
      <c r="C107" s="215">
        <v>20000000</v>
      </c>
      <c r="D107" s="215">
        <v>0</v>
      </c>
      <c r="E107" s="215">
        <v>20000000</v>
      </c>
      <c r="F107" s="215">
        <v>0</v>
      </c>
      <c r="G107" s="215">
        <f t="shared" si="63"/>
        <v>0</v>
      </c>
      <c r="H107" s="215">
        <v>0</v>
      </c>
      <c r="I107" s="215">
        <v>0</v>
      </c>
      <c r="J107" s="215">
        <f t="shared" si="55"/>
        <v>0</v>
      </c>
      <c r="K107" s="215">
        <v>0</v>
      </c>
      <c r="L107" s="215">
        <v>0</v>
      </c>
      <c r="M107" s="215">
        <f t="shared" si="58"/>
        <v>0</v>
      </c>
      <c r="N107" s="215">
        <v>0</v>
      </c>
      <c r="O107" s="215">
        <f t="shared" si="59"/>
        <v>0</v>
      </c>
      <c r="P107" s="215">
        <f t="shared" si="56"/>
        <v>0</v>
      </c>
      <c r="Q107" s="215">
        <f t="shared" si="60"/>
        <v>0</v>
      </c>
      <c r="W107" s="265">
        <v>212131</v>
      </c>
      <c r="X107" s="265" t="s">
        <v>825</v>
      </c>
      <c r="Y107" s="266">
        <v>20000000</v>
      </c>
      <c r="Z107" s="266">
        <v>0</v>
      </c>
      <c r="AA107" s="266">
        <v>20000000</v>
      </c>
      <c r="AB107" s="266">
        <v>0</v>
      </c>
      <c r="AC107" s="266">
        <v>0</v>
      </c>
      <c r="AD107" s="266">
        <v>0</v>
      </c>
      <c r="AE107" s="266">
        <v>0</v>
      </c>
      <c r="AF107" s="266">
        <v>0</v>
      </c>
      <c r="AG107" s="266">
        <v>0</v>
      </c>
      <c r="AH107" s="266">
        <v>0</v>
      </c>
      <c r="AI107" s="266">
        <v>0</v>
      </c>
      <c r="AJ107" s="266">
        <v>0</v>
      </c>
      <c r="AK107" s="266">
        <v>0</v>
      </c>
      <c r="AL107" s="266">
        <v>0</v>
      </c>
      <c r="AM107" s="266">
        <v>0</v>
      </c>
    </row>
    <row r="108" spans="1:39" s="219" customFormat="1" x14ac:dyDescent="0.35">
      <c r="A108" s="223">
        <v>2122</v>
      </c>
      <c r="B108" s="224" t="s">
        <v>43</v>
      </c>
      <c r="C108" s="225">
        <f>+C109+C162</f>
        <v>8203837425</v>
      </c>
      <c r="D108" s="225">
        <f t="shared" ref="D108:Q108" si="73">+D109+D162</f>
        <v>2127713991</v>
      </c>
      <c r="E108" s="225">
        <f t="shared" si="73"/>
        <v>569712351</v>
      </c>
      <c r="F108" s="225">
        <f t="shared" si="73"/>
        <v>1405015764</v>
      </c>
      <c r="G108" s="225">
        <f t="shared" si="73"/>
        <v>11166854829</v>
      </c>
      <c r="H108" s="225">
        <v>975668327.68000007</v>
      </c>
      <c r="I108" s="225">
        <v>6275585264.5299997</v>
      </c>
      <c r="J108" s="225">
        <f t="shared" si="55"/>
        <v>4891269564.4700003</v>
      </c>
      <c r="K108" s="225">
        <v>375825410.06</v>
      </c>
      <c r="L108" s="225">
        <v>2199557251.5900002</v>
      </c>
      <c r="M108" s="225">
        <f t="shared" si="73"/>
        <v>3972162132.9399996</v>
      </c>
      <c r="N108" s="225">
        <v>8266157974.0699997</v>
      </c>
      <c r="O108" s="225">
        <f t="shared" si="73"/>
        <v>1500274166.54</v>
      </c>
      <c r="P108" s="225">
        <f t="shared" si="56"/>
        <v>2900696854.9300003</v>
      </c>
      <c r="Q108" s="225">
        <f t="shared" si="73"/>
        <v>2165107033.5900002</v>
      </c>
      <c r="W108" s="265">
        <v>2122</v>
      </c>
      <c r="X108" s="265" t="s">
        <v>43</v>
      </c>
      <c r="Y108" s="266">
        <v>8203837425</v>
      </c>
      <c r="Z108" s="266">
        <v>2127713991</v>
      </c>
      <c r="AA108" s="266">
        <v>569712351</v>
      </c>
      <c r="AB108" s="266">
        <v>1405015764</v>
      </c>
      <c r="AC108" s="266">
        <v>11166854829</v>
      </c>
      <c r="AD108" s="266">
        <v>975668327.68000007</v>
      </c>
      <c r="AE108" s="266">
        <v>6275585264.5299997</v>
      </c>
      <c r="AF108" s="266">
        <v>4891269564.4700003</v>
      </c>
      <c r="AG108" s="266">
        <v>375825410.06</v>
      </c>
      <c r="AH108" s="266">
        <v>2199557251.5900002</v>
      </c>
      <c r="AI108" s="266">
        <v>4398208007.9399996</v>
      </c>
      <c r="AJ108" s="266">
        <v>205274784.29999998</v>
      </c>
      <c r="AK108" s="266">
        <v>8266157974.0699997</v>
      </c>
      <c r="AL108" s="266">
        <v>1990572709.54</v>
      </c>
      <c r="AM108" s="266">
        <v>2900696854.9300003</v>
      </c>
    </row>
    <row r="109" spans="1:39" s="219" customFormat="1" x14ac:dyDescent="0.35">
      <c r="A109" s="223">
        <v>21221</v>
      </c>
      <c r="B109" s="224" t="s">
        <v>44</v>
      </c>
      <c r="C109" s="225">
        <f>+C110+C126+C130+C137</f>
        <v>2086537425</v>
      </c>
      <c r="D109" s="225">
        <f>+D110+D126+D130+D137</f>
        <v>146200000</v>
      </c>
      <c r="E109" s="225">
        <f t="shared" ref="E109:Q109" si="74">+E110+E126+E130+E137</f>
        <v>200400000</v>
      </c>
      <c r="F109" s="225">
        <f t="shared" si="74"/>
        <v>150000000</v>
      </c>
      <c r="G109" s="225">
        <f t="shared" si="74"/>
        <v>2182337425</v>
      </c>
      <c r="H109" s="225">
        <v>83256895</v>
      </c>
      <c r="I109" s="225">
        <v>627009281</v>
      </c>
      <c r="J109" s="225">
        <f t="shared" si="55"/>
        <v>1555328144</v>
      </c>
      <c r="K109" s="225">
        <v>117038120</v>
      </c>
      <c r="L109" s="225">
        <v>557203026</v>
      </c>
      <c r="M109" s="225">
        <f t="shared" si="74"/>
        <v>28231505</v>
      </c>
      <c r="N109" s="225">
        <v>1032100060</v>
      </c>
      <c r="O109" s="225">
        <f t="shared" si="74"/>
        <v>400248929</v>
      </c>
      <c r="P109" s="225">
        <f t="shared" si="56"/>
        <v>1150237365</v>
      </c>
      <c r="Q109" s="225">
        <f t="shared" si="74"/>
        <v>522752808</v>
      </c>
      <c r="W109" s="265">
        <v>21221</v>
      </c>
      <c r="X109" s="265" t="s">
        <v>44</v>
      </c>
      <c r="Y109" s="266">
        <v>2086537425</v>
      </c>
      <c r="Z109" s="266">
        <v>146200000</v>
      </c>
      <c r="AA109" s="266">
        <v>200400000</v>
      </c>
      <c r="AB109" s="266">
        <v>150000000</v>
      </c>
      <c r="AC109" s="266">
        <v>2182337425</v>
      </c>
      <c r="AD109" s="266">
        <v>83256895</v>
      </c>
      <c r="AE109" s="266">
        <v>627009281</v>
      </c>
      <c r="AF109" s="266">
        <v>1555328144</v>
      </c>
      <c r="AG109" s="266">
        <v>117038120</v>
      </c>
      <c r="AH109" s="266">
        <v>557203026</v>
      </c>
      <c r="AI109" s="266">
        <v>117906672</v>
      </c>
      <c r="AJ109" s="266">
        <v>61946768</v>
      </c>
      <c r="AK109" s="266">
        <v>1032100060</v>
      </c>
      <c r="AL109" s="266">
        <v>405090779</v>
      </c>
      <c r="AM109" s="266">
        <v>1150237365</v>
      </c>
    </row>
    <row r="110" spans="1:39" s="219" customFormat="1" x14ac:dyDescent="0.35">
      <c r="A110" s="223">
        <v>212210</v>
      </c>
      <c r="B110" s="224" t="s">
        <v>45</v>
      </c>
      <c r="C110" s="225">
        <f>+C111</f>
        <v>285400000</v>
      </c>
      <c r="D110" s="225">
        <f t="shared" ref="D110:Q110" si="75">+D111</f>
        <v>0</v>
      </c>
      <c r="E110" s="225">
        <f t="shared" si="75"/>
        <v>200400000</v>
      </c>
      <c r="F110" s="225">
        <f t="shared" si="75"/>
        <v>10000000</v>
      </c>
      <c r="G110" s="225">
        <f t="shared" si="75"/>
        <v>95000000</v>
      </c>
      <c r="H110" s="225">
        <v>0</v>
      </c>
      <c r="I110" s="225">
        <v>39997885</v>
      </c>
      <c r="J110" s="225">
        <f t="shared" si="55"/>
        <v>55002115</v>
      </c>
      <c r="K110" s="225">
        <v>0</v>
      </c>
      <c r="L110" s="225">
        <v>39997885</v>
      </c>
      <c r="M110" s="225">
        <f t="shared" si="75"/>
        <v>0</v>
      </c>
      <c r="N110" s="225">
        <v>95000000</v>
      </c>
      <c r="O110" s="225">
        <f t="shared" si="75"/>
        <v>55002115</v>
      </c>
      <c r="P110" s="225">
        <f t="shared" si="56"/>
        <v>0</v>
      </c>
      <c r="Q110" s="225">
        <f t="shared" si="75"/>
        <v>39997885</v>
      </c>
      <c r="W110" s="265">
        <v>212210</v>
      </c>
      <c r="X110" s="265" t="s">
        <v>45</v>
      </c>
      <c r="Y110" s="266">
        <v>285400000</v>
      </c>
      <c r="Z110" s="266">
        <v>0</v>
      </c>
      <c r="AA110" s="266">
        <v>200400000</v>
      </c>
      <c r="AB110" s="266">
        <v>10000000</v>
      </c>
      <c r="AC110" s="266">
        <v>95000000</v>
      </c>
      <c r="AD110" s="266">
        <v>0</v>
      </c>
      <c r="AE110" s="266">
        <v>39997885</v>
      </c>
      <c r="AF110" s="266">
        <v>55002115</v>
      </c>
      <c r="AG110" s="266">
        <v>0</v>
      </c>
      <c r="AH110" s="266">
        <v>39997885</v>
      </c>
      <c r="AI110" s="266">
        <v>0</v>
      </c>
      <c r="AJ110" s="266">
        <v>0</v>
      </c>
      <c r="AK110" s="266">
        <v>95000000</v>
      </c>
      <c r="AL110" s="266">
        <v>55002115</v>
      </c>
      <c r="AM110" s="266">
        <v>0</v>
      </c>
    </row>
    <row r="111" spans="1:39" s="219" customFormat="1" x14ac:dyDescent="0.35">
      <c r="A111" s="226">
        <v>2122101</v>
      </c>
      <c r="B111" s="227" t="s">
        <v>46</v>
      </c>
      <c r="C111" s="228">
        <f>SUM(C112:C117)</f>
        <v>285400000</v>
      </c>
      <c r="D111" s="228">
        <f t="shared" ref="D111:Q111" si="76">SUM(D112:D117)</f>
        <v>0</v>
      </c>
      <c r="E111" s="228">
        <f t="shared" si="76"/>
        <v>200400000</v>
      </c>
      <c r="F111" s="228">
        <f t="shared" si="76"/>
        <v>10000000</v>
      </c>
      <c r="G111" s="228">
        <f t="shared" si="76"/>
        <v>95000000</v>
      </c>
      <c r="H111" s="228">
        <v>0</v>
      </c>
      <c r="I111" s="228">
        <v>39997885</v>
      </c>
      <c r="J111" s="228">
        <f t="shared" si="55"/>
        <v>55002115</v>
      </c>
      <c r="K111" s="228">
        <v>0</v>
      </c>
      <c r="L111" s="228">
        <v>39997885</v>
      </c>
      <c r="M111" s="228">
        <f t="shared" si="76"/>
        <v>0</v>
      </c>
      <c r="N111" s="228">
        <v>95000000</v>
      </c>
      <c r="O111" s="228">
        <f t="shared" si="76"/>
        <v>55002115</v>
      </c>
      <c r="P111" s="228">
        <f t="shared" si="56"/>
        <v>0</v>
      </c>
      <c r="Q111" s="228">
        <f t="shared" si="76"/>
        <v>39997885</v>
      </c>
      <c r="W111" s="265">
        <v>2122101</v>
      </c>
      <c r="X111" s="265" t="s">
        <v>46</v>
      </c>
      <c r="Y111" s="266">
        <v>285400000</v>
      </c>
      <c r="Z111" s="266">
        <v>0</v>
      </c>
      <c r="AA111" s="266">
        <v>200400000</v>
      </c>
      <c r="AB111" s="266">
        <v>10000000</v>
      </c>
      <c r="AC111" s="266">
        <v>95000000</v>
      </c>
      <c r="AD111" s="266">
        <v>0</v>
      </c>
      <c r="AE111" s="266">
        <v>39997885</v>
      </c>
      <c r="AF111" s="266">
        <v>55002115</v>
      </c>
      <c r="AG111" s="266">
        <v>0</v>
      </c>
      <c r="AH111" s="266">
        <v>39997885</v>
      </c>
      <c r="AI111" s="266">
        <v>0</v>
      </c>
      <c r="AJ111" s="266">
        <v>0</v>
      </c>
      <c r="AK111" s="266">
        <v>95000000</v>
      </c>
      <c r="AL111" s="266">
        <v>55002115</v>
      </c>
      <c r="AM111" s="266">
        <v>0</v>
      </c>
    </row>
    <row r="112" spans="1:39" x14ac:dyDescent="0.35">
      <c r="A112" s="212">
        <v>21221011</v>
      </c>
      <c r="B112" s="210" t="s">
        <v>553</v>
      </c>
      <c r="C112" s="215">
        <v>130000000</v>
      </c>
      <c r="D112" s="215">
        <v>0</v>
      </c>
      <c r="E112" s="215">
        <v>60000000</v>
      </c>
      <c r="F112" s="215">
        <v>0</v>
      </c>
      <c r="G112" s="215">
        <f t="shared" si="63"/>
        <v>70000000</v>
      </c>
      <c r="H112" s="215">
        <v>0</v>
      </c>
      <c r="I112" s="215">
        <v>39997885</v>
      </c>
      <c r="J112" s="215">
        <f t="shared" si="55"/>
        <v>30002115</v>
      </c>
      <c r="K112" s="215">
        <v>0</v>
      </c>
      <c r="L112" s="215">
        <v>39997885</v>
      </c>
      <c r="M112" s="215">
        <f t="shared" si="58"/>
        <v>0</v>
      </c>
      <c r="N112" s="215">
        <v>70000000</v>
      </c>
      <c r="O112" s="215">
        <f t="shared" si="59"/>
        <v>30002115</v>
      </c>
      <c r="P112" s="215">
        <f t="shared" si="56"/>
        <v>0</v>
      </c>
      <c r="Q112" s="215">
        <f t="shared" si="60"/>
        <v>39997885</v>
      </c>
      <c r="W112" s="265">
        <v>21221011</v>
      </c>
      <c r="X112" s="265" t="s">
        <v>47</v>
      </c>
      <c r="Y112" s="266">
        <v>130000000</v>
      </c>
      <c r="Z112" s="266">
        <v>0</v>
      </c>
      <c r="AA112" s="266">
        <v>60000000</v>
      </c>
      <c r="AB112" s="266">
        <v>0</v>
      </c>
      <c r="AC112" s="266">
        <v>70000000</v>
      </c>
      <c r="AD112" s="266">
        <v>0</v>
      </c>
      <c r="AE112" s="266">
        <v>39997885</v>
      </c>
      <c r="AF112" s="266">
        <v>30002115</v>
      </c>
      <c r="AG112" s="266">
        <v>0</v>
      </c>
      <c r="AH112" s="266">
        <v>39997885</v>
      </c>
      <c r="AI112" s="266">
        <v>0</v>
      </c>
      <c r="AJ112" s="266">
        <v>0</v>
      </c>
      <c r="AK112" s="266">
        <v>70000000</v>
      </c>
      <c r="AL112" s="266">
        <v>30002115</v>
      </c>
      <c r="AM112" s="266">
        <v>0</v>
      </c>
    </row>
    <row r="113" spans="1:39" x14ac:dyDescent="0.35">
      <c r="A113" s="212">
        <v>21221012</v>
      </c>
      <c r="B113" s="210" t="s">
        <v>554</v>
      </c>
      <c r="C113" s="215">
        <v>200000</v>
      </c>
      <c r="D113" s="215">
        <v>0</v>
      </c>
      <c r="E113" s="215">
        <v>200000</v>
      </c>
      <c r="F113" s="215">
        <v>0</v>
      </c>
      <c r="G113" s="215">
        <f t="shared" si="63"/>
        <v>0</v>
      </c>
      <c r="H113" s="215">
        <v>0</v>
      </c>
      <c r="I113" s="215">
        <v>0</v>
      </c>
      <c r="J113" s="215">
        <f t="shared" si="55"/>
        <v>0</v>
      </c>
      <c r="K113" s="215">
        <v>0</v>
      </c>
      <c r="L113" s="215">
        <v>0</v>
      </c>
      <c r="M113" s="215">
        <f t="shared" si="58"/>
        <v>0</v>
      </c>
      <c r="N113" s="215">
        <v>0</v>
      </c>
      <c r="O113" s="215">
        <f t="shared" si="59"/>
        <v>0</v>
      </c>
      <c r="P113" s="215">
        <f t="shared" si="56"/>
        <v>0</v>
      </c>
      <c r="Q113" s="215">
        <f t="shared" si="60"/>
        <v>0</v>
      </c>
      <c r="W113" s="265">
        <v>21221012</v>
      </c>
      <c r="X113" s="265" t="s">
        <v>48</v>
      </c>
      <c r="Y113" s="266">
        <v>200000</v>
      </c>
      <c r="Z113" s="266">
        <v>0</v>
      </c>
      <c r="AA113" s="266">
        <v>200000</v>
      </c>
      <c r="AB113" s="266">
        <v>0</v>
      </c>
      <c r="AC113" s="266">
        <v>0</v>
      </c>
      <c r="AD113" s="266">
        <v>0</v>
      </c>
      <c r="AE113" s="266">
        <v>0</v>
      </c>
      <c r="AF113" s="266">
        <v>0</v>
      </c>
      <c r="AG113" s="266">
        <v>0</v>
      </c>
      <c r="AH113" s="266">
        <v>0</v>
      </c>
      <c r="AI113" s="266">
        <v>0</v>
      </c>
      <c r="AJ113" s="266">
        <v>0</v>
      </c>
      <c r="AK113" s="266">
        <v>0</v>
      </c>
      <c r="AL113" s="266">
        <v>0</v>
      </c>
      <c r="AM113" s="266">
        <v>0</v>
      </c>
    </row>
    <row r="114" spans="1:39" x14ac:dyDescent="0.35">
      <c r="A114" s="212">
        <v>21221013</v>
      </c>
      <c r="B114" s="210" t="s">
        <v>555</v>
      </c>
      <c r="C114" s="215">
        <v>200000</v>
      </c>
      <c r="D114" s="215">
        <v>0</v>
      </c>
      <c r="E114" s="215">
        <v>200000</v>
      </c>
      <c r="F114" s="215">
        <v>0</v>
      </c>
      <c r="G114" s="215">
        <f t="shared" si="63"/>
        <v>0</v>
      </c>
      <c r="H114" s="215">
        <v>0</v>
      </c>
      <c r="I114" s="215">
        <v>0</v>
      </c>
      <c r="J114" s="215">
        <f t="shared" si="55"/>
        <v>0</v>
      </c>
      <c r="K114" s="215">
        <v>0</v>
      </c>
      <c r="L114" s="215">
        <v>0</v>
      </c>
      <c r="M114" s="215">
        <f t="shared" si="58"/>
        <v>0</v>
      </c>
      <c r="N114" s="215">
        <v>0</v>
      </c>
      <c r="O114" s="215">
        <f t="shared" si="59"/>
        <v>0</v>
      </c>
      <c r="P114" s="215">
        <f t="shared" si="56"/>
        <v>0</v>
      </c>
      <c r="Q114" s="215">
        <f t="shared" si="60"/>
        <v>0</v>
      </c>
      <c r="W114" s="265">
        <v>21221013</v>
      </c>
      <c r="X114" s="265" t="s">
        <v>49</v>
      </c>
      <c r="Y114" s="266">
        <v>200000</v>
      </c>
      <c r="Z114" s="266">
        <v>0</v>
      </c>
      <c r="AA114" s="266">
        <v>200000</v>
      </c>
      <c r="AB114" s="266">
        <v>0</v>
      </c>
      <c r="AC114" s="266">
        <v>0</v>
      </c>
      <c r="AD114" s="266">
        <v>0</v>
      </c>
      <c r="AE114" s="266">
        <v>0</v>
      </c>
      <c r="AF114" s="266">
        <v>0</v>
      </c>
      <c r="AG114" s="266">
        <v>0</v>
      </c>
      <c r="AH114" s="266">
        <v>0</v>
      </c>
      <c r="AI114" s="266">
        <v>0</v>
      </c>
      <c r="AJ114" s="266">
        <v>0</v>
      </c>
      <c r="AK114" s="266">
        <v>0</v>
      </c>
      <c r="AL114" s="266">
        <v>0</v>
      </c>
      <c r="AM114" s="266">
        <v>0</v>
      </c>
    </row>
    <row r="115" spans="1:39" x14ac:dyDescent="0.35">
      <c r="A115" s="212">
        <v>21221014</v>
      </c>
      <c r="B115" s="210" t="s">
        <v>50</v>
      </c>
      <c r="C115" s="215">
        <v>7000000</v>
      </c>
      <c r="D115" s="215">
        <v>0</v>
      </c>
      <c r="E115" s="215">
        <v>0</v>
      </c>
      <c r="F115" s="215">
        <v>0</v>
      </c>
      <c r="G115" s="215">
        <f t="shared" si="63"/>
        <v>7000000</v>
      </c>
      <c r="H115" s="215">
        <v>0</v>
      </c>
      <c r="I115" s="215">
        <v>0</v>
      </c>
      <c r="J115" s="215">
        <f t="shared" si="55"/>
        <v>7000000</v>
      </c>
      <c r="K115" s="215">
        <v>0</v>
      </c>
      <c r="L115" s="215">
        <v>0</v>
      </c>
      <c r="M115" s="215">
        <f t="shared" si="58"/>
        <v>0</v>
      </c>
      <c r="N115" s="215">
        <v>7000000</v>
      </c>
      <c r="O115" s="215">
        <f t="shared" si="59"/>
        <v>7000000</v>
      </c>
      <c r="P115" s="215">
        <f t="shared" si="56"/>
        <v>0</v>
      </c>
      <c r="Q115" s="215">
        <f t="shared" si="60"/>
        <v>0</v>
      </c>
      <c r="W115" s="265">
        <v>21221014</v>
      </c>
      <c r="X115" s="265" t="s">
        <v>50</v>
      </c>
      <c r="Y115" s="266">
        <v>7000000</v>
      </c>
      <c r="Z115" s="266">
        <v>0</v>
      </c>
      <c r="AA115" s="266">
        <v>0</v>
      </c>
      <c r="AB115" s="266">
        <v>0</v>
      </c>
      <c r="AC115" s="266">
        <v>7000000</v>
      </c>
      <c r="AD115" s="266">
        <v>0</v>
      </c>
      <c r="AE115" s="266">
        <v>0</v>
      </c>
      <c r="AF115" s="266">
        <v>7000000</v>
      </c>
      <c r="AG115" s="266">
        <v>0</v>
      </c>
      <c r="AH115" s="266">
        <v>0</v>
      </c>
      <c r="AI115" s="266">
        <v>0</v>
      </c>
      <c r="AJ115" s="266">
        <v>0</v>
      </c>
      <c r="AK115" s="266">
        <v>7000000</v>
      </c>
      <c r="AL115" s="266">
        <v>7000000</v>
      </c>
      <c r="AM115" s="266">
        <v>0</v>
      </c>
    </row>
    <row r="116" spans="1:39" ht="29" x14ac:dyDescent="0.35">
      <c r="A116" s="212">
        <v>21221015</v>
      </c>
      <c r="B116" s="210" t="s">
        <v>636</v>
      </c>
      <c r="C116" s="215">
        <v>1200000</v>
      </c>
      <c r="D116" s="215">
        <v>0</v>
      </c>
      <c r="E116" s="215">
        <v>1200000</v>
      </c>
      <c r="F116" s="215">
        <v>10000000</v>
      </c>
      <c r="G116" s="215">
        <f t="shared" si="63"/>
        <v>10000000</v>
      </c>
      <c r="H116" s="215">
        <v>0</v>
      </c>
      <c r="I116" s="215">
        <v>0</v>
      </c>
      <c r="J116" s="215">
        <f t="shared" si="55"/>
        <v>10000000</v>
      </c>
      <c r="K116" s="215">
        <v>0</v>
      </c>
      <c r="L116" s="215">
        <v>0</v>
      </c>
      <c r="M116" s="215">
        <f t="shared" si="58"/>
        <v>0</v>
      </c>
      <c r="N116" s="215">
        <v>10000000</v>
      </c>
      <c r="O116" s="215">
        <f t="shared" si="59"/>
        <v>10000000</v>
      </c>
      <c r="P116" s="215">
        <f t="shared" si="56"/>
        <v>0</v>
      </c>
      <c r="Q116" s="215">
        <f t="shared" si="60"/>
        <v>0</v>
      </c>
      <c r="W116" s="265">
        <v>21221015</v>
      </c>
      <c r="X116" s="265" t="s">
        <v>51</v>
      </c>
      <c r="Y116" s="266">
        <v>1200000</v>
      </c>
      <c r="Z116" s="266">
        <v>0</v>
      </c>
      <c r="AA116" s="266">
        <v>1200000</v>
      </c>
      <c r="AB116" s="266">
        <v>10000000</v>
      </c>
      <c r="AC116" s="266">
        <v>10000000</v>
      </c>
      <c r="AD116" s="266">
        <v>0</v>
      </c>
      <c r="AE116" s="266">
        <v>0</v>
      </c>
      <c r="AF116" s="266">
        <v>10000000</v>
      </c>
      <c r="AG116" s="266">
        <v>0</v>
      </c>
      <c r="AH116" s="266">
        <v>0</v>
      </c>
      <c r="AI116" s="266">
        <v>0</v>
      </c>
      <c r="AJ116" s="266">
        <v>0</v>
      </c>
      <c r="AK116" s="266">
        <v>10000000</v>
      </c>
      <c r="AL116" s="266">
        <v>10000000</v>
      </c>
      <c r="AM116" s="266">
        <v>0</v>
      </c>
    </row>
    <row r="117" spans="1:39" s="219" customFormat="1" x14ac:dyDescent="0.35">
      <c r="A117" s="226">
        <v>21221016</v>
      </c>
      <c r="B117" s="227" t="s">
        <v>52</v>
      </c>
      <c r="C117" s="228">
        <f>SUM(C118:C125)</f>
        <v>146800000</v>
      </c>
      <c r="D117" s="228">
        <f t="shared" ref="D117:Q117" si="77">SUM(D118:D125)</f>
        <v>0</v>
      </c>
      <c r="E117" s="228">
        <f t="shared" si="77"/>
        <v>138800000</v>
      </c>
      <c r="F117" s="228">
        <f t="shared" si="77"/>
        <v>0</v>
      </c>
      <c r="G117" s="228">
        <f t="shared" si="77"/>
        <v>8000000</v>
      </c>
      <c r="H117" s="228">
        <v>0</v>
      </c>
      <c r="I117" s="228">
        <v>0</v>
      </c>
      <c r="J117" s="228">
        <f t="shared" si="55"/>
        <v>8000000</v>
      </c>
      <c r="K117" s="228">
        <v>0</v>
      </c>
      <c r="L117" s="228">
        <v>0</v>
      </c>
      <c r="M117" s="228">
        <f t="shared" si="77"/>
        <v>0</v>
      </c>
      <c r="N117" s="228">
        <v>8000000</v>
      </c>
      <c r="O117" s="228">
        <f t="shared" si="77"/>
        <v>8000000</v>
      </c>
      <c r="P117" s="228">
        <f t="shared" si="56"/>
        <v>0</v>
      </c>
      <c r="Q117" s="228">
        <f t="shared" si="77"/>
        <v>0</v>
      </c>
      <c r="W117" s="265">
        <v>21221016</v>
      </c>
      <c r="X117" s="265" t="s">
        <v>52</v>
      </c>
      <c r="Y117" s="266">
        <v>146800000</v>
      </c>
      <c r="Z117" s="266">
        <v>0</v>
      </c>
      <c r="AA117" s="266">
        <v>138800000</v>
      </c>
      <c r="AB117" s="266">
        <v>0</v>
      </c>
      <c r="AC117" s="266">
        <v>8000000</v>
      </c>
      <c r="AD117" s="266">
        <v>0</v>
      </c>
      <c r="AE117" s="266">
        <v>0</v>
      </c>
      <c r="AF117" s="266">
        <v>8000000</v>
      </c>
      <c r="AG117" s="266">
        <v>0</v>
      </c>
      <c r="AH117" s="266">
        <v>0</v>
      </c>
      <c r="AI117" s="266">
        <v>0</v>
      </c>
      <c r="AJ117" s="266">
        <v>0</v>
      </c>
      <c r="AK117" s="266">
        <v>8000000</v>
      </c>
      <c r="AL117" s="266">
        <v>8000000</v>
      </c>
      <c r="AM117" s="266">
        <v>0</v>
      </c>
    </row>
    <row r="118" spans="1:39" x14ac:dyDescent="0.35">
      <c r="A118" s="212">
        <v>212210161</v>
      </c>
      <c r="B118" s="210" t="s">
        <v>556</v>
      </c>
      <c r="C118" s="215">
        <v>50000000</v>
      </c>
      <c r="D118" s="215">
        <v>0</v>
      </c>
      <c r="E118" s="215">
        <v>42000000</v>
      </c>
      <c r="F118" s="215">
        <v>0</v>
      </c>
      <c r="G118" s="215">
        <f t="shared" si="63"/>
        <v>8000000</v>
      </c>
      <c r="H118" s="215">
        <v>0</v>
      </c>
      <c r="I118" s="215">
        <v>0</v>
      </c>
      <c r="J118" s="215">
        <f t="shared" si="55"/>
        <v>8000000</v>
      </c>
      <c r="K118" s="215">
        <v>0</v>
      </c>
      <c r="L118" s="215">
        <v>0</v>
      </c>
      <c r="M118" s="215">
        <f t="shared" si="58"/>
        <v>0</v>
      </c>
      <c r="N118" s="215">
        <v>8000000</v>
      </c>
      <c r="O118" s="215">
        <f t="shared" si="59"/>
        <v>8000000</v>
      </c>
      <c r="P118" s="215">
        <f t="shared" si="56"/>
        <v>0</v>
      </c>
      <c r="Q118" s="215">
        <f t="shared" si="60"/>
        <v>0</v>
      </c>
      <c r="W118" s="265">
        <v>212210161</v>
      </c>
      <c r="X118" s="265" t="s">
        <v>53</v>
      </c>
      <c r="Y118" s="266">
        <v>50000000</v>
      </c>
      <c r="Z118" s="266">
        <v>0</v>
      </c>
      <c r="AA118" s="266">
        <v>42000000</v>
      </c>
      <c r="AB118" s="266">
        <v>0</v>
      </c>
      <c r="AC118" s="266">
        <v>8000000</v>
      </c>
      <c r="AD118" s="266">
        <v>0</v>
      </c>
      <c r="AE118" s="266">
        <v>0</v>
      </c>
      <c r="AF118" s="266">
        <v>8000000</v>
      </c>
      <c r="AG118" s="266">
        <v>0</v>
      </c>
      <c r="AH118" s="266">
        <v>0</v>
      </c>
      <c r="AI118" s="266">
        <v>0</v>
      </c>
      <c r="AJ118" s="266">
        <v>0</v>
      </c>
      <c r="AK118" s="266">
        <v>8000000</v>
      </c>
      <c r="AL118" s="266">
        <v>8000000</v>
      </c>
      <c r="AM118" s="266">
        <v>0</v>
      </c>
    </row>
    <row r="119" spans="1:39" x14ac:dyDescent="0.35">
      <c r="A119" s="212">
        <v>212210162</v>
      </c>
      <c r="B119" s="210" t="s">
        <v>557</v>
      </c>
      <c r="C119" s="215">
        <v>17000000</v>
      </c>
      <c r="D119" s="215">
        <v>0</v>
      </c>
      <c r="E119" s="215">
        <v>17000000</v>
      </c>
      <c r="F119" s="215">
        <v>0</v>
      </c>
      <c r="G119" s="215">
        <f t="shared" si="63"/>
        <v>0</v>
      </c>
      <c r="H119" s="215">
        <v>0</v>
      </c>
      <c r="I119" s="215">
        <v>0</v>
      </c>
      <c r="J119" s="215">
        <f t="shared" si="55"/>
        <v>0</v>
      </c>
      <c r="K119" s="215">
        <v>0</v>
      </c>
      <c r="L119" s="215">
        <v>0</v>
      </c>
      <c r="M119" s="215">
        <f t="shared" si="58"/>
        <v>0</v>
      </c>
      <c r="N119" s="215">
        <v>0</v>
      </c>
      <c r="O119" s="215">
        <f t="shared" si="59"/>
        <v>0</v>
      </c>
      <c r="P119" s="215">
        <f t="shared" si="56"/>
        <v>0</v>
      </c>
      <c r="Q119" s="215">
        <f t="shared" si="60"/>
        <v>0</v>
      </c>
      <c r="W119" s="265">
        <v>212210162</v>
      </c>
      <c r="X119" s="265" t="s">
        <v>54</v>
      </c>
      <c r="Y119" s="266">
        <v>17000000</v>
      </c>
      <c r="Z119" s="266">
        <v>0</v>
      </c>
      <c r="AA119" s="266">
        <v>17000000</v>
      </c>
      <c r="AB119" s="266">
        <v>0</v>
      </c>
      <c r="AC119" s="266">
        <v>0</v>
      </c>
      <c r="AD119" s="266">
        <v>0</v>
      </c>
      <c r="AE119" s="266">
        <v>0</v>
      </c>
      <c r="AF119" s="266">
        <v>0</v>
      </c>
      <c r="AG119" s="266">
        <v>0</v>
      </c>
      <c r="AH119" s="266">
        <v>0</v>
      </c>
      <c r="AI119" s="266">
        <v>0</v>
      </c>
      <c r="AJ119" s="266">
        <v>0</v>
      </c>
      <c r="AK119" s="266">
        <v>0</v>
      </c>
      <c r="AL119" s="266">
        <v>0</v>
      </c>
      <c r="AM119" s="266">
        <v>0</v>
      </c>
    </row>
    <row r="120" spans="1:39" x14ac:dyDescent="0.35">
      <c r="A120" s="212">
        <v>212210163</v>
      </c>
      <c r="B120" s="210" t="s">
        <v>558</v>
      </c>
      <c r="C120" s="215">
        <v>1200000</v>
      </c>
      <c r="D120" s="215">
        <v>0</v>
      </c>
      <c r="E120" s="215">
        <v>1200000</v>
      </c>
      <c r="F120" s="215">
        <v>0</v>
      </c>
      <c r="G120" s="215">
        <f t="shared" si="63"/>
        <v>0</v>
      </c>
      <c r="H120" s="215">
        <v>0</v>
      </c>
      <c r="I120" s="215">
        <v>0</v>
      </c>
      <c r="J120" s="215">
        <f t="shared" si="55"/>
        <v>0</v>
      </c>
      <c r="K120" s="215">
        <v>0</v>
      </c>
      <c r="L120" s="215">
        <v>0</v>
      </c>
      <c r="M120" s="215">
        <f t="shared" si="58"/>
        <v>0</v>
      </c>
      <c r="N120" s="215">
        <v>0</v>
      </c>
      <c r="O120" s="215">
        <f t="shared" si="59"/>
        <v>0</v>
      </c>
      <c r="P120" s="215">
        <f t="shared" si="56"/>
        <v>0</v>
      </c>
      <c r="Q120" s="215">
        <f t="shared" si="60"/>
        <v>0</v>
      </c>
      <c r="W120" s="265">
        <v>212210163</v>
      </c>
      <c r="X120" s="265" t="s">
        <v>55</v>
      </c>
      <c r="Y120" s="266">
        <v>1200000</v>
      </c>
      <c r="Z120" s="266">
        <v>0</v>
      </c>
      <c r="AA120" s="266">
        <v>1200000</v>
      </c>
      <c r="AB120" s="266">
        <v>0</v>
      </c>
      <c r="AC120" s="266">
        <v>0</v>
      </c>
      <c r="AD120" s="266">
        <v>0</v>
      </c>
      <c r="AE120" s="266">
        <v>0</v>
      </c>
      <c r="AF120" s="266">
        <v>0</v>
      </c>
      <c r="AG120" s="266">
        <v>0</v>
      </c>
      <c r="AH120" s="266">
        <v>0</v>
      </c>
      <c r="AI120" s="266">
        <v>0</v>
      </c>
      <c r="AJ120" s="266">
        <v>0</v>
      </c>
      <c r="AK120" s="266">
        <v>0</v>
      </c>
      <c r="AL120" s="266">
        <v>0</v>
      </c>
      <c r="AM120" s="266">
        <v>0</v>
      </c>
    </row>
    <row r="121" spans="1:39" x14ac:dyDescent="0.35">
      <c r="A121" s="212">
        <v>212210164</v>
      </c>
      <c r="B121" s="210" t="s">
        <v>559</v>
      </c>
      <c r="C121" s="215">
        <v>600000</v>
      </c>
      <c r="D121" s="215">
        <v>0</v>
      </c>
      <c r="E121" s="215">
        <v>600000</v>
      </c>
      <c r="F121" s="215">
        <v>0</v>
      </c>
      <c r="G121" s="215">
        <f t="shared" si="63"/>
        <v>0</v>
      </c>
      <c r="H121" s="215">
        <v>0</v>
      </c>
      <c r="I121" s="215">
        <v>0</v>
      </c>
      <c r="J121" s="215">
        <f t="shared" si="55"/>
        <v>0</v>
      </c>
      <c r="K121" s="215">
        <v>0</v>
      </c>
      <c r="L121" s="215">
        <v>0</v>
      </c>
      <c r="M121" s="215">
        <f t="shared" si="58"/>
        <v>0</v>
      </c>
      <c r="N121" s="215">
        <v>0</v>
      </c>
      <c r="O121" s="215">
        <f t="shared" si="59"/>
        <v>0</v>
      </c>
      <c r="P121" s="215">
        <f t="shared" si="56"/>
        <v>0</v>
      </c>
      <c r="Q121" s="215">
        <f t="shared" si="60"/>
        <v>0</v>
      </c>
      <c r="W121" s="265">
        <v>212210164</v>
      </c>
      <c r="X121" s="265" t="s">
        <v>56</v>
      </c>
      <c r="Y121" s="266">
        <v>600000</v>
      </c>
      <c r="Z121" s="266">
        <v>0</v>
      </c>
      <c r="AA121" s="266">
        <v>600000</v>
      </c>
      <c r="AB121" s="266">
        <v>0</v>
      </c>
      <c r="AC121" s="266">
        <v>0</v>
      </c>
      <c r="AD121" s="266">
        <v>0</v>
      </c>
      <c r="AE121" s="266">
        <v>0</v>
      </c>
      <c r="AF121" s="266">
        <v>0</v>
      </c>
      <c r="AG121" s="266">
        <v>0</v>
      </c>
      <c r="AH121" s="266">
        <v>0</v>
      </c>
      <c r="AI121" s="266">
        <v>0</v>
      </c>
      <c r="AJ121" s="266">
        <v>0</v>
      </c>
      <c r="AK121" s="266">
        <v>0</v>
      </c>
      <c r="AL121" s="266">
        <v>0</v>
      </c>
      <c r="AM121" s="266">
        <v>0</v>
      </c>
    </row>
    <row r="122" spans="1:39" x14ac:dyDescent="0.35">
      <c r="A122" s="212">
        <v>212210165</v>
      </c>
      <c r="B122" s="210" t="s">
        <v>560</v>
      </c>
      <c r="C122" s="215">
        <v>12000000</v>
      </c>
      <c r="D122" s="215">
        <v>0</v>
      </c>
      <c r="E122" s="215">
        <v>12000000</v>
      </c>
      <c r="F122" s="215">
        <v>0</v>
      </c>
      <c r="G122" s="215">
        <f t="shared" si="63"/>
        <v>0</v>
      </c>
      <c r="H122" s="215">
        <v>0</v>
      </c>
      <c r="I122" s="215">
        <v>0</v>
      </c>
      <c r="J122" s="215">
        <f t="shared" si="55"/>
        <v>0</v>
      </c>
      <c r="K122" s="215">
        <v>0</v>
      </c>
      <c r="L122" s="215">
        <v>0</v>
      </c>
      <c r="M122" s="215">
        <f t="shared" si="58"/>
        <v>0</v>
      </c>
      <c r="N122" s="215">
        <v>0</v>
      </c>
      <c r="O122" s="215">
        <f t="shared" si="59"/>
        <v>0</v>
      </c>
      <c r="P122" s="215">
        <f t="shared" si="56"/>
        <v>0</v>
      </c>
      <c r="Q122" s="215">
        <f t="shared" si="60"/>
        <v>0</v>
      </c>
      <c r="W122" s="265">
        <v>212210165</v>
      </c>
      <c r="X122" s="265" t="s">
        <v>57</v>
      </c>
      <c r="Y122" s="266">
        <v>12000000</v>
      </c>
      <c r="Z122" s="266">
        <v>0</v>
      </c>
      <c r="AA122" s="266">
        <v>12000000</v>
      </c>
      <c r="AB122" s="266">
        <v>0</v>
      </c>
      <c r="AC122" s="266">
        <v>0</v>
      </c>
      <c r="AD122" s="266">
        <v>0</v>
      </c>
      <c r="AE122" s="266">
        <v>0</v>
      </c>
      <c r="AF122" s="266">
        <v>0</v>
      </c>
      <c r="AG122" s="266">
        <v>0</v>
      </c>
      <c r="AH122" s="266">
        <v>0</v>
      </c>
      <c r="AI122" s="266">
        <v>0</v>
      </c>
      <c r="AJ122" s="266">
        <v>0</v>
      </c>
      <c r="AK122" s="266">
        <v>0</v>
      </c>
      <c r="AL122" s="266">
        <v>0</v>
      </c>
      <c r="AM122" s="266">
        <v>0</v>
      </c>
    </row>
    <row r="123" spans="1:39" x14ac:dyDescent="0.35">
      <c r="A123" s="212">
        <v>212210166</v>
      </c>
      <c r="B123" s="210" t="s">
        <v>561</v>
      </c>
      <c r="C123" s="215">
        <v>30000000</v>
      </c>
      <c r="D123" s="215">
        <v>0</v>
      </c>
      <c r="E123" s="215">
        <v>30000000</v>
      </c>
      <c r="F123" s="215">
        <v>0</v>
      </c>
      <c r="G123" s="215">
        <f t="shared" si="63"/>
        <v>0</v>
      </c>
      <c r="H123" s="215">
        <v>0</v>
      </c>
      <c r="I123" s="215">
        <v>0</v>
      </c>
      <c r="J123" s="215">
        <f t="shared" si="55"/>
        <v>0</v>
      </c>
      <c r="K123" s="215">
        <v>0</v>
      </c>
      <c r="L123" s="215">
        <v>0</v>
      </c>
      <c r="M123" s="215">
        <f t="shared" si="58"/>
        <v>0</v>
      </c>
      <c r="N123" s="215">
        <v>0</v>
      </c>
      <c r="O123" s="215">
        <f t="shared" si="59"/>
        <v>0</v>
      </c>
      <c r="P123" s="215">
        <f t="shared" si="56"/>
        <v>0</v>
      </c>
      <c r="Q123" s="215">
        <f t="shared" si="60"/>
        <v>0</v>
      </c>
      <c r="W123" s="265">
        <v>212210166</v>
      </c>
      <c r="X123" s="265" t="s">
        <v>58</v>
      </c>
      <c r="Y123" s="266">
        <v>30000000</v>
      </c>
      <c r="Z123" s="266">
        <v>0</v>
      </c>
      <c r="AA123" s="266">
        <v>30000000</v>
      </c>
      <c r="AB123" s="266">
        <v>0</v>
      </c>
      <c r="AC123" s="266">
        <v>0</v>
      </c>
      <c r="AD123" s="266">
        <v>0</v>
      </c>
      <c r="AE123" s="266">
        <v>0</v>
      </c>
      <c r="AF123" s="266">
        <v>0</v>
      </c>
      <c r="AG123" s="266">
        <v>0</v>
      </c>
      <c r="AH123" s="266">
        <v>0</v>
      </c>
      <c r="AI123" s="266">
        <v>0</v>
      </c>
      <c r="AJ123" s="266">
        <v>0</v>
      </c>
      <c r="AK123" s="266">
        <v>0</v>
      </c>
      <c r="AL123" s="266">
        <v>0</v>
      </c>
      <c r="AM123" s="266">
        <v>0</v>
      </c>
    </row>
    <row r="124" spans="1:39" x14ac:dyDescent="0.35">
      <c r="A124" s="212">
        <v>212210168</v>
      </c>
      <c r="B124" s="210" t="s">
        <v>562</v>
      </c>
      <c r="C124" s="215">
        <v>8000000</v>
      </c>
      <c r="D124" s="215">
        <v>0</v>
      </c>
      <c r="E124" s="215">
        <v>8000000</v>
      </c>
      <c r="F124" s="215">
        <v>0</v>
      </c>
      <c r="G124" s="215">
        <f t="shared" si="63"/>
        <v>0</v>
      </c>
      <c r="H124" s="215">
        <v>0</v>
      </c>
      <c r="I124" s="215">
        <v>0</v>
      </c>
      <c r="J124" s="215">
        <f t="shared" si="55"/>
        <v>0</v>
      </c>
      <c r="K124" s="215">
        <v>0</v>
      </c>
      <c r="L124" s="215">
        <v>0</v>
      </c>
      <c r="M124" s="215">
        <f t="shared" si="58"/>
        <v>0</v>
      </c>
      <c r="N124" s="215">
        <v>0</v>
      </c>
      <c r="O124" s="215">
        <f t="shared" si="59"/>
        <v>0</v>
      </c>
      <c r="P124" s="215">
        <f t="shared" si="56"/>
        <v>0</v>
      </c>
      <c r="Q124" s="215">
        <f t="shared" si="60"/>
        <v>0</v>
      </c>
      <c r="W124" s="265">
        <v>212210168</v>
      </c>
      <c r="X124" s="265" t="s">
        <v>59</v>
      </c>
      <c r="Y124" s="266">
        <v>8000000</v>
      </c>
      <c r="Z124" s="266">
        <v>0</v>
      </c>
      <c r="AA124" s="266">
        <v>8000000</v>
      </c>
      <c r="AB124" s="266">
        <v>0</v>
      </c>
      <c r="AC124" s="266">
        <v>0</v>
      </c>
      <c r="AD124" s="266">
        <v>0</v>
      </c>
      <c r="AE124" s="266">
        <v>0</v>
      </c>
      <c r="AF124" s="266">
        <v>0</v>
      </c>
      <c r="AG124" s="266">
        <v>0</v>
      </c>
      <c r="AH124" s="266">
        <v>0</v>
      </c>
      <c r="AI124" s="266">
        <v>0</v>
      </c>
      <c r="AJ124" s="266">
        <v>0</v>
      </c>
      <c r="AK124" s="266">
        <v>0</v>
      </c>
      <c r="AL124" s="266">
        <v>0</v>
      </c>
      <c r="AM124" s="266">
        <v>0</v>
      </c>
    </row>
    <row r="125" spans="1:39" x14ac:dyDescent="0.35">
      <c r="A125" s="212">
        <v>212210169</v>
      </c>
      <c r="B125" s="210" t="s">
        <v>563</v>
      </c>
      <c r="C125" s="215">
        <v>28000000</v>
      </c>
      <c r="D125" s="215">
        <v>0</v>
      </c>
      <c r="E125" s="215">
        <v>28000000</v>
      </c>
      <c r="F125" s="215">
        <v>0</v>
      </c>
      <c r="G125" s="215">
        <f t="shared" si="63"/>
        <v>0</v>
      </c>
      <c r="H125" s="215">
        <v>0</v>
      </c>
      <c r="I125" s="215">
        <v>0</v>
      </c>
      <c r="J125" s="215">
        <f t="shared" si="55"/>
        <v>0</v>
      </c>
      <c r="K125" s="215">
        <v>0</v>
      </c>
      <c r="L125" s="215">
        <v>0</v>
      </c>
      <c r="M125" s="215">
        <f t="shared" si="58"/>
        <v>0</v>
      </c>
      <c r="N125" s="215">
        <v>0</v>
      </c>
      <c r="O125" s="215">
        <f t="shared" si="59"/>
        <v>0</v>
      </c>
      <c r="P125" s="215">
        <f t="shared" si="56"/>
        <v>0</v>
      </c>
      <c r="Q125" s="215">
        <f t="shared" si="60"/>
        <v>0</v>
      </c>
      <c r="W125" s="265">
        <v>212210169</v>
      </c>
      <c r="X125" s="265" t="s">
        <v>60</v>
      </c>
      <c r="Y125" s="266">
        <v>28000000</v>
      </c>
      <c r="Z125" s="266">
        <v>0</v>
      </c>
      <c r="AA125" s="266">
        <v>28000000</v>
      </c>
      <c r="AB125" s="266">
        <v>0</v>
      </c>
      <c r="AC125" s="266">
        <v>0</v>
      </c>
      <c r="AD125" s="266">
        <v>0</v>
      </c>
      <c r="AE125" s="266">
        <v>0</v>
      </c>
      <c r="AF125" s="266">
        <v>0</v>
      </c>
      <c r="AG125" s="266">
        <v>0</v>
      </c>
      <c r="AH125" s="266">
        <v>0</v>
      </c>
      <c r="AI125" s="266">
        <v>0</v>
      </c>
      <c r="AJ125" s="266">
        <v>0</v>
      </c>
      <c r="AK125" s="266">
        <v>0</v>
      </c>
      <c r="AL125" s="266">
        <v>0</v>
      </c>
      <c r="AM125" s="266">
        <v>0</v>
      </c>
    </row>
    <row r="126" spans="1:39" s="219" customFormat="1" x14ac:dyDescent="0.35">
      <c r="A126" s="223">
        <v>212211</v>
      </c>
      <c r="B126" s="224" t="s">
        <v>61</v>
      </c>
      <c r="C126" s="225">
        <f>+C127</f>
        <v>975426925</v>
      </c>
      <c r="D126" s="225">
        <f t="shared" ref="D126:Q126" si="78">+D127</f>
        <v>0</v>
      </c>
      <c r="E126" s="225">
        <f t="shared" si="78"/>
        <v>0</v>
      </c>
      <c r="F126" s="225">
        <f t="shared" si="78"/>
        <v>0</v>
      </c>
      <c r="G126" s="225">
        <f t="shared" si="78"/>
        <v>975426925</v>
      </c>
      <c r="H126" s="225">
        <v>63798049</v>
      </c>
      <c r="I126" s="225">
        <v>429025905</v>
      </c>
      <c r="J126" s="225">
        <f t="shared" si="55"/>
        <v>546401020</v>
      </c>
      <c r="K126" s="225">
        <v>63097413</v>
      </c>
      <c r="L126" s="225">
        <v>419922903</v>
      </c>
      <c r="M126" s="225">
        <f t="shared" si="78"/>
        <v>9103002</v>
      </c>
      <c r="N126" s="225">
        <v>460705721</v>
      </c>
      <c r="O126" s="225">
        <f t="shared" si="78"/>
        <v>31679816</v>
      </c>
      <c r="P126" s="225">
        <f t="shared" si="56"/>
        <v>514721204</v>
      </c>
      <c r="Q126" s="225">
        <f t="shared" si="78"/>
        <v>419922903</v>
      </c>
      <c r="W126" s="265">
        <v>212211</v>
      </c>
      <c r="X126" s="265" t="s">
        <v>61</v>
      </c>
      <c r="Y126" s="266">
        <v>975426925</v>
      </c>
      <c r="Z126" s="266">
        <v>0</v>
      </c>
      <c r="AA126" s="266">
        <v>0</v>
      </c>
      <c r="AB126" s="266">
        <v>0</v>
      </c>
      <c r="AC126" s="266">
        <v>975426925</v>
      </c>
      <c r="AD126" s="266">
        <v>63798049</v>
      </c>
      <c r="AE126" s="266">
        <v>429025905</v>
      </c>
      <c r="AF126" s="266">
        <v>546401020</v>
      </c>
      <c r="AG126" s="266">
        <v>63097413</v>
      </c>
      <c r="AH126" s="266">
        <v>419922903</v>
      </c>
      <c r="AI126" s="266">
        <v>57203419</v>
      </c>
      <c r="AJ126" s="266">
        <v>61047528</v>
      </c>
      <c r="AK126" s="266">
        <v>460705721</v>
      </c>
      <c r="AL126" s="266">
        <v>31679816</v>
      </c>
      <c r="AM126" s="266">
        <v>514721204</v>
      </c>
    </row>
    <row r="127" spans="1:39" s="219" customFormat="1" x14ac:dyDescent="0.35">
      <c r="A127" s="226">
        <v>2122112</v>
      </c>
      <c r="B127" s="227" t="s">
        <v>62</v>
      </c>
      <c r="C127" s="228">
        <f>+C128+C129</f>
        <v>975426925</v>
      </c>
      <c r="D127" s="228">
        <f t="shared" ref="D127:Q127" si="79">+D128+D129</f>
        <v>0</v>
      </c>
      <c r="E127" s="228">
        <f t="shared" si="79"/>
        <v>0</v>
      </c>
      <c r="F127" s="228">
        <f t="shared" si="79"/>
        <v>0</v>
      </c>
      <c r="G127" s="228">
        <f t="shared" si="79"/>
        <v>975426925</v>
      </c>
      <c r="H127" s="228">
        <v>63798049</v>
      </c>
      <c r="I127" s="228">
        <v>429025905</v>
      </c>
      <c r="J127" s="228">
        <f t="shared" si="55"/>
        <v>546401020</v>
      </c>
      <c r="K127" s="228">
        <v>63097413</v>
      </c>
      <c r="L127" s="228">
        <v>419922903</v>
      </c>
      <c r="M127" s="228">
        <f t="shared" si="79"/>
        <v>9103002</v>
      </c>
      <c r="N127" s="228">
        <v>460705721</v>
      </c>
      <c r="O127" s="228">
        <f t="shared" si="79"/>
        <v>31679816</v>
      </c>
      <c r="P127" s="228">
        <f t="shared" si="56"/>
        <v>514721204</v>
      </c>
      <c r="Q127" s="228">
        <f t="shared" si="79"/>
        <v>419922903</v>
      </c>
      <c r="W127" s="265">
        <v>2122112</v>
      </c>
      <c r="X127" s="265" t="s">
        <v>62</v>
      </c>
      <c r="Y127" s="266">
        <v>975426925</v>
      </c>
      <c r="Z127" s="266">
        <v>0</v>
      </c>
      <c r="AA127" s="266">
        <v>0</v>
      </c>
      <c r="AB127" s="266">
        <v>0</v>
      </c>
      <c r="AC127" s="266">
        <v>975426925</v>
      </c>
      <c r="AD127" s="266">
        <v>63798049</v>
      </c>
      <c r="AE127" s="266">
        <v>429025905</v>
      </c>
      <c r="AF127" s="266">
        <v>546401020</v>
      </c>
      <c r="AG127" s="266">
        <v>63097413</v>
      </c>
      <c r="AH127" s="266">
        <v>419922903</v>
      </c>
      <c r="AI127" s="266">
        <v>57203419</v>
      </c>
      <c r="AJ127" s="266">
        <v>61047528</v>
      </c>
      <c r="AK127" s="266">
        <v>460705721</v>
      </c>
      <c r="AL127" s="266">
        <v>31679816</v>
      </c>
      <c r="AM127" s="266">
        <v>514721204</v>
      </c>
    </row>
    <row r="128" spans="1:39" x14ac:dyDescent="0.35">
      <c r="A128" s="212">
        <v>21221121</v>
      </c>
      <c r="B128" s="210" t="s">
        <v>564</v>
      </c>
      <c r="C128" s="215">
        <v>772497771</v>
      </c>
      <c r="D128" s="215">
        <v>0</v>
      </c>
      <c r="E128" s="215">
        <v>0</v>
      </c>
      <c r="F128" s="215">
        <v>0</v>
      </c>
      <c r="G128" s="215">
        <f t="shared" si="63"/>
        <v>772497771</v>
      </c>
      <c r="H128" s="215">
        <v>36818549</v>
      </c>
      <c r="I128" s="215">
        <v>355727605</v>
      </c>
      <c r="J128" s="215">
        <f t="shared" si="55"/>
        <v>416770166</v>
      </c>
      <c r="K128" s="215">
        <v>36235523</v>
      </c>
      <c r="L128" s="215">
        <v>360210793</v>
      </c>
      <c r="M128" s="215">
        <f t="shared" si="58"/>
        <v>-4483188</v>
      </c>
      <c r="N128" s="215">
        <v>387407421</v>
      </c>
      <c r="O128" s="215">
        <f t="shared" si="59"/>
        <v>31679816</v>
      </c>
      <c r="P128" s="215">
        <f t="shared" si="56"/>
        <v>385090350</v>
      </c>
      <c r="Q128" s="215">
        <f t="shared" si="60"/>
        <v>360210793</v>
      </c>
      <c r="W128" s="265">
        <v>21221121</v>
      </c>
      <c r="X128" s="265" t="s">
        <v>829</v>
      </c>
      <c r="Y128" s="266">
        <v>772497771</v>
      </c>
      <c r="Z128" s="266">
        <v>0</v>
      </c>
      <c r="AA128" s="266">
        <v>0</v>
      </c>
      <c r="AB128" s="266">
        <v>0</v>
      </c>
      <c r="AC128" s="266">
        <v>772497771</v>
      </c>
      <c r="AD128" s="266">
        <v>36818549</v>
      </c>
      <c r="AE128" s="266">
        <v>355727605</v>
      </c>
      <c r="AF128" s="266">
        <v>416770166</v>
      </c>
      <c r="AG128" s="266">
        <v>36235523</v>
      </c>
      <c r="AH128" s="266">
        <v>360210793</v>
      </c>
      <c r="AI128" s="266">
        <v>43499619</v>
      </c>
      <c r="AJ128" s="266">
        <v>34068028</v>
      </c>
      <c r="AK128" s="266">
        <v>387407421</v>
      </c>
      <c r="AL128" s="266">
        <v>31679816</v>
      </c>
      <c r="AM128" s="266">
        <v>385090350</v>
      </c>
    </row>
    <row r="129" spans="1:39" x14ac:dyDescent="0.35">
      <c r="A129" s="212">
        <v>21221122</v>
      </c>
      <c r="B129" s="210" t="s">
        <v>565</v>
      </c>
      <c r="C129" s="215">
        <v>202929154</v>
      </c>
      <c r="D129" s="215">
        <v>0</v>
      </c>
      <c r="E129" s="215">
        <v>0</v>
      </c>
      <c r="F129" s="215">
        <v>0</v>
      </c>
      <c r="G129" s="215">
        <f t="shared" si="63"/>
        <v>202929154</v>
      </c>
      <c r="H129" s="215">
        <v>26979500</v>
      </c>
      <c r="I129" s="215">
        <v>73298300</v>
      </c>
      <c r="J129" s="215">
        <f t="shared" si="55"/>
        <v>129630854</v>
      </c>
      <c r="K129" s="215">
        <v>26861890</v>
      </c>
      <c r="L129" s="215">
        <v>59712110</v>
      </c>
      <c r="M129" s="215">
        <f t="shared" si="58"/>
        <v>13586190</v>
      </c>
      <c r="N129" s="215">
        <v>73298300</v>
      </c>
      <c r="O129" s="215">
        <f t="shared" si="59"/>
        <v>0</v>
      </c>
      <c r="P129" s="215">
        <f t="shared" si="56"/>
        <v>129630854</v>
      </c>
      <c r="Q129" s="215">
        <f t="shared" si="60"/>
        <v>59712110</v>
      </c>
      <c r="W129" s="265">
        <v>21221122</v>
      </c>
      <c r="X129" s="265" t="s">
        <v>830</v>
      </c>
      <c r="Y129" s="266">
        <v>202929154</v>
      </c>
      <c r="Z129" s="266">
        <v>0</v>
      </c>
      <c r="AA129" s="266">
        <v>0</v>
      </c>
      <c r="AB129" s="266">
        <v>0</v>
      </c>
      <c r="AC129" s="266">
        <v>202929154</v>
      </c>
      <c r="AD129" s="266">
        <v>26979500</v>
      </c>
      <c r="AE129" s="266">
        <v>73298300</v>
      </c>
      <c r="AF129" s="266">
        <v>129630854</v>
      </c>
      <c r="AG129" s="266">
        <v>26861890</v>
      </c>
      <c r="AH129" s="266">
        <v>59712110</v>
      </c>
      <c r="AI129" s="266">
        <v>13703800</v>
      </c>
      <c r="AJ129" s="266">
        <v>26979500</v>
      </c>
      <c r="AK129" s="266">
        <v>73298300</v>
      </c>
      <c r="AL129" s="266">
        <v>0</v>
      </c>
      <c r="AM129" s="266">
        <v>129630854</v>
      </c>
    </row>
    <row r="130" spans="1:39" s="219" customFormat="1" ht="29" x14ac:dyDescent="0.35">
      <c r="A130" s="223">
        <v>212212</v>
      </c>
      <c r="B130" s="224" t="s">
        <v>63</v>
      </c>
      <c r="C130" s="225">
        <f>+C131+C135</f>
        <v>270310500</v>
      </c>
      <c r="D130" s="225">
        <f t="shared" ref="D130:Q130" si="80">+D131+D135</f>
        <v>3000000</v>
      </c>
      <c r="E130" s="225">
        <f t="shared" si="80"/>
        <v>0</v>
      </c>
      <c r="F130" s="225">
        <f t="shared" si="80"/>
        <v>0</v>
      </c>
      <c r="G130" s="225">
        <f t="shared" si="80"/>
        <v>273310500</v>
      </c>
      <c r="H130" s="225">
        <v>0</v>
      </c>
      <c r="I130" s="225">
        <v>2978100</v>
      </c>
      <c r="J130" s="225">
        <f t="shared" si="55"/>
        <v>270332400</v>
      </c>
      <c r="K130" s="225">
        <v>0</v>
      </c>
      <c r="L130" s="225">
        <v>2978100</v>
      </c>
      <c r="M130" s="225">
        <f t="shared" si="80"/>
        <v>0</v>
      </c>
      <c r="N130" s="225">
        <v>262388600</v>
      </c>
      <c r="O130" s="225">
        <f t="shared" si="80"/>
        <v>259410500</v>
      </c>
      <c r="P130" s="225">
        <f t="shared" si="56"/>
        <v>10921900</v>
      </c>
      <c r="Q130" s="225">
        <f t="shared" si="80"/>
        <v>2978100</v>
      </c>
      <c r="W130" s="265">
        <v>212212</v>
      </c>
      <c r="X130" s="265" t="s">
        <v>63</v>
      </c>
      <c r="Y130" s="266">
        <v>270310500</v>
      </c>
      <c r="Z130" s="266">
        <v>3000000</v>
      </c>
      <c r="AA130" s="266">
        <v>0</v>
      </c>
      <c r="AB130" s="266">
        <v>0</v>
      </c>
      <c r="AC130" s="266">
        <v>273310500</v>
      </c>
      <c r="AD130" s="266">
        <v>0</v>
      </c>
      <c r="AE130" s="266">
        <v>2978100</v>
      </c>
      <c r="AF130" s="266">
        <v>270332400</v>
      </c>
      <c r="AG130" s="266">
        <v>0</v>
      </c>
      <c r="AH130" s="266">
        <v>2978100</v>
      </c>
      <c r="AI130" s="266">
        <v>0</v>
      </c>
      <c r="AJ130" s="266">
        <v>0</v>
      </c>
      <c r="AK130" s="266">
        <v>262388600</v>
      </c>
      <c r="AL130" s="266">
        <v>259410500</v>
      </c>
      <c r="AM130" s="266">
        <v>10921900</v>
      </c>
    </row>
    <row r="131" spans="1:39" s="219" customFormat="1" ht="29" x14ac:dyDescent="0.35">
      <c r="A131" s="226">
        <v>2122122</v>
      </c>
      <c r="B131" s="227" t="s">
        <v>64</v>
      </c>
      <c r="C131" s="228">
        <f>+C132+C133+C134</f>
        <v>10900000</v>
      </c>
      <c r="D131" s="228">
        <f t="shared" ref="D131:Q131" si="81">+D132+D133+D134</f>
        <v>3000000</v>
      </c>
      <c r="E131" s="228">
        <f t="shared" si="81"/>
        <v>0</v>
      </c>
      <c r="F131" s="228">
        <f t="shared" si="81"/>
        <v>0</v>
      </c>
      <c r="G131" s="228">
        <f t="shared" si="81"/>
        <v>13900000</v>
      </c>
      <c r="H131" s="228">
        <v>0</v>
      </c>
      <c r="I131" s="228">
        <v>2978100</v>
      </c>
      <c r="J131" s="228">
        <f t="shared" si="55"/>
        <v>10921900</v>
      </c>
      <c r="K131" s="228">
        <v>0</v>
      </c>
      <c r="L131" s="228">
        <v>2978100</v>
      </c>
      <c r="M131" s="228">
        <f t="shared" si="81"/>
        <v>0</v>
      </c>
      <c r="N131" s="228">
        <v>2978100</v>
      </c>
      <c r="O131" s="228">
        <f t="shared" si="81"/>
        <v>0</v>
      </c>
      <c r="P131" s="228">
        <f t="shared" si="56"/>
        <v>10921900</v>
      </c>
      <c r="Q131" s="228">
        <f t="shared" si="81"/>
        <v>2978100</v>
      </c>
      <c r="W131" s="265">
        <v>2122122</v>
      </c>
      <c r="X131" s="265" t="s">
        <v>64</v>
      </c>
      <c r="Y131" s="266">
        <v>10900000</v>
      </c>
      <c r="Z131" s="266">
        <v>3000000</v>
      </c>
      <c r="AA131" s="266">
        <v>0</v>
      </c>
      <c r="AB131" s="266">
        <v>0</v>
      </c>
      <c r="AC131" s="266">
        <v>13900000</v>
      </c>
      <c r="AD131" s="266">
        <v>0</v>
      </c>
      <c r="AE131" s="266">
        <v>2978100</v>
      </c>
      <c r="AF131" s="266">
        <v>10921900</v>
      </c>
      <c r="AG131" s="266">
        <v>0</v>
      </c>
      <c r="AH131" s="266">
        <v>2978100</v>
      </c>
      <c r="AI131" s="266">
        <v>0</v>
      </c>
      <c r="AJ131" s="266">
        <v>0</v>
      </c>
      <c r="AK131" s="266">
        <v>2978100</v>
      </c>
      <c r="AL131" s="266">
        <v>0</v>
      </c>
      <c r="AM131" s="266">
        <v>10921900</v>
      </c>
    </row>
    <row r="132" spans="1:39" x14ac:dyDescent="0.35">
      <c r="A132" s="212">
        <v>21221225</v>
      </c>
      <c r="B132" s="210" t="s">
        <v>566</v>
      </c>
      <c r="C132" s="215">
        <v>5000000</v>
      </c>
      <c r="D132" s="215">
        <v>3000000</v>
      </c>
      <c r="E132" s="215">
        <v>0</v>
      </c>
      <c r="F132" s="215">
        <v>0</v>
      </c>
      <c r="G132" s="215">
        <f t="shared" si="63"/>
        <v>8000000</v>
      </c>
      <c r="H132" s="215">
        <v>0</v>
      </c>
      <c r="I132" s="215">
        <v>592250</v>
      </c>
      <c r="J132" s="215">
        <f t="shared" si="55"/>
        <v>7407750</v>
      </c>
      <c r="K132" s="215">
        <v>0</v>
      </c>
      <c r="L132" s="215">
        <v>592250</v>
      </c>
      <c r="M132" s="215">
        <f t="shared" si="58"/>
        <v>0</v>
      </c>
      <c r="N132" s="215">
        <v>592250</v>
      </c>
      <c r="O132" s="215">
        <f t="shared" si="59"/>
        <v>0</v>
      </c>
      <c r="P132" s="215">
        <f t="shared" si="56"/>
        <v>7407750</v>
      </c>
      <c r="Q132" s="215">
        <f t="shared" si="60"/>
        <v>592250</v>
      </c>
      <c r="W132" s="265">
        <v>21221225</v>
      </c>
      <c r="X132" s="265" t="s">
        <v>833</v>
      </c>
      <c r="Y132" s="266">
        <v>5000000</v>
      </c>
      <c r="Z132" s="266">
        <v>3000000</v>
      </c>
      <c r="AA132" s="266">
        <v>0</v>
      </c>
      <c r="AB132" s="266">
        <v>0</v>
      </c>
      <c r="AC132" s="266">
        <v>8000000</v>
      </c>
      <c r="AD132" s="266">
        <v>0</v>
      </c>
      <c r="AE132" s="266">
        <v>592250</v>
      </c>
      <c r="AF132" s="266">
        <v>7407750</v>
      </c>
      <c r="AG132" s="266">
        <v>0</v>
      </c>
      <c r="AH132" s="266">
        <v>592250</v>
      </c>
      <c r="AI132" s="266">
        <v>0</v>
      </c>
      <c r="AJ132" s="266">
        <v>0</v>
      </c>
      <c r="AK132" s="266">
        <v>592250</v>
      </c>
      <c r="AL132" s="266">
        <v>0</v>
      </c>
      <c r="AM132" s="266">
        <v>7407750</v>
      </c>
    </row>
    <row r="133" spans="1:39" x14ac:dyDescent="0.35">
      <c r="A133" s="212">
        <v>21221228</v>
      </c>
      <c r="B133" s="210" t="s">
        <v>567</v>
      </c>
      <c r="C133" s="215">
        <v>5000000</v>
      </c>
      <c r="D133" s="215">
        <v>0</v>
      </c>
      <c r="E133" s="215">
        <v>0</v>
      </c>
      <c r="F133" s="215">
        <v>0</v>
      </c>
      <c r="G133" s="215">
        <f t="shared" si="63"/>
        <v>5000000</v>
      </c>
      <c r="H133" s="215">
        <v>0</v>
      </c>
      <c r="I133" s="215">
        <v>1520700</v>
      </c>
      <c r="J133" s="215">
        <f t="shared" si="55"/>
        <v>3479300</v>
      </c>
      <c r="K133" s="215">
        <v>0</v>
      </c>
      <c r="L133" s="215">
        <v>1520700</v>
      </c>
      <c r="M133" s="215">
        <f t="shared" si="58"/>
        <v>0</v>
      </c>
      <c r="N133" s="215">
        <v>1520700</v>
      </c>
      <c r="O133" s="215">
        <f t="shared" si="59"/>
        <v>0</v>
      </c>
      <c r="P133" s="215">
        <f t="shared" si="56"/>
        <v>3479300</v>
      </c>
      <c r="Q133" s="215">
        <f t="shared" si="60"/>
        <v>1520700</v>
      </c>
      <c r="W133" s="265">
        <v>21221228</v>
      </c>
      <c r="X133" s="265" t="s">
        <v>834</v>
      </c>
      <c r="Y133" s="266">
        <v>5000000</v>
      </c>
      <c r="Z133" s="266">
        <v>0</v>
      </c>
      <c r="AA133" s="266">
        <v>0</v>
      </c>
      <c r="AB133" s="266">
        <v>0</v>
      </c>
      <c r="AC133" s="266">
        <v>5000000</v>
      </c>
      <c r="AD133" s="266">
        <v>0</v>
      </c>
      <c r="AE133" s="266">
        <v>1520700</v>
      </c>
      <c r="AF133" s="266">
        <v>3479300</v>
      </c>
      <c r="AG133" s="266">
        <v>0</v>
      </c>
      <c r="AH133" s="266">
        <v>1520700</v>
      </c>
      <c r="AI133" s="266">
        <v>0</v>
      </c>
      <c r="AJ133" s="266">
        <v>0</v>
      </c>
      <c r="AK133" s="266">
        <v>1520700</v>
      </c>
      <c r="AL133" s="266">
        <v>0</v>
      </c>
      <c r="AM133" s="266">
        <v>3479300</v>
      </c>
    </row>
    <row r="134" spans="1:39" x14ac:dyDescent="0.35">
      <c r="A134" s="212">
        <v>21221229</v>
      </c>
      <c r="B134" s="210" t="s">
        <v>568</v>
      </c>
      <c r="C134" s="215">
        <v>900000</v>
      </c>
      <c r="D134" s="215">
        <v>0</v>
      </c>
      <c r="E134" s="215">
        <v>0</v>
      </c>
      <c r="F134" s="215">
        <v>0</v>
      </c>
      <c r="G134" s="215">
        <f t="shared" si="63"/>
        <v>900000</v>
      </c>
      <c r="H134" s="215">
        <v>0</v>
      </c>
      <c r="I134" s="215">
        <v>865150</v>
      </c>
      <c r="J134" s="215">
        <f t="shared" si="55"/>
        <v>34850</v>
      </c>
      <c r="K134" s="215">
        <v>0</v>
      </c>
      <c r="L134" s="215">
        <v>865150</v>
      </c>
      <c r="M134" s="215">
        <f t="shared" si="58"/>
        <v>0</v>
      </c>
      <c r="N134" s="215">
        <v>865150</v>
      </c>
      <c r="O134" s="215">
        <f t="shared" si="59"/>
        <v>0</v>
      </c>
      <c r="P134" s="215">
        <f t="shared" si="56"/>
        <v>34850</v>
      </c>
      <c r="Q134" s="215">
        <f t="shared" si="60"/>
        <v>865150</v>
      </c>
      <c r="W134" s="265">
        <v>21221229</v>
      </c>
      <c r="X134" s="265" t="s">
        <v>836</v>
      </c>
      <c r="Y134" s="266">
        <v>900000</v>
      </c>
      <c r="Z134" s="266">
        <v>0</v>
      </c>
      <c r="AA134" s="266">
        <v>0</v>
      </c>
      <c r="AB134" s="266">
        <v>0</v>
      </c>
      <c r="AC134" s="266">
        <v>900000</v>
      </c>
      <c r="AD134" s="266">
        <v>0</v>
      </c>
      <c r="AE134" s="266">
        <v>865150</v>
      </c>
      <c r="AF134" s="266">
        <v>34850</v>
      </c>
      <c r="AG134" s="266">
        <v>0</v>
      </c>
      <c r="AH134" s="266">
        <v>865150</v>
      </c>
      <c r="AI134" s="266">
        <v>0</v>
      </c>
      <c r="AJ134" s="266">
        <v>0</v>
      </c>
      <c r="AK134" s="266">
        <v>865150</v>
      </c>
      <c r="AL134" s="266">
        <v>0</v>
      </c>
      <c r="AM134" s="266">
        <v>34850</v>
      </c>
    </row>
    <row r="135" spans="1:39" s="219" customFormat="1" x14ac:dyDescent="0.35">
      <c r="A135" s="226">
        <v>2122123</v>
      </c>
      <c r="B135" s="227" t="s">
        <v>65</v>
      </c>
      <c r="C135" s="228">
        <f>+C136</f>
        <v>259410500</v>
      </c>
      <c r="D135" s="228">
        <f t="shared" ref="D135:Q135" si="82">+D136</f>
        <v>0</v>
      </c>
      <c r="E135" s="228">
        <f t="shared" si="82"/>
        <v>0</v>
      </c>
      <c r="F135" s="228">
        <f t="shared" si="82"/>
        <v>0</v>
      </c>
      <c r="G135" s="228">
        <f t="shared" si="82"/>
        <v>259410500</v>
      </c>
      <c r="H135" s="228">
        <v>0</v>
      </c>
      <c r="I135" s="228">
        <v>0</v>
      </c>
      <c r="J135" s="228">
        <f t="shared" ref="J135:J198" si="83">+G135-I135</f>
        <v>259410500</v>
      </c>
      <c r="K135" s="228">
        <v>0</v>
      </c>
      <c r="L135" s="228">
        <v>0</v>
      </c>
      <c r="M135" s="228">
        <f t="shared" si="82"/>
        <v>0</v>
      </c>
      <c r="N135" s="228">
        <v>259410500</v>
      </c>
      <c r="O135" s="228">
        <f t="shared" si="82"/>
        <v>259410500</v>
      </c>
      <c r="P135" s="228">
        <f t="shared" ref="P135:P198" si="84">+G135-N135</f>
        <v>0</v>
      </c>
      <c r="Q135" s="228">
        <f t="shared" si="82"/>
        <v>0</v>
      </c>
      <c r="W135" s="265">
        <v>2122123</v>
      </c>
      <c r="X135" s="265" t="s">
        <v>65</v>
      </c>
      <c r="Y135" s="266">
        <v>259410500</v>
      </c>
      <c r="Z135" s="266">
        <v>0</v>
      </c>
      <c r="AA135" s="266">
        <v>0</v>
      </c>
      <c r="AB135" s="266">
        <v>0</v>
      </c>
      <c r="AC135" s="266">
        <v>259410500</v>
      </c>
      <c r="AD135" s="266">
        <v>0</v>
      </c>
      <c r="AE135" s="266">
        <v>0</v>
      </c>
      <c r="AF135" s="266">
        <v>259410500</v>
      </c>
      <c r="AG135" s="266">
        <v>0</v>
      </c>
      <c r="AH135" s="266">
        <v>0</v>
      </c>
      <c r="AI135" s="266">
        <v>0</v>
      </c>
      <c r="AJ135" s="266">
        <v>0</v>
      </c>
      <c r="AK135" s="266">
        <v>259410500</v>
      </c>
      <c r="AL135" s="266">
        <v>259410500</v>
      </c>
      <c r="AM135" s="266">
        <v>0</v>
      </c>
    </row>
    <row r="136" spans="1:39" x14ac:dyDescent="0.35">
      <c r="A136" s="212">
        <v>21221238</v>
      </c>
      <c r="B136" s="210" t="s">
        <v>569</v>
      </c>
      <c r="C136" s="215">
        <v>259410500</v>
      </c>
      <c r="D136" s="215">
        <v>0</v>
      </c>
      <c r="E136" s="215">
        <v>0</v>
      </c>
      <c r="F136" s="215">
        <v>0</v>
      </c>
      <c r="G136" s="215">
        <f t="shared" si="63"/>
        <v>259410500</v>
      </c>
      <c r="H136" s="215">
        <v>0</v>
      </c>
      <c r="I136" s="215">
        <v>0</v>
      </c>
      <c r="J136" s="215">
        <f t="shared" si="83"/>
        <v>259410500</v>
      </c>
      <c r="K136" s="215">
        <v>0</v>
      </c>
      <c r="L136" s="215">
        <v>0</v>
      </c>
      <c r="M136" s="215">
        <f t="shared" ref="M136:M212" si="85">+I136-L136</f>
        <v>0</v>
      </c>
      <c r="N136" s="215">
        <v>259410500</v>
      </c>
      <c r="O136" s="215">
        <f t="shared" ref="O136:O212" si="86">+N136-I136</f>
        <v>259410500</v>
      </c>
      <c r="P136" s="215">
        <f t="shared" si="84"/>
        <v>0</v>
      </c>
      <c r="Q136" s="215">
        <f t="shared" ref="Q136:Q212" si="87">+L136</f>
        <v>0</v>
      </c>
      <c r="W136" s="265">
        <v>21221238</v>
      </c>
      <c r="X136" s="265" t="s">
        <v>65</v>
      </c>
      <c r="Y136" s="266">
        <v>259410500</v>
      </c>
      <c r="Z136" s="266">
        <v>0</v>
      </c>
      <c r="AA136" s="266">
        <v>0</v>
      </c>
      <c r="AB136" s="266">
        <v>0</v>
      </c>
      <c r="AC136" s="266">
        <v>259410500</v>
      </c>
      <c r="AD136" s="266">
        <v>0</v>
      </c>
      <c r="AE136" s="266">
        <v>0</v>
      </c>
      <c r="AF136" s="266">
        <v>259410500</v>
      </c>
      <c r="AG136" s="266">
        <v>0</v>
      </c>
      <c r="AH136" s="266">
        <v>0</v>
      </c>
      <c r="AI136" s="266">
        <v>0</v>
      </c>
      <c r="AJ136" s="266">
        <v>0</v>
      </c>
      <c r="AK136" s="266">
        <v>259410500</v>
      </c>
      <c r="AL136" s="266">
        <v>259410500</v>
      </c>
      <c r="AM136" s="266">
        <v>0</v>
      </c>
    </row>
    <row r="137" spans="1:39" s="219" customFormat="1" ht="29" x14ac:dyDescent="0.35">
      <c r="A137" s="223">
        <v>212213</v>
      </c>
      <c r="B137" s="224" t="s">
        <v>66</v>
      </c>
      <c r="C137" s="225">
        <f>+C138+C146+C148</f>
        <v>555400000</v>
      </c>
      <c r="D137" s="225">
        <f>+D138+D146+D148</f>
        <v>143200000</v>
      </c>
      <c r="E137" s="225">
        <f t="shared" ref="E137:Q137" si="88">+E138+E146+E148</f>
        <v>0</v>
      </c>
      <c r="F137" s="225">
        <f t="shared" si="88"/>
        <v>140000000</v>
      </c>
      <c r="G137" s="225">
        <f t="shared" si="88"/>
        <v>838600000</v>
      </c>
      <c r="H137" s="225">
        <v>19458846</v>
      </c>
      <c r="I137" s="225">
        <v>155007391</v>
      </c>
      <c r="J137" s="225">
        <f t="shared" si="83"/>
        <v>683592609</v>
      </c>
      <c r="K137" s="225">
        <v>53940707</v>
      </c>
      <c r="L137" s="225">
        <v>94304138</v>
      </c>
      <c r="M137" s="225">
        <f t="shared" si="88"/>
        <v>19128503</v>
      </c>
      <c r="N137" s="225">
        <v>214005739</v>
      </c>
      <c r="O137" s="225">
        <f t="shared" si="88"/>
        <v>54156498</v>
      </c>
      <c r="P137" s="225">
        <f t="shared" si="84"/>
        <v>624594261</v>
      </c>
      <c r="Q137" s="225">
        <f t="shared" si="88"/>
        <v>59853920</v>
      </c>
      <c r="W137" s="265">
        <v>212213</v>
      </c>
      <c r="X137" s="265" t="s">
        <v>66</v>
      </c>
      <c r="Y137" s="266">
        <v>555400000</v>
      </c>
      <c r="Z137" s="266">
        <v>143200000</v>
      </c>
      <c r="AA137" s="266">
        <v>0</v>
      </c>
      <c r="AB137" s="266">
        <v>140000000</v>
      </c>
      <c r="AC137" s="266">
        <v>838600000</v>
      </c>
      <c r="AD137" s="266">
        <v>19458846</v>
      </c>
      <c r="AE137" s="266">
        <v>155007391</v>
      </c>
      <c r="AF137" s="266">
        <v>683592609</v>
      </c>
      <c r="AG137" s="266">
        <v>53940707</v>
      </c>
      <c r="AH137" s="266">
        <v>94304138</v>
      </c>
      <c r="AI137" s="266">
        <v>60703253</v>
      </c>
      <c r="AJ137" s="266">
        <v>899240</v>
      </c>
      <c r="AK137" s="266">
        <v>214005739</v>
      </c>
      <c r="AL137" s="266">
        <v>58998348</v>
      </c>
      <c r="AM137" s="266">
        <v>624594261</v>
      </c>
    </row>
    <row r="138" spans="1:39" s="219" customFormat="1" ht="29" x14ac:dyDescent="0.35">
      <c r="A138" s="226">
        <v>2122132</v>
      </c>
      <c r="B138" s="227" t="s">
        <v>67</v>
      </c>
      <c r="C138" s="228">
        <f>SUM(C139:C145)</f>
        <v>172500000</v>
      </c>
      <c r="D138" s="228">
        <f t="shared" ref="D138:Q138" si="89">SUM(D139:D145)</f>
        <v>0</v>
      </c>
      <c r="E138" s="228">
        <f t="shared" si="89"/>
        <v>0</v>
      </c>
      <c r="F138" s="228">
        <f t="shared" si="89"/>
        <v>0</v>
      </c>
      <c r="G138" s="228">
        <f t="shared" si="89"/>
        <v>172500000</v>
      </c>
      <c r="H138" s="228">
        <v>0</v>
      </c>
      <c r="I138" s="228">
        <v>43406681</v>
      </c>
      <c r="J138" s="228">
        <f t="shared" si="83"/>
        <v>129093319</v>
      </c>
      <c r="K138" s="228">
        <v>29297800</v>
      </c>
      <c r="L138" s="228">
        <v>43106681</v>
      </c>
      <c r="M138" s="228">
        <f t="shared" si="89"/>
        <v>300000</v>
      </c>
      <c r="N138" s="228">
        <v>53420781</v>
      </c>
      <c r="O138" s="228">
        <f t="shared" si="89"/>
        <v>10014100</v>
      </c>
      <c r="P138" s="228">
        <f t="shared" si="84"/>
        <v>119079219</v>
      </c>
      <c r="Q138" s="228">
        <f t="shared" si="89"/>
        <v>43106681</v>
      </c>
      <c r="W138" s="265">
        <v>2122132</v>
      </c>
      <c r="X138" s="265" t="s">
        <v>67</v>
      </c>
      <c r="Y138" s="266">
        <v>172500000</v>
      </c>
      <c r="Z138" s="266">
        <v>0</v>
      </c>
      <c r="AA138" s="266">
        <v>0</v>
      </c>
      <c r="AB138" s="266">
        <v>0</v>
      </c>
      <c r="AC138" s="266">
        <v>172500000</v>
      </c>
      <c r="AD138" s="266">
        <v>0</v>
      </c>
      <c r="AE138" s="266">
        <v>43406681</v>
      </c>
      <c r="AF138" s="266">
        <v>129093319</v>
      </c>
      <c r="AG138" s="266">
        <v>29297800</v>
      </c>
      <c r="AH138" s="266">
        <v>43106681</v>
      </c>
      <c r="AI138" s="266">
        <v>300000</v>
      </c>
      <c r="AJ138" s="266">
        <v>0</v>
      </c>
      <c r="AK138" s="266">
        <v>53420781</v>
      </c>
      <c r="AL138" s="266">
        <v>10014100</v>
      </c>
      <c r="AM138" s="266">
        <v>119079219</v>
      </c>
    </row>
    <row r="139" spans="1:39" x14ac:dyDescent="0.35">
      <c r="A139" s="212">
        <v>21221321</v>
      </c>
      <c r="B139" s="210" t="s">
        <v>570</v>
      </c>
      <c r="C139" s="215">
        <v>80000000</v>
      </c>
      <c r="D139" s="215">
        <v>0</v>
      </c>
      <c r="E139" s="215">
        <v>0</v>
      </c>
      <c r="F139" s="215">
        <v>0</v>
      </c>
      <c r="G139" s="215">
        <f t="shared" si="63"/>
        <v>80000000</v>
      </c>
      <c r="H139" s="215">
        <v>0</v>
      </c>
      <c r="I139" s="215">
        <v>36728030</v>
      </c>
      <c r="J139" s="215">
        <f t="shared" si="83"/>
        <v>43271970</v>
      </c>
      <c r="K139" s="215">
        <v>29297800</v>
      </c>
      <c r="L139" s="215">
        <v>36628030</v>
      </c>
      <c r="M139" s="215">
        <f t="shared" si="85"/>
        <v>100000</v>
      </c>
      <c r="N139" s="215">
        <v>46742130</v>
      </c>
      <c r="O139" s="215">
        <f t="shared" si="86"/>
        <v>10014100</v>
      </c>
      <c r="P139" s="215">
        <f t="shared" si="84"/>
        <v>33257870</v>
      </c>
      <c r="Q139" s="215">
        <f t="shared" si="87"/>
        <v>36628030</v>
      </c>
      <c r="W139" s="265">
        <v>21221321</v>
      </c>
      <c r="X139" s="265" t="s">
        <v>840</v>
      </c>
      <c r="Y139" s="266">
        <v>80000000</v>
      </c>
      <c r="Z139" s="266">
        <v>0</v>
      </c>
      <c r="AA139" s="266">
        <v>0</v>
      </c>
      <c r="AB139" s="266">
        <v>0</v>
      </c>
      <c r="AC139" s="266">
        <v>80000000</v>
      </c>
      <c r="AD139" s="266">
        <v>0</v>
      </c>
      <c r="AE139" s="266">
        <v>36728030</v>
      </c>
      <c r="AF139" s="266">
        <v>43271970</v>
      </c>
      <c r="AG139" s="266">
        <v>29297800</v>
      </c>
      <c r="AH139" s="266">
        <v>36628030</v>
      </c>
      <c r="AI139" s="266">
        <v>100000</v>
      </c>
      <c r="AJ139" s="266">
        <v>0</v>
      </c>
      <c r="AK139" s="266">
        <v>46742130</v>
      </c>
      <c r="AL139" s="266">
        <v>10014100</v>
      </c>
      <c r="AM139" s="266">
        <v>33257870</v>
      </c>
    </row>
    <row r="140" spans="1:39" x14ac:dyDescent="0.35">
      <c r="A140" s="212">
        <v>21221322</v>
      </c>
      <c r="B140" s="210" t="s">
        <v>571</v>
      </c>
      <c r="C140" s="215">
        <v>25000000</v>
      </c>
      <c r="D140" s="215">
        <v>0</v>
      </c>
      <c r="E140" s="215">
        <v>0</v>
      </c>
      <c r="F140" s="215">
        <v>0</v>
      </c>
      <c r="G140" s="215">
        <f t="shared" si="63"/>
        <v>25000000</v>
      </c>
      <c r="H140" s="215">
        <v>0</v>
      </c>
      <c r="I140" s="215">
        <v>0</v>
      </c>
      <c r="J140" s="215">
        <f t="shared" si="83"/>
        <v>25000000</v>
      </c>
      <c r="K140" s="215">
        <v>0</v>
      </c>
      <c r="L140" s="215">
        <v>0</v>
      </c>
      <c r="M140" s="215">
        <f t="shared" si="85"/>
        <v>0</v>
      </c>
      <c r="N140" s="215">
        <v>0</v>
      </c>
      <c r="O140" s="215">
        <f t="shared" si="86"/>
        <v>0</v>
      </c>
      <c r="P140" s="215">
        <f t="shared" si="84"/>
        <v>25000000</v>
      </c>
      <c r="Q140" s="215">
        <f t="shared" si="87"/>
        <v>0</v>
      </c>
      <c r="W140" s="265">
        <v>21221322</v>
      </c>
      <c r="X140" s="265" t="s">
        <v>842</v>
      </c>
      <c r="Y140" s="266">
        <v>25000000</v>
      </c>
      <c r="Z140" s="266">
        <v>0</v>
      </c>
      <c r="AA140" s="266">
        <v>0</v>
      </c>
      <c r="AB140" s="266">
        <v>0</v>
      </c>
      <c r="AC140" s="266">
        <v>25000000</v>
      </c>
      <c r="AD140" s="266">
        <v>0</v>
      </c>
      <c r="AE140" s="266">
        <v>0</v>
      </c>
      <c r="AF140" s="266">
        <v>25000000</v>
      </c>
      <c r="AG140" s="266">
        <v>0</v>
      </c>
      <c r="AH140" s="266">
        <v>0</v>
      </c>
      <c r="AI140" s="266">
        <v>0</v>
      </c>
      <c r="AJ140" s="266">
        <v>0</v>
      </c>
      <c r="AK140" s="266">
        <v>0</v>
      </c>
      <c r="AL140" s="266">
        <v>0</v>
      </c>
      <c r="AM140" s="266">
        <v>25000000</v>
      </c>
    </row>
    <row r="141" spans="1:39" ht="29" x14ac:dyDescent="0.35">
      <c r="A141" s="212">
        <v>21221323</v>
      </c>
      <c r="B141" s="210" t="s">
        <v>572</v>
      </c>
      <c r="C141" s="215">
        <v>8000000</v>
      </c>
      <c r="D141" s="215">
        <v>0</v>
      </c>
      <c r="E141" s="215">
        <v>0</v>
      </c>
      <c r="F141" s="215">
        <v>0</v>
      </c>
      <c r="G141" s="215">
        <f t="shared" si="63"/>
        <v>8000000</v>
      </c>
      <c r="H141" s="215">
        <v>0</v>
      </c>
      <c r="I141" s="215">
        <v>0</v>
      </c>
      <c r="J141" s="215">
        <f t="shared" si="83"/>
        <v>8000000</v>
      </c>
      <c r="K141" s="215">
        <v>0</v>
      </c>
      <c r="L141" s="215">
        <v>0</v>
      </c>
      <c r="M141" s="215">
        <f t="shared" si="85"/>
        <v>0</v>
      </c>
      <c r="N141" s="215">
        <v>0</v>
      </c>
      <c r="O141" s="215">
        <f t="shared" si="86"/>
        <v>0</v>
      </c>
      <c r="P141" s="215">
        <f t="shared" si="84"/>
        <v>8000000</v>
      </c>
      <c r="Q141" s="215">
        <f t="shared" si="87"/>
        <v>0</v>
      </c>
      <c r="W141" s="265">
        <v>21221323</v>
      </c>
      <c r="X141" s="265" t="s">
        <v>844</v>
      </c>
      <c r="Y141" s="266">
        <v>8000000</v>
      </c>
      <c r="Z141" s="266">
        <v>0</v>
      </c>
      <c r="AA141" s="266">
        <v>0</v>
      </c>
      <c r="AB141" s="266">
        <v>0</v>
      </c>
      <c r="AC141" s="266">
        <v>8000000</v>
      </c>
      <c r="AD141" s="266">
        <v>0</v>
      </c>
      <c r="AE141" s="266">
        <v>0</v>
      </c>
      <c r="AF141" s="266">
        <v>8000000</v>
      </c>
      <c r="AG141" s="266">
        <v>0</v>
      </c>
      <c r="AH141" s="266">
        <v>0</v>
      </c>
      <c r="AI141" s="266">
        <v>0</v>
      </c>
      <c r="AJ141" s="266">
        <v>0</v>
      </c>
      <c r="AK141" s="266">
        <v>0</v>
      </c>
      <c r="AL141" s="266">
        <v>0</v>
      </c>
      <c r="AM141" s="266">
        <v>8000000</v>
      </c>
    </row>
    <row r="142" spans="1:39" ht="29" x14ac:dyDescent="0.35">
      <c r="A142" s="212">
        <v>21221324</v>
      </c>
      <c r="B142" s="210" t="s">
        <v>573</v>
      </c>
      <c r="C142" s="215">
        <v>15000000</v>
      </c>
      <c r="D142" s="215">
        <v>0</v>
      </c>
      <c r="E142" s="215">
        <v>0</v>
      </c>
      <c r="F142" s="215">
        <v>0</v>
      </c>
      <c r="G142" s="215">
        <f t="shared" si="63"/>
        <v>15000000</v>
      </c>
      <c r="H142" s="215">
        <v>0</v>
      </c>
      <c r="I142" s="215">
        <v>500000</v>
      </c>
      <c r="J142" s="215">
        <f t="shared" si="83"/>
        <v>14500000</v>
      </c>
      <c r="K142" s="215">
        <v>0</v>
      </c>
      <c r="L142" s="215">
        <v>500000</v>
      </c>
      <c r="M142" s="215">
        <f t="shared" si="85"/>
        <v>0</v>
      </c>
      <c r="N142" s="215">
        <v>500000</v>
      </c>
      <c r="O142" s="215">
        <f t="shared" si="86"/>
        <v>0</v>
      </c>
      <c r="P142" s="215">
        <f t="shared" si="84"/>
        <v>14500000</v>
      </c>
      <c r="Q142" s="215">
        <f t="shared" si="87"/>
        <v>500000</v>
      </c>
      <c r="W142" s="265">
        <v>21221324</v>
      </c>
      <c r="X142" s="265" t="s">
        <v>845</v>
      </c>
      <c r="Y142" s="266">
        <v>15000000</v>
      </c>
      <c r="Z142" s="266">
        <v>0</v>
      </c>
      <c r="AA142" s="266">
        <v>0</v>
      </c>
      <c r="AB142" s="266">
        <v>0</v>
      </c>
      <c r="AC142" s="266">
        <v>15000000</v>
      </c>
      <c r="AD142" s="266">
        <v>0</v>
      </c>
      <c r="AE142" s="266">
        <v>500000</v>
      </c>
      <c r="AF142" s="266">
        <v>14500000</v>
      </c>
      <c r="AG142" s="266">
        <v>0</v>
      </c>
      <c r="AH142" s="266">
        <v>500000</v>
      </c>
      <c r="AI142" s="266">
        <v>0</v>
      </c>
      <c r="AJ142" s="266">
        <v>0</v>
      </c>
      <c r="AK142" s="266">
        <v>500000</v>
      </c>
      <c r="AL142" s="266">
        <v>0</v>
      </c>
      <c r="AM142" s="266">
        <v>14500000</v>
      </c>
    </row>
    <row r="143" spans="1:39" ht="29" x14ac:dyDescent="0.35">
      <c r="A143" s="212">
        <v>21221326</v>
      </c>
      <c r="B143" s="210" t="s">
        <v>574</v>
      </c>
      <c r="C143" s="215">
        <v>40000000</v>
      </c>
      <c r="D143" s="215">
        <v>0</v>
      </c>
      <c r="E143" s="215">
        <v>0</v>
      </c>
      <c r="F143" s="215">
        <v>0</v>
      </c>
      <c r="G143" s="215">
        <f t="shared" si="63"/>
        <v>40000000</v>
      </c>
      <c r="H143" s="215">
        <v>0</v>
      </c>
      <c r="I143" s="215">
        <v>4058000</v>
      </c>
      <c r="J143" s="215">
        <f t="shared" si="83"/>
        <v>35942000</v>
      </c>
      <c r="K143" s="215">
        <v>0</v>
      </c>
      <c r="L143" s="215">
        <v>3958000</v>
      </c>
      <c r="M143" s="215">
        <f t="shared" si="85"/>
        <v>100000</v>
      </c>
      <c r="N143" s="215">
        <v>4058000</v>
      </c>
      <c r="O143" s="215">
        <f t="shared" si="86"/>
        <v>0</v>
      </c>
      <c r="P143" s="215">
        <f t="shared" si="84"/>
        <v>35942000</v>
      </c>
      <c r="Q143" s="215">
        <f t="shared" si="87"/>
        <v>3958000</v>
      </c>
      <c r="W143" s="265">
        <v>21221326</v>
      </c>
      <c r="X143" s="265" t="s">
        <v>847</v>
      </c>
      <c r="Y143" s="266">
        <v>40000000</v>
      </c>
      <c r="Z143" s="266">
        <v>0</v>
      </c>
      <c r="AA143" s="266">
        <v>0</v>
      </c>
      <c r="AB143" s="266">
        <v>0</v>
      </c>
      <c r="AC143" s="266">
        <v>40000000</v>
      </c>
      <c r="AD143" s="266">
        <v>0</v>
      </c>
      <c r="AE143" s="266">
        <v>4058000</v>
      </c>
      <c r="AF143" s="266">
        <v>35942000</v>
      </c>
      <c r="AG143" s="266">
        <v>0</v>
      </c>
      <c r="AH143" s="266">
        <v>3958000</v>
      </c>
      <c r="AI143" s="266">
        <v>100000</v>
      </c>
      <c r="AJ143" s="266">
        <v>0</v>
      </c>
      <c r="AK143" s="266">
        <v>4058000</v>
      </c>
      <c r="AL143" s="266">
        <v>0</v>
      </c>
      <c r="AM143" s="266">
        <v>35942000</v>
      </c>
    </row>
    <row r="144" spans="1:39" ht="29" x14ac:dyDescent="0.35">
      <c r="A144" s="212">
        <v>21221327</v>
      </c>
      <c r="B144" s="210" t="s">
        <v>637</v>
      </c>
      <c r="C144" s="215">
        <v>3000000</v>
      </c>
      <c r="D144" s="215">
        <v>0</v>
      </c>
      <c r="E144" s="215">
        <v>0</v>
      </c>
      <c r="F144" s="215">
        <v>0</v>
      </c>
      <c r="G144" s="215">
        <f t="shared" ref="G144:G208" si="90">+C144+D144-E144+F144</f>
        <v>3000000</v>
      </c>
      <c r="H144" s="215">
        <v>0</v>
      </c>
      <c r="I144" s="215">
        <v>1720651</v>
      </c>
      <c r="J144" s="215">
        <f t="shared" si="83"/>
        <v>1279349</v>
      </c>
      <c r="K144" s="215">
        <v>0</v>
      </c>
      <c r="L144" s="215">
        <v>1620651</v>
      </c>
      <c r="M144" s="215">
        <f t="shared" si="85"/>
        <v>100000</v>
      </c>
      <c r="N144" s="215">
        <v>1720651</v>
      </c>
      <c r="O144" s="215">
        <f t="shared" si="86"/>
        <v>0</v>
      </c>
      <c r="P144" s="215">
        <f t="shared" si="84"/>
        <v>1279349</v>
      </c>
      <c r="Q144" s="215">
        <f t="shared" si="87"/>
        <v>1620651</v>
      </c>
      <c r="W144" s="265">
        <v>21221327</v>
      </c>
      <c r="X144" s="265" t="s">
        <v>848</v>
      </c>
      <c r="Y144" s="266">
        <v>3000000</v>
      </c>
      <c r="Z144" s="266">
        <v>0</v>
      </c>
      <c r="AA144" s="266">
        <v>0</v>
      </c>
      <c r="AB144" s="266">
        <v>0</v>
      </c>
      <c r="AC144" s="266">
        <v>3000000</v>
      </c>
      <c r="AD144" s="266">
        <v>0</v>
      </c>
      <c r="AE144" s="266">
        <v>1720651</v>
      </c>
      <c r="AF144" s="266">
        <v>1279349</v>
      </c>
      <c r="AG144" s="266">
        <v>0</v>
      </c>
      <c r="AH144" s="266">
        <v>1620651</v>
      </c>
      <c r="AI144" s="266">
        <v>100000</v>
      </c>
      <c r="AJ144" s="266">
        <v>0</v>
      </c>
      <c r="AK144" s="266">
        <v>1720651</v>
      </c>
      <c r="AL144" s="266">
        <v>0</v>
      </c>
      <c r="AM144" s="266">
        <v>1279349</v>
      </c>
    </row>
    <row r="145" spans="1:39" ht="29" x14ac:dyDescent="0.35">
      <c r="A145" s="212">
        <v>21221328</v>
      </c>
      <c r="B145" s="210" t="s">
        <v>638</v>
      </c>
      <c r="C145" s="215">
        <v>1500000</v>
      </c>
      <c r="D145" s="215">
        <v>0</v>
      </c>
      <c r="E145" s="215">
        <v>0</v>
      </c>
      <c r="F145" s="215">
        <v>0</v>
      </c>
      <c r="G145" s="215">
        <f t="shared" si="90"/>
        <v>1500000</v>
      </c>
      <c r="H145" s="215">
        <v>0</v>
      </c>
      <c r="I145" s="215">
        <v>400000</v>
      </c>
      <c r="J145" s="215">
        <f t="shared" si="83"/>
        <v>1100000</v>
      </c>
      <c r="K145" s="215">
        <v>0</v>
      </c>
      <c r="L145" s="215">
        <v>400000</v>
      </c>
      <c r="M145" s="215">
        <f t="shared" si="85"/>
        <v>0</v>
      </c>
      <c r="N145" s="215">
        <v>400000</v>
      </c>
      <c r="O145" s="215">
        <f t="shared" si="86"/>
        <v>0</v>
      </c>
      <c r="P145" s="215">
        <f t="shared" si="84"/>
        <v>1100000</v>
      </c>
      <c r="Q145" s="215">
        <f t="shared" si="87"/>
        <v>400000</v>
      </c>
      <c r="W145" s="265">
        <v>21221328</v>
      </c>
      <c r="X145" s="265" t="s">
        <v>850</v>
      </c>
      <c r="Y145" s="266">
        <v>1500000</v>
      </c>
      <c r="Z145" s="266">
        <v>0</v>
      </c>
      <c r="AA145" s="266">
        <v>0</v>
      </c>
      <c r="AB145" s="266">
        <v>0</v>
      </c>
      <c r="AC145" s="266">
        <v>1500000</v>
      </c>
      <c r="AD145" s="266">
        <v>0</v>
      </c>
      <c r="AE145" s="266">
        <v>400000</v>
      </c>
      <c r="AF145" s="266">
        <v>1100000</v>
      </c>
      <c r="AG145" s="266">
        <v>0</v>
      </c>
      <c r="AH145" s="266">
        <v>400000</v>
      </c>
      <c r="AI145" s="266">
        <v>0</v>
      </c>
      <c r="AJ145" s="266">
        <v>0</v>
      </c>
      <c r="AK145" s="266">
        <v>400000</v>
      </c>
      <c r="AL145" s="266">
        <v>0</v>
      </c>
      <c r="AM145" s="266">
        <v>1100000</v>
      </c>
    </row>
    <row r="146" spans="1:39" s="219" customFormat="1" ht="29" x14ac:dyDescent="0.35">
      <c r="A146" s="226">
        <v>2122133</v>
      </c>
      <c r="B146" s="227" t="s">
        <v>68</v>
      </c>
      <c r="C146" s="228">
        <f>+C147</f>
        <v>16000000</v>
      </c>
      <c r="D146" s="228">
        <f t="shared" ref="D146:Q146" si="91">+D147</f>
        <v>10000000</v>
      </c>
      <c r="E146" s="228">
        <f t="shared" si="91"/>
        <v>0</v>
      </c>
      <c r="F146" s="228">
        <f t="shared" si="91"/>
        <v>0</v>
      </c>
      <c r="G146" s="228">
        <f t="shared" si="91"/>
        <v>26000000</v>
      </c>
      <c r="H146" s="228">
        <v>0</v>
      </c>
      <c r="I146" s="228">
        <v>13000000</v>
      </c>
      <c r="J146" s="228">
        <f t="shared" si="83"/>
        <v>13000000</v>
      </c>
      <c r="K146" s="228">
        <v>1656407</v>
      </c>
      <c r="L146" s="228">
        <v>2856453</v>
      </c>
      <c r="M146" s="228">
        <f t="shared" si="91"/>
        <v>10143547</v>
      </c>
      <c r="N146" s="228">
        <v>23000000</v>
      </c>
      <c r="O146" s="228">
        <f t="shared" si="91"/>
        <v>10000000</v>
      </c>
      <c r="P146" s="228">
        <f t="shared" si="84"/>
        <v>3000000</v>
      </c>
      <c r="Q146" s="228">
        <f t="shared" si="91"/>
        <v>2856453</v>
      </c>
      <c r="W146" s="265">
        <v>2122133</v>
      </c>
      <c r="X146" s="265" t="s">
        <v>68</v>
      </c>
      <c r="Y146" s="266">
        <v>16000000</v>
      </c>
      <c r="Z146" s="266">
        <v>10000000</v>
      </c>
      <c r="AA146" s="266">
        <v>0</v>
      </c>
      <c r="AB146" s="266">
        <v>0</v>
      </c>
      <c r="AC146" s="266">
        <v>26000000</v>
      </c>
      <c r="AD146" s="266">
        <v>0</v>
      </c>
      <c r="AE146" s="266">
        <v>13000000</v>
      </c>
      <c r="AF146" s="266">
        <v>13000000</v>
      </c>
      <c r="AG146" s="266">
        <v>1656407</v>
      </c>
      <c r="AH146" s="266">
        <v>2856453</v>
      </c>
      <c r="AI146" s="266">
        <v>10143547</v>
      </c>
      <c r="AJ146" s="266">
        <v>0</v>
      </c>
      <c r="AK146" s="266">
        <v>23000000</v>
      </c>
      <c r="AL146" s="266">
        <v>10000000</v>
      </c>
      <c r="AM146" s="266">
        <v>3000000</v>
      </c>
    </row>
    <row r="147" spans="1:39" x14ac:dyDescent="0.35">
      <c r="A147" s="212">
        <v>21221334</v>
      </c>
      <c r="B147" s="210" t="s">
        <v>575</v>
      </c>
      <c r="C147" s="215">
        <v>16000000</v>
      </c>
      <c r="D147" s="215">
        <v>10000000</v>
      </c>
      <c r="E147" s="215">
        <v>0</v>
      </c>
      <c r="F147" s="215">
        <v>0</v>
      </c>
      <c r="G147" s="215">
        <f t="shared" si="90"/>
        <v>26000000</v>
      </c>
      <c r="H147" s="215">
        <v>0</v>
      </c>
      <c r="I147" s="215">
        <v>13000000</v>
      </c>
      <c r="J147" s="215">
        <f t="shared" si="83"/>
        <v>13000000</v>
      </c>
      <c r="K147" s="215">
        <v>1656407</v>
      </c>
      <c r="L147" s="215">
        <v>2856453</v>
      </c>
      <c r="M147" s="215">
        <f t="shared" si="85"/>
        <v>10143547</v>
      </c>
      <c r="N147" s="215">
        <v>23000000</v>
      </c>
      <c r="O147" s="215">
        <f t="shared" si="86"/>
        <v>10000000</v>
      </c>
      <c r="P147" s="215">
        <f t="shared" si="84"/>
        <v>3000000</v>
      </c>
      <c r="Q147" s="215">
        <f t="shared" si="87"/>
        <v>2856453</v>
      </c>
      <c r="W147" s="265">
        <v>21221334</v>
      </c>
      <c r="X147" s="265" t="s">
        <v>851</v>
      </c>
      <c r="Y147" s="266">
        <v>16000000</v>
      </c>
      <c r="Z147" s="266">
        <v>10000000</v>
      </c>
      <c r="AA147" s="266">
        <v>0</v>
      </c>
      <c r="AB147" s="266">
        <v>0</v>
      </c>
      <c r="AC147" s="266">
        <v>26000000</v>
      </c>
      <c r="AD147" s="266">
        <v>0</v>
      </c>
      <c r="AE147" s="266">
        <v>13000000</v>
      </c>
      <c r="AF147" s="266">
        <v>13000000</v>
      </c>
      <c r="AG147" s="266">
        <v>1656407</v>
      </c>
      <c r="AH147" s="266">
        <v>2856453</v>
      </c>
      <c r="AI147" s="266">
        <v>10143547</v>
      </c>
      <c r="AJ147" s="266">
        <v>0</v>
      </c>
      <c r="AK147" s="266">
        <v>23000000</v>
      </c>
      <c r="AL147" s="266">
        <v>10000000</v>
      </c>
      <c r="AM147" s="266">
        <v>3000000</v>
      </c>
    </row>
    <row r="148" spans="1:39" s="219" customFormat="1" x14ac:dyDescent="0.35">
      <c r="A148" s="226">
        <v>2122134</v>
      </c>
      <c r="B148" s="227" t="s">
        <v>69</v>
      </c>
      <c r="C148" s="228">
        <f>SUM(C149:C153)</f>
        <v>366900000</v>
      </c>
      <c r="D148" s="228">
        <f>SUM(D149:D153)</f>
        <v>133200000</v>
      </c>
      <c r="E148" s="228">
        <f t="shared" ref="E148:Q148" si="92">SUM(E149:E153)</f>
        <v>0</v>
      </c>
      <c r="F148" s="228">
        <f t="shared" si="92"/>
        <v>140000000</v>
      </c>
      <c r="G148" s="228">
        <f t="shared" si="92"/>
        <v>640100000</v>
      </c>
      <c r="H148" s="228">
        <v>19458846</v>
      </c>
      <c r="I148" s="228">
        <v>98600710</v>
      </c>
      <c r="J148" s="228">
        <f t="shared" si="83"/>
        <v>541499290</v>
      </c>
      <c r="K148" s="228">
        <v>22986500</v>
      </c>
      <c r="L148" s="228">
        <v>48341004</v>
      </c>
      <c r="M148" s="228">
        <f t="shared" si="92"/>
        <v>8684956</v>
      </c>
      <c r="N148" s="228">
        <v>137584958</v>
      </c>
      <c r="O148" s="228">
        <f t="shared" si="92"/>
        <v>34142398</v>
      </c>
      <c r="P148" s="228">
        <f t="shared" si="84"/>
        <v>502515042</v>
      </c>
      <c r="Q148" s="228">
        <f t="shared" si="92"/>
        <v>13890786</v>
      </c>
      <c r="W148" s="265">
        <v>2122134</v>
      </c>
      <c r="X148" s="265" t="s">
        <v>69</v>
      </c>
      <c r="Y148" s="266">
        <v>366900000</v>
      </c>
      <c r="Z148" s="266">
        <v>133200000</v>
      </c>
      <c r="AA148" s="266">
        <v>0</v>
      </c>
      <c r="AB148" s="266">
        <v>140000000</v>
      </c>
      <c r="AC148" s="266">
        <v>640100000</v>
      </c>
      <c r="AD148" s="266">
        <v>19458846</v>
      </c>
      <c r="AE148" s="266">
        <v>98600710</v>
      </c>
      <c r="AF148" s="266">
        <v>541499290</v>
      </c>
      <c r="AG148" s="266">
        <v>22986500</v>
      </c>
      <c r="AH148" s="266">
        <v>48341004</v>
      </c>
      <c r="AI148" s="266">
        <v>50259706</v>
      </c>
      <c r="AJ148" s="266">
        <v>899240</v>
      </c>
      <c r="AK148" s="266">
        <v>137584958</v>
      </c>
      <c r="AL148" s="266">
        <v>38984248</v>
      </c>
      <c r="AM148" s="266">
        <v>502515042</v>
      </c>
    </row>
    <row r="149" spans="1:39" x14ac:dyDescent="0.35">
      <c r="A149" s="212">
        <v>21221341</v>
      </c>
      <c r="B149" s="210" t="s">
        <v>576</v>
      </c>
      <c r="C149" s="215">
        <v>85000000</v>
      </c>
      <c r="D149" s="215">
        <v>0</v>
      </c>
      <c r="E149" s="215">
        <v>0</v>
      </c>
      <c r="F149" s="215">
        <v>70000000</v>
      </c>
      <c r="G149" s="215">
        <f t="shared" si="90"/>
        <v>155000000</v>
      </c>
      <c r="H149" s="215">
        <v>294240</v>
      </c>
      <c r="I149" s="215">
        <v>2125036</v>
      </c>
      <c r="J149" s="215">
        <f t="shared" si="83"/>
        <v>152874964</v>
      </c>
      <c r="K149" s="215">
        <v>0</v>
      </c>
      <c r="L149" s="215">
        <v>1446536</v>
      </c>
      <c r="M149" s="215">
        <f t="shared" si="85"/>
        <v>678500</v>
      </c>
      <c r="N149" s="215">
        <v>2125036</v>
      </c>
      <c r="O149" s="215">
        <f t="shared" si="86"/>
        <v>0</v>
      </c>
      <c r="P149" s="215">
        <f t="shared" si="84"/>
        <v>152874964</v>
      </c>
      <c r="Q149" s="215">
        <f t="shared" si="87"/>
        <v>1446536</v>
      </c>
      <c r="W149" s="265">
        <v>21221341</v>
      </c>
      <c r="X149" s="265" t="s">
        <v>853</v>
      </c>
      <c r="Y149" s="266">
        <v>85000000</v>
      </c>
      <c r="Z149" s="266">
        <v>0</v>
      </c>
      <c r="AA149" s="266">
        <v>0</v>
      </c>
      <c r="AB149" s="266">
        <v>70000000</v>
      </c>
      <c r="AC149" s="266">
        <v>155000000</v>
      </c>
      <c r="AD149" s="266">
        <v>294240</v>
      </c>
      <c r="AE149" s="266">
        <v>2125036</v>
      </c>
      <c r="AF149" s="266">
        <v>152874964</v>
      </c>
      <c r="AG149" s="266">
        <v>0</v>
      </c>
      <c r="AH149" s="266">
        <v>1446536</v>
      </c>
      <c r="AI149" s="266">
        <v>678500</v>
      </c>
      <c r="AJ149" s="266">
        <v>294240</v>
      </c>
      <c r="AK149" s="266">
        <v>2125036</v>
      </c>
      <c r="AL149" s="266">
        <v>0</v>
      </c>
      <c r="AM149" s="266">
        <v>152874964</v>
      </c>
    </row>
    <row r="150" spans="1:39" x14ac:dyDescent="0.35">
      <c r="A150" s="212">
        <v>21221342</v>
      </c>
      <c r="B150" s="210" t="s">
        <v>577</v>
      </c>
      <c r="C150" s="215">
        <v>18000000</v>
      </c>
      <c r="D150" s="215">
        <v>4000000</v>
      </c>
      <c r="E150" s="215">
        <v>0</v>
      </c>
      <c r="F150" s="215">
        <v>0</v>
      </c>
      <c r="G150" s="215">
        <f t="shared" si="90"/>
        <v>22000000</v>
      </c>
      <c r="H150" s="215">
        <v>0</v>
      </c>
      <c r="I150" s="215">
        <v>969884</v>
      </c>
      <c r="J150" s="215">
        <f t="shared" si="83"/>
        <v>21030116</v>
      </c>
      <c r="K150" s="215">
        <v>0</v>
      </c>
      <c r="L150" s="215">
        <v>969884</v>
      </c>
      <c r="M150" s="215">
        <f t="shared" si="85"/>
        <v>0</v>
      </c>
      <c r="N150" s="215">
        <v>5055100</v>
      </c>
      <c r="O150" s="215">
        <f t="shared" si="86"/>
        <v>4085216</v>
      </c>
      <c r="P150" s="215">
        <f t="shared" si="84"/>
        <v>16944900</v>
      </c>
      <c r="Q150" s="215">
        <f t="shared" si="87"/>
        <v>969884</v>
      </c>
      <c r="W150" s="265">
        <v>21221342</v>
      </c>
      <c r="X150" s="265" t="s">
        <v>855</v>
      </c>
      <c r="Y150" s="266">
        <v>18000000</v>
      </c>
      <c r="Z150" s="266">
        <v>4000000</v>
      </c>
      <c r="AA150" s="266">
        <v>0</v>
      </c>
      <c r="AB150" s="266">
        <v>0</v>
      </c>
      <c r="AC150" s="266">
        <v>22000000</v>
      </c>
      <c r="AD150" s="266">
        <v>0</v>
      </c>
      <c r="AE150" s="266">
        <v>969884</v>
      </c>
      <c r="AF150" s="266">
        <v>21030116</v>
      </c>
      <c r="AG150" s="266">
        <v>0</v>
      </c>
      <c r="AH150" s="266">
        <v>969884</v>
      </c>
      <c r="AI150" s="266">
        <v>0</v>
      </c>
      <c r="AJ150" s="266">
        <v>0</v>
      </c>
      <c r="AK150" s="266">
        <v>5055100</v>
      </c>
      <c r="AL150" s="266">
        <v>4085216</v>
      </c>
      <c r="AM150" s="266">
        <v>16944900</v>
      </c>
    </row>
    <row r="151" spans="1:39" x14ac:dyDescent="0.35">
      <c r="A151" s="212">
        <v>21221345</v>
      </c>
      <c r="B151" s="210" t="s">
        <v>578</v>
      </c>
      <c r="C151" s="215">
        <v>7000000</v>
      </c>
      <c r="D151" s="215">
        <v>0</v>
      </c>
      <c r="E151" s="215">
        <v>0</v>
      </c>
      <c r="F151" s="215">
        <v>70000000</v>
      </c>
      <c r="G151" s="215">
        <f t="shared" si="90"/>
        <v>77000000</v>
      </c>
      <c r="H151" s="215">
        <v>0</v>
      </c>
      <c r="I151" s="215">
        <v>200000</v>
      </c>
      <c r="J151" s="215">
        <f t="shared" si="83"/>
        <v>76800000</v>
      </c>
      <c r="K151" s="215">
        <v>0</v>
      </c>
      <c r="L151" s="215">
        <v>200000</v>
      </c>
      <c r="M151" s="215">
        <f t="shared" si="85"/>
        <v>0</v>
      </c>
      <c r="N151" s="215">
        <v>200000</v>
      </c>
      <c r="O151" s="215">
        <f t="shared" si="86"/>
        <v>0</v>
      </c>
      <c r="P151" s="215">
        <f t="shared" si="84"/>
        <v>76800000</v>
      </c>
      <c r="Q151" s="215">
        <f t="shared" si="87"/>
        <v>200000</v>
      </c>
      <c r="W151" s="265">
        <v>21221345</v>
      </c>
      <c r="X151" s="265" t="s">
        <v>856</v>
      </c>
      <c r="Y151" s="266">
        <v>7000000</v>
      </c>
      <c r="Z151" s="266">
        <v>0</v>
      </c>
      <c r="AA151" s="266">
        <v>0</v>
      </c>
      <c r="AB151" s="266">
        <v>70000000</v>
      </c>
      <c r="AC151" s="266">
        <v>77000000</v>
      </c>
      <c r="AD151" s="266">
        <v>0</v>
      </c>
      <c r="AE151" s="266">
        <v>200000</v>
      </c>
      <c r="AF151" s="266">
        <v>76800000</v>
      </c>
      <c r="AG151" s="266">
        <v>0</v>
      </c>
      <c r="AH151" s="266">
        <v>200000</v>
      </c>
      <c r="AI151" s="266">
        <v>0</v>
      </c>
      <c r="AJ151" s="266">
        <v>0</v>
      </c>
      <c r="AK151" s="266">
        <v>200000</v>
      </c>
      <c r="AL151" s="266">
        <v>0</v>
      </c>
      <c r="AM151" s="266">
        <v>76800000</v>
      </c>
    </row>
    <row r="152" spans="1:39" x14ac:dyDescent="0.35">
      <c r="A152" s="212">
        <v>21221346</v>
      </c>
      <c r="B152" s="210" t="s">
        <v>1129</v>
      </c>
      <c r="C152" s="215"/>
      <c r="D152" s="215">
        <v>61600000</v>
      </c>
      <c r="E152" s="215">
        <v>0</v>
      </c>
      <c r="F152" s="215">
        <v>0</v>
      </c>
      <c r="G152" s="215">
        <f t="shared" si="90"/>
        <v>61600000</v>
      </c>
      <c r="H152" s="215">
        <v>0</v>
      </c>
      <c r="I152" s="215">
        <v>60000000</v>
      </c>
      <c r="J152" s="215">
        <f t="shared" si="83"/>
        <v>1600000</v>
      </c>
      <c r="K152" s="215">
        <v>22986500</v>
      </c>
      <c r="L152" s="215">
        <v>29583400</v>
      </c>
      <c r="M152" s="215"/>
      <c r="N152" s="215">
        <v>61600000</v>
      </c>
      <c r="O152" s="215"/>
      <c r="P152" s="215">
        <f t="shared" si="84"/>
        <v>0</v>
      </c>
      <c r="Q152" s="215"/>
      <c r="W152" s="265">
        <v>21221346</v>
      </c>
      <c r="X152" s="265" t="s">
        <v>1129</v>
      </c>
      <c r="Y152" s="266">
        <v>0</v>
      </c>
      <c r="Z152" s="266">
        <v>61600000</v>
      </c>
      <c r="AA152" s="266">
        <v>0</v>
      </c>
      <c r="AB152" s="266">
        <v>0</v>
      </c>
      <c r="AC152" s="266">
        <v>61600000</v>
      </c>
      <c r="AD152" s="266">
        <v>0</v>
      </c>
      <c r="AE152" s="266">
        <v>60000000</v>
      </c>
      <c r="AF152" s="266">
        <v>1600000</v>
      </c>
      <c r="AG152" s="266">
        <v>22986500</v>
      </c>
      <c r="AH152" s="266">
        <v>29583400</v>
      </c>
      <c r="AI152" s="266">
        <v>30416600</v>
      </c>
      <c r="AJ152" s="266">
        <v>0</v>
      </c>
      <c r="AK152" s="266">
        <v>61600000</v>
      </c>
      <c r="AL152" s="266">
        <v>1600000</v>
      </c>
      <c r="AM152" s="266">
        <v>0</v>
      </c>
    </row>
    <row r="153" spans="1:39" s="219" customFormat="1" ht="29" x14ac:dyDescent="0.35">
      <c r="A153" s="226">
        <v>21221349</v>
      </c>
      <c r="B153" s="227" t="s">
        <v>70</v>
      </c>
      <c r="C153" s="228">
        <f>+C154+C155+C156+C159</f>
        <v>256900000</v>
      </c>
      <c r="D153" s="228">
        <f>+D154+D155+D156+D159</f>
        <v>67600000</v>
      </c>
      <c r="E153" s="228">
        <f t="shared" ref="E153:Q153" si="93">+E154+E155+E156+E159</f>
        <v>0</v>
      </c>
      <c r="F153" s="228">
        <f t="shared" si="93"/>
        <v>0</v>
      </c>
      <c r="G153" s="228">
        <f t="shared" si="93"/>
        <v>324500000</v>
      </c>
      <c r="H153" s="228">
        <v>19164606</v>
      </c>
      <c r="I153" s="228">
        <v>35305790</v>
      </c>
      <c r="J153" s="228">
        <f t="shared" si="83"/>
        <v>289194210</v>
      </c>
      <c r="K153" s="228">
        <v>0</v>
      </c>
      <c r="L153" s="228">
        <v>16141184</v>
      </c>
      <c r="M153" s="228">
        <f t="shared" si="93"/>
        <v>8006456</v>
      </c>
      <c r="N153" s="228">
        <v>68604822</v>
      </c>
      <c r="O153" s="228">
        <f t="shared" si="93"/>
        <v>30057182</v>
      </c>
      <c r="P153" s="228">
        <f t="shared" si="84"/>
        <v>255895178</v>
      </c>
      <c r="Q153" s="228">
        <f t="shared" si="93"/>
        <v>11274366</v>
      </c>
      <c r="W153" s="265">
        <v>21221349</v>
      </c>
      <c r="X153" s="265" t="s">
        <v>70</v>
      </c>
      <c r="Y153" s="266">
        <v>256900000</v>
      </c>
      <c r="Z153" s="266">
        <v>67600000</v>
      </c>
      <c r="AA153" s="266">
        <v>0</v>
      </c>
      <c r="AB153" s="266">
        <v>0</v>
      </c>
      <c r="AC153" s="266">
        <v>324500000</v>
      </c>
      <c r="AD153" s="266">
        <v>19164606</v>
      </c>
      <c r="AE153" s="266">
        <v>35305790</v>
      </c>
      <c r="AF153" s="266">
        <v>289194210</v>
      </c>
      <c r="AG153" s="266">
        <v>0</v>
      </c>
      <c r="AH153" s="266">
        <v>16141184</v>
      </c>
      <c r="AI153" s="266">
        <v>19164606</v>
      </c>
      <c r="AJ153" s="266">
        <v>605000</v>
      </c>
      <c r="AK153" s="266">
        <v>68604822</v>
      </c>
      <c r="AL153" s="266">
        <v>33299032</v>
      </c>
      <c r="AM153" s="266">
        <v>255895178</v>
      </c>
    </row>
    <row r="154" spans="1:39" ht="29" x14ac:dyDescent="0.35">
      <c r="A154" s="212">
        <v>212213491</v>
      </c>
      <c r="B154" s="210" t="s">
        <v>579</v>
      </c>
      <c r="C154" s="215">
        <v>6900000</v>
      </c>
      <c r="D154" s="215">
        <v>0</v>
      </c>
      <c r="E154" s="215">
        <v>0</v>
      </c>
      <c r="F154" s="215">
        <v>0</v>
      </c>
      <c r="G154" s="215">
        <f t="shared" si="90"/>
        <v>6900000</v>
      </c>
      <c r="H154" s="215">
        <v>0</v>
      </c>
      <c r="I154" s="215">
        <v>0</v>
      </c>
      <c r="J154" s="215">
        <f t="shared" si="83"/>
        <v>6900000</v>
      </c>
      <c r="K154" s="215">
        <v>0</v>
      </c>
      <c r="L154" s="215">
        <v>0</v>
      </c>
      <c r="M154" s="215">
        <f t="shared" si="85"/>
        <v>0</v>
      </c>
      <c r="N154" s="215">
        <v>0</v>
      </c>
      <c r="O154" s="215">
        <f t="shared" si="86"/>
        <v>0</v>
      </c>
      <c r="P154" s="215">
        <f t="shared" si="84"/>
        <v>6900000</v>
      </c>
      <c r="Q154" s="215">
        <f t="shared" si="87"/>
        <v>0</v>
      </c>
      <c r="W154" s="265">
        <v>212213491</v>
      </c>
      <c r="X154" s="265" t="s">
        <v>857</v>
      </c>
      <c r="Y154" s="266">
        <v>6900000</v>
      </c>
      <c r="Z154" s="266">
        <v>0</v>
      </c>
      <c r="AA154" s="266">
        <v>0</v>
      </c>
      <c r="AB154" s="266">
        <v>0</v>
      </c>
      <c r="AC154" s="266">
        <v>6900000</v>
      </c>
      <c r="AD154" s="266">
        <v>0</v>
      </c>
      <c r="AE154" s="266">
        <v>0</v>
      </c>
      <c r="AF154" s="266">
        <v>6900000</v>
      </c>
      <c r="AG154" s="266">
        <v>0</v>
      </c>
      <c r="AH154" s="266">
        <v>0</v>
      </c>
      <c r="AI154" s="266">
        <v>0</v>
      </c>
      <c r="AJ154" s="266">
        <v>0</v>
      </c>
      <c r="AK154" s="266">
        <v>0</v>
      </c>
      <c r="AL154" s="266">
        <v>0</v>
      </c>
      <c r="AM154" s="266">
        <v>6900000</v>
      </c>
    </row>
    <row r="155" spans="1:39" x14ac:dyDescent="0.35">
      <c r="A155" s="212">
        <v>212213492</v>
      </c>
      <c r="B155" s="210" t="s">
        <v>580</v>
      </c>
      <c r="C155" s="215">
        <v>250000000</v>
      </c>
      <c r="D155" s="215">
        <v>2600000</v>
      </c>
      <c r="E155" s="215">
        <v>0</v>
      </c>
      <c r="F155" s="215">
        <v>0</v>
      </c>
      <c r="G155" s="215">
        <f t="shared" si="90"/>
        <v>252600000</v>
      </c>
      <c r="H155" s="215">
        <v>605000</v>
      </c>
      <c r="I155" s="215">
        <v>8240616</v>
      </c>
      <c r="J155" s="215">
        <f t="shared" si="83"/>
        <v>244359384</v>
      </c>
      <c r="K155" s="215">
        <v>0</v>
      </c>
      <c r="L155" s="215">
        <v>7635616</v>
      </c>
      <c r="M155" s="215">
        <f t="shared" si="85"/>
        <v>605000</v>
      </c>
      <c r="N155" s="215">
        <v>29113116</v>
      </c>
      <c r="O155" s="215">
        <f t="shared" si="86"/>
        <v>20872500</v>
      </c>
      <c r="P155" s="215">
        <f t="shared" si="84"/>
        <v>223486884</v>
      </c>
      <c r="Q155" s="215">
        <f t="shared" si="87"/>
        <v>7635616</v>
      </c>
      <c r="W155" s="265">
        <v>212213492</v>
      </c>
      <c r="X155" s="265" t="s">
        <v>858</v>
      </c>
      <c r="Y155" s="266">
        <v>250000000</v>
      </c>
      <c r="Z155" s="266">
        <v>2600000</v>
      </c>
      <c r="AA155" s="266">
        <v>0</v>
      </c>
      <c r="AB155" s="266">
        <v>0</v>
      </c>
      <c r="AC155" s="266">
        <v>252600000</v>
      </c>
      <c r="AD155" s="266">
        <v>605000</v>
      </c>
      <c r="AE155" s="266">
        <v>8240616</v>
      </c>
      <c r="AF155" s="266">
        <v>244359384</v>
      </c>
      <c r="AG155" s="266">
        <v>0</v>
      </c>
      <c r="AH155" s="266">
        <v>7635616</v>
      </c>
      <c r="AI155" s="266">
        <v>605000</v>
      </c>
      <c r="AJ155" s="266">
        <v>605000</v>
      </c>
      <c r="AK155" s="266">
        <v>29113116</v>
      </c>
      <c r="AL155" s="266">
        <v>20872500</v>
      </c>
      <c r="AM155" s="266">
        <v>223486884</v>
      </c>
    </row>
    <row r="156" spans="1:39" s="219" customFormat="1" x14ac:dyDescent="0.35">
      <c r="A156" s="226">
        <v>212213496</v>
      </c>
      <c r="B156" s="227" t="s">
        <v>71</v>
      </c>
      <c r="C156" s="228">
        <f>+C157+C158</f>
        <v>0</v>
      </c>
      <c r="D156" s="228">
        <f>+D157+D158</f>
        <v>25000000</v>
      </c>
      <c r="E156" s="228">
        <f t="shared" ref="E156:Q156" si="94">+E157+E158</f>
        <v>0</v>
      </c>
      <c r="F156" s="228">
        <f t="shared" si="94"/>
        <v>0</v>
      </c>
      <c r="G156" s="228">
        <f t="shared" si="94"/>
        <v>25000000</v>
      </c>
      <c r="H156" s="228">
        <v>7401456</v>
      </c>
      <c r="I156" s="228">
        <v>11040206</v>
      </c>
      <c r="J156" s="228">
        <f t="shared" si="83"/>
        <v>13959794</v>
      </c>
      <c r="K156" s="228">
        <v>0</v>
      </c>
      <c r="L156" s="228">
        <v>3638750</v>
      </c>
      <c r="M156" s="228">
        <f t="shared" si="94"/>
        <v>7401456</v>
      </c>
      <c r="N156" s="228">
        <v>20224888</v>
      </c>
      <c r="O156" s="228">
        <f t="shared" si="94"/>
        <v>9184682</v>
      </c>
      <c r="P156" s="228">
        <f t="shared" si="84"/>
        <v>4775112</v>
      </c>
      <c r="Q156" s="228">
        <f t="shared" si="94"/>
        <v>3638750</v>
      </c>
      <c r="W156" s="265">
        <v>212213496</v>
      </c>
      <c r="X156" s="265" t="s">
        <v>71</v>
      </c>
      <c r="Y156" s="266">
        <v>0</v>
      </c>
      <c r="Z156" s="266">
        <v>25000000</v>
      </c>
      <c r="AA156" s="266">
        <v>0</v>
      </c>
      <c r="AB156" s="266">
        <v>0</v>
      </c>
      <c r="AC156" s="266">
        <v>25000000</v>
      </c>
      <c r="AD156" s="266">
        <v>7401456</v>
      </c>
      <c r="AE156" s="266">
        <v>11040206</v>
      </c>
      <c r="AF156" s="266">
        <v>13959794</v>
      </c>
      <c r="AG156" s="266">
        <v>0</v>
      </c>
      <c r="AH156" s="266">
        <v>3638750</v>
      </c>
      <c r="AI156" s="266">
        <v>7401456</v>
      </c>
      <c r="AJ156" s="266">
        <v>0</v>
      </c>
      <c r="AK156" s="266">
        <v>20224888</v>
      </c>
      <c r="AL156" s="266">
        <v>9184682</v>
      </c>
      <c r="AM156" s="266">
        <v>4775112</v>
      </c>
    </row>
    <row r="157" spans="1:39" x14ac:dyDescent="0.35">
      <c r="A157" s="212">
        <v>2122134962</v>
      </c>
      <c r="B157" s="210" t="s">
        <v>581</v>
      </c>
      <c r="C157" s="215">
        <v>0</v>
      </c>
      <c r="D157" s="215">
        <v>10000000</v>
      </c>
      <c r="E157" s="215">
        <v>0</v>
      </c>
      <c r="F157" s="215">
        <v>0</v>
      </c>
      <c r="G157" s="215">
        <f t="shared" si="90"/>
        <v>10000000</v>
      </c>
      <c r="H157" s="215">
        <v>0</v>
      </c>
      <c r="I157" s="215">
        <v>1750150</v>
      </c>
      <c r="J157" s="215">
        <f t="shared" si="83"/>
        <v>8249850</v>
      </c>
      <c r="K157" s="215">
        <v>0</v>
      </c>
      <c r="L157" s="215">
        <v>1750150</v>
      </c>
      <c r="M157" s="215">
        <f t="shared" si="85"/>
        <v>0</v>
      </c>
      <c r="N157" s="215">
        <v>7417050</v>
      </c>
      <c r="O157" s="215">
        <f t="shared" si="86"/>
        <v>5666900</v>
      </c>
      <c r="P157" s="215">
        <f t="shared" si="84"/>
        <v>2582950</v>
      </c>
      <c r="Q157" s="215">
        <f t="shared" si="87"/>
        <v>1750150</v>
      </c>
      <c r="W157" s="265">
        <v>2122134962</v>
      </c>
      <c r="X157" s="265" t="s">
        <v>1219</v>
      </c>
      <c r="Y157" s="266">
        <v>0</v>
      </c>
      <c r="Z157" s="266">
        <v>10000000</v>
      </c>
      <c r="AA157" s="266">
        <v>0</v>
      </c>
      <c r="AB157" s="266">
        <v>0</v>
      </c>
      <c r="AC157" s="266">
        <v>10000000</v>
      </c>
      <c r="AD157" s="266">
        <v>0</v>
      </c>
      <c r="AE157" s="266">
        <v>1750150</v>
      </c>
      <c r="AF157" s="266">
        <v>8249850</v>
      </c>
      <c r="AG157" s="266">
        <v>0</v>
      </c>
      <c r="AH157" s="266">
        <v>1750150</v>
      </c>
      <c r="AI157" s="266">
        <v>0</v>
      </c>
      <c r="AJ157" s="266">
        <v>0</v>
      </c>
      <c r="AK157" s="266">
        <v>7417050</v>
      </c>
      <c r="AL157" s="266">
        <v>5666900</v>
      </c>
      <c r="AM157" s="266">
        <v>2582950</v>
      </c>
    </row>
    <row r="158" spans="1:39" x14ac:dyDescent="0.35">
      <c r="A158" s="212">
        <v>2122134963</v>
      </c>
      <c r="B158" s="210" t="s">
        <v>582</v>
      </c>
      <c r="C158" s="215">
        <v>0</v>
      </c>
      <c r="D158" s="215">
        <v>15000000</v>
      </c>
      <c r="E158" s="215">
        <v>0</v>
      </c>
      <c r="F158" s="215">
        <v>0</v>
      </c>
      <c r="G158" s="215">
        <f t="shared" si="90"/>
        <v>15000000</v>
      </c>
      <c r="H158" s="215">
        <v>7401456</v>
      </c>
      <c r="I158" s="215">
        <v>9290056</v>
      </c>
      <c r="J158" s="215">
        <f t="shared" si="83"/>
        <v>5709944</v>
      </c>
      <c r="K158" s="215">
        <v>0</v>
      </c>
      <c r="L158" s="215">
        <v>1888600</v>
      </c>
      <c r="M158" s="215">
        <f t="shared" si="85"/>
        <v>7401456</v>
      </c>
      <c r="N158" s="215">
        <v>12807838</v>
      </c>
      <c r="O158" s="215">
        <f t="shared" si="86"/>
        <v>3517782</v>
      </c>
      <c r="P158" s="215">
        <f t="shared" si="84"/>
        <v>2192162</v>
      </c>
      <c r="Q158" s="215">
        <f t="shared" si="87"/>
        <v>1888600</v>
      </c>
      <c r="W158" s="265">
        <v>2122134963</v>
      </c>
      <c r="X158" s="265" t="s">
        <v>1220</v>
      </c>
      <c r="Y158" s="266">
        <v>0</v>
      </c>
      <c r="Z158" s="266">
        <v>15000000</v>
      </c>
      <c r="AA158" s="266">
        <v>0</v>
      </c>
      <c r="AB158" s="266">
        <v>0</v>
      </c>
      <c r="AC158" s="266">
        <v>15000000</v>
      </c>
      <c r="AD158" s="266">
        <v>7401456</v>
      </c>
      <c r="AE158" s="266">
        <v>9290056</v>
      </c>
      <c r="AF158" s="266">
        <v>5709944</v>
      </c>
      <c r="AG158" s="266">
        <v>0</v>
      </c>
      <c r="AH158" s="266">
        <v>1888600</v>
      </c>
      <c r="AI158" s="266">
        <v>7401456</v>
      </c>
      <c r="AJ158" s="266">
        <v>0</v>
      </c>
      <c r="AK158" s="266">
        <v>12807838</v>
      </c>
      <c r="AL158" s="266">
        <v>3517782</v>
      </c>
      <c r="AM158" s="266">
        <v>2192162</v>
      </c>
    </row>
    <row r="159" spans="1:39" s="219" customFormat="1" ht="29" x14ac:dyDescent="0.35">
      <c r="A159" s="226">
        <v>212213497</v>
      </c>
      <c r="B159" s="227" t="s">
        <v>1130</v>
      </c>
      <c r="C159" s="228">
        <f>+C160+C161</f>
        <v>0</v>
      </c>
      <c r="D159" s="228">
        <f t="shared" ref="D159:Q159" si="95">+D160+D161</f>
        <v>40000000</v>
      </c>
      <c r="E159" s="228">
        <f t="shared" si="95"/>
        <v>0</v>
      </c>
      <c r="F159" s="228">
        <f t="shared" si="95"/>
        <v>0</v>
      </c>
      <c r="G159" s="228">
        <f t="shared" si="95"/>
        <v>40000000</v>
      </c>
      <c r="H159" s="228">
        <v>11158150</v>
      </c>
      <c r="I159" s="228">
        <v>16024968</v>
      </c>
      <c r="J159" s="228">
        <f t="shared" si="83"/>
        <v>23975032</v>
      </c>
      <c r="K159" s="228">
        <v>0</v>
      </c>
      <c r="L159" s="228">
        <v>4866818</v>
      </c>
      <c r="M159" s="228">
        <f t="shared" si="95"/>
        <v>0</v>
      </c>
      <c r="N159" s="228">
        <v>19266818</v>
      </c>
      <c r="O159" s="228">
        <f t="shared" si="95"/>
        <v>0</v>
      </c>
      <c r="P159" s="228">
        <f t="shared" si="84"/>
        <v>20733182</v>
      </c>
      <c r="Q159" s="228">
        <f t="shared" si="95"/>
        <v>0</v>
      </c>
      <c r="W159" s="265">
        <v>212213497</v>
      </c>
      <c r="X159" s="265" t="s">
        <v>1130</v>
      </c>
      <c r="Y159" s="266">
        <v>0</v>
      </c>
      <c r="Z159" s="266">
        <v>40000000</v>
      </c>
      <c r="AA159" s="266">
        <v>0</v>
      </c>
      <c r="AB159" s="266">
        <v>0</v>
      </c>
      <c r="AC159" s="266">
        <v>40000000</v>
      </c>
      <c r="AD159" s="266">
        <v>11158150</v>
      </c>
      <c r="AE159" s="266">
        <v>16024968</v>
      </c>
      <c r="AF159" s="266">
        <v>23975032</v>
      </c>
      <c r="AG159" s="266">
        <v>0</v>
      </c>
      <c r="AH159" s="266">
        <v>4866818</v>
      </c>
      <c r="AI159" s="266">
        <v>11158150</v>
      </c>
      <c r="AJ159" s="266">
        <v>0</v>
      </c>
      <c r="AK159" s="266">
        <v>19266818</v>
      </c>
      <c r="AL159" s="266">
        <v>3241850</v>
      </c>
      <c r="AM159" s="266">
        <v>20733182</v>
      </c>
    </row>
    <row r="160" spans="1:39" x14ac:dyDescent="0.35">
      <c r="A160" s="212">
        <v>2122134971</v>
      </c>
      <c r="B160" s="210" t="s">
        <v>1131</v>
      </c>
      <c r="C160" s="215"/>
      <c r="D160" s="215">
        <v>15000000</v>
      </c>
      <c r="E160" s="215">
        <v>0</v>
      </c>
      <c r="F160" s="215">
        <v>0</v>
      </c>
      <c r="G160" s="215">
        <f t="shared" si="90"/>
        <v>15000000</v>
      </c>
      <c r="H160" s="215">
        <v>11158150</v>
      </c>
      <c r="I160" s="215">
        <v>11758150</v>
      </c>
      <c r="J160" s="215">
        <f t="shared" si="83"/>
        <v>3241850</v>
      </c>
      <c r="K160" s="215">
        <v>0</v>
      </c>
      <c r="L160" s="215">
        <v>600000</v>
      </c>
      <c r="M160" s="215"/>
      <c r="N160" s="215">
        <v>15000000</v>
      </c>
      <c r="O160" s="215"/>
      <c r="P160" s="215">
        <f t="shared" si="84"/>
        <v>0</v>
      </c>
      <c r="Q160" s="215"/>
      <c r="W160" s="265">
        <v>2122134971</v>
      </c>
      <c r="X160" s="265" t="s">
        <v>1131</v>
      </c>
      <c r="Y160" s="266">
        <v>0</v>
      </c>
      <c r="Z160" s="266">
        <v>15000000</v>
      </c>
      <c r="AA160" s="266">
        <v>0</v>
      </c>
      <c r="AB160" s="266">
        <v>0</v>
      </c>
      <c r="AC160" s="266">
        <v>15000000</v>
      </c>
      <c r="AD160" s="266">
        <v>11158150</v>
      </c>
      <c r="AE160" s="266">
        <v>11758150</v>
      </c>
      <c r="AF160" s="266">
        <v>3241850</v>
      </c>
      <c r="AG160" s="266">
        <v>0</v>
      </c>
      <c r="AH160" s="266">
        <v>600000</v>
      </c>
      <c r="AI160" s="266">
        <v>11158150</v>
      </c>
      <c r="AJ160" s="266">
        <v>0</v>
      </c>
      <c r="AK160" s="266">
        <v>15000000</v>
      </c>
      <c r="AL160" s="266">
        <v>3241850</v>
      </c>
      <c r="AM160" s="266">
        <v>0</v>
      </c>
    </row>
    <row r="161" spans="1:39" x14ac:dyDescent="0.35">
      <c r="A161" s="212">
        <v>2122134974</v>
      </c>
      <c r="B161" s="210" t="s">
        <v>1132</v>
      </c>
      <c r="C161" s="215"/>
      <c r="D161" s="215">
        <v>25000000</v>
      </c>
      <c r="E161" s="215">
        <v>0</v>
      </c>
      <c r="F161" s="215">
        <v>0</v>
      </c>
      <c r="G161" s="215">
        <f t="shared" si="90"/>
        <v>25000000</v>
      </c>
      <c r="H161" s="215">
        <v>0</v>
      </c>
      <c r="I161" s="215">
        <v>4266818</v>
      </c>
      <c r="J161" s="215">
        <f t="shared" si="83"/>
        <v>20733182</v>
      </c>
      <c r="K161" s="215">
        <v>0</v>
      </c>
      <c r="L161" s="215">
        <v>4266818</v>
      </c>
      <c r="M161" s="215"/>
      <c r="N161" s="215">
        <v>4266818</v>
      </c>
      <c r="O161" s="215"/>
      <c r="P161" s="215">
        <f t="shared" si="84"/>
        <v>20733182</v>
      </c>
      <c r="Q161" s="215"/>
      <c r="W161" s="265">
        <v>2122134974</v>
      </c>
      <c r="X161" s="265" t="s">
        <v>1132</v>
      </c>
      <c r="Y161" s="266">
        <v>0</v>
      </c>
      <c r="Z161" s="266">
        <v>25000000</v>
      </c>
      <c r="AA161" s="266">
        <v>0</v>
      </c>
      <c r="AB161" s="266">
        <v>0</v>
      </c>
      <c r="AC161" s="266">
        <v>25000000</v>
      </c>
      <c r="AD161" s="266">
        <v>0</v>
      </c>
      <c r="AE161" s="266">
        <v>4266818</v>
      </c>
      <c r="AF161" s="266">
        <v>20733182</v>
      </c>
      <c r="AG161" s="266">
        <v>0</v>
      </c>
      <c r="AH161" s="266">
        <v>4266818</v>
      </c>
      <c r="AI161" s="266">
        <v>0</v>
      </c>
      <c r="AJ161" s="266">
        <v>0</v>
      </c>
      <c r="AK161" s="266">
        <v>4266818</v>
      </c>
      <c r="AL161" s="266">
        <v>0</v>
      </c>
      <c r="AM161" s="266">
        <v>20733182</v>
      </c>
    </row>
    <row r="162" spans="1:39" s="219" customFormat="1" x14ac:dyDescent="0.35">
      <c r="A162" s="223">
        <v>21222</v>
      </c>
      <c r="B162" s="224" t="s">
        <v>72</v>
      </c>
      <c r="C162" s="225">
        <f>+C163+C165+C168+C175+C191+C220</f>
        <v>6117300000</v>
      </c>
      <c r="D162" s="225">
        <f t="shared" ref="D162:Q162" si="96">+D163+D165+D168+D175+D191+D220</f>
        <v>1981513991</v>
      </c>
      <c r="E162" s="225">
        <f t="shared" si="96"/>
        <v>369312351</v>
      </c>
      <c r="F162" s="225">
        <f t="shared" si="96"/>
        <v>1255015764</v>
      </c>
      <c r="G162" s="225">
        <f t="shared" si="96"/>
        <v>8984517404</v>
      </c>
      <c r="H162" s="225">
        <v>892411432.68000007</v>
      </c>
      <c r="I162" s="225">
        <v>5543695888.5300007</v>
      </c>
      <c r="J162" s="225">
        <f t="shared" si="83"/>
        <v>3440821515.4699993</v>
      </c>
      <c r="K162" s="225">
        <v>258239784.05999997</v>
      </c>
      <c r="L162" s="225">
        <v>1537138728.5899999</v>
      </c>
      <c r="M162" s="225">
        <f t="shared" si="96"/>
        <v>3943930627.9399996</v>
      </c>
      <c r="N162" s="225">
        <v>7060816685.0699997</v>
      </c>
      <c r="O162" s="225">
        <f t="shared" si="96"/>
        <v>1100025237.54</v>
      </c>
      <c r="P162" s="225">
        <f t="shared" si="84"/>
        <v>1923700718.9300003</v>
      </c>
      <c r="Q162" s="225">
        <f t="shared" si="96"/>
        <v>1642354225.5900002</v>
      </c>
      <c r="W162" s="265">
        <v>21222</v>
      </c>
      <c r="X162" s="265" t="s">
        <v>72</v>
      </c>
      <c r="Y162" s="266">
        <v>5767300000</v>
      </c>
      <c r="Z162" s="266">
        <v>1981513991</v>
      </c>
      <c r="AA162" s="266">
        <v>369312351</v>
      </c>
      <c r="AB162" s="266">
        <v>1255015764</v>
      </c>
      <c r="AC162" s="266">
        <v>8634517404</v>
      </c>
      <c r="AD162" s="266">
        <v>892411432.68000007</v>
      </c>
      <c r="AE162" s="266">
        <v>5543695888.5300007</v>
      </c>
      <c r="AF162" s="266">
        <v>3090821515.4699993</v>
      </c>
      <c r="AG162" s="266">
        <v>258239784.05999997</v>
      </c>
      <c r="AH162" s="266">
        <v>1537138728.5899999</v>
      </c>
      <c r="AI162" s="266">
        <v>4272257209.9400005</v>
      </c>
      <c r="AJ162" s="266">
        <v>143328016.30000001</v>
      </c>
      <c r="AK162" s="266">
        <v>7060816685.0699997</v>
      </c>
      <c r="AL162" s="266">
        <v>1517120796.539999</v>
      </c>
      <c r="AM162" s="266">
        <v>1573700718.9300003</v>
      </c>
    </row>
    <row r="163" spans="1:39" s="219" customFormat="1" x14ac:dyDescent="0.35">
      <c r="A163" s="226">
        <v>212221</v>
      </c>
      <c r="B163" s="227" t="s">
        <v>20</v>
      </c>
      <c r="C163" s="228">
        <f>+C164</f>
        <v>350000000</v>
      </c>
      <c r="D163" s="228">
        <f t="shared" ref="D163:Q163" si="97">+D164</f>
        <v>0</v>
      </c>
      <c r="E163" s="228">
        <f t="shared" si="97"/>
        <v>0</v>
      </c>
      <c r="F163" s="228">
        <f t="shared" si="97"/>
        <v>0</v>
      </c>
      <c r="G163" s="228">
        <f t="shared" si="97"/>
        <v>350000000</v>
      </c>
      <c r="H163" s="228">
        <v>0</v>
      </c>
      <c r="I163" s="228">
        <v>104880095</v>
      </c>
      <c r="J163" s="228">
        <f t="shared" si="83"/>
        <v>245119905</v>
      </c>
      <c r="K163" s="228">
        <v>547506</v>
      </c>
      <c r="L163" s="228">
        <v>105215497</v>
      </c>
      <c r="M163" s="228">
        <f t="shared" si="97"/>
        <v>-335402</v>
      </c>
      <c r="N163" s="228">
        <v>173241229</v>
      </c>
      <c r="O163" s="228">
        <f t="shared" si="97"/>
        <v>68361134</v>
      </c>
      <c r="P163" s="228">
        <f t="shared" si="84"/>
        <v>176758771</v>
      </c>
      <c r="Q163" s="228">
        <f t="shared" si="97"/>
        <v>105215497</v>
      </c>
      <c r="W163" s="265">
        <v>212221</v>
      </c>
      <c r="X163" s="265" t="s">
        <v>20</v>
      </c>
      <c r="Y163" s="266">
        <v>350000000</v>
      </c>
      <c r="Z163" s="266">
        <v>0</v>
      </c>
      <c r="AA163" s="266">
        <v>0</v>
      </c>
      <c r="AB163" s="266">
        <v>0</v>
      </c>
      <c r="AC163" s="266">
        <v>350000000</v>
      </c>
      <c r="AD163" s="266">
        <v>0</v>
      </c>
      <c r="AE163" s="266">
        <v>104880095</v>
      </c>
      <c r="AF163" s="266">
        <v>245119905</v>
      </c>
      <c r="AG163" s="266">
        <v>547506</v>
      </c>
      <c r="AH163" s="266">
        <v>105215497</v>
      </c>
      <c r="AI163" s="266">
        <v>8044126</v>
      </c>
      <c r="AJ163" s="266">
        <v>0</v>
      </c>
      <c r="AK163" s="266">
        <v>173241229</v>
      </c>
      <c r="AL163" s="266">
        <v>68361134</v>
      </c>
      <c r="AM163" s="266">
        <v>176758771</v>
      </c>
    </row>
    <row r="164" spans="1:39" x14ac:dyDescent="0.35">
      <c r="A164" s="212">
        <v>2122211</v>
      </c>
      <c r="B164" s="210" t="s">
        <v>73</v>
      </c>
      <c r="C164" s="215">
        <v>350000000</v>
      </c>
      <c r="D164" s="215">
        <v>0</v>
      </c>
      <c r="E164" s="215">
        <v>0</v>
      </c>
      <c r="F164" s="215">
        <v>0</v>
      </c>
      <c r="G164" s="215">
        <f t="shared" si="90"/>
        <v>350000000</v>
      </c>
      <c r="H164" s="215">
        <v>0</v>
      </c>
      <c r="I164" s="215">
        <v>104880095</v>
      </c>
      <c r="J164" s="215">
        <f t="shared" si="83"/>
        <v>245119905</v>
      </c>
      <c r="K164" s="215">
        <v>547506</v>
      </c>
      <c r="L164" s="215">
        <v>105215497</v>
      </c>
      <c r="M164" s="215">
        <f t="shared" si="85"/>
        <v>-335402</v>
      </c>
      <c r="N164" s="215">
        <v>173241229</v>
      </c>
      <c r="O164" s="215">
        <f t="shared" si="86"/>
        <v>68361134</v>
      </c>
      <c r="P164" s="215">
        <f t="shared" si="84"/>
        <v>176758771</v>
      </c>
      <c r="Q164" s="215">
        <f t="shared" si="87"/>
        <v>105215497</v>
      </c>
      <c r="W164" s="265">
        <v>2122211</v>
      </c>
      <c r="X164" s="265" t="s">
        <v>73</v>
      </c>
      <c r="Y164" s="266">
        <v>350000000</v>
      </c>
      <c r="Z164" s="266">
        <v>0</v>
      </c>
      <c r="AA164" s="266">
        <v>0</v>
      </c>
      <c r="AB164" s="266">
        <v>0</v>
      </c>
      <c r="AC164" s="266">
        <v>350000000</v>
      </c>
      <c r="AD164" s="266">
        <v>0</v>
      </c>
      <c r="AE164" s="266">
        <v>104880095</v>
      </c>
      <c r="AF164" s="266">
        <v>245119905</v>
      </c>
      <c r="AG164" s="266">
        <v>547506</v>
      </c>
      <c r="AH164" s="266">
        <v>105215497</v>
      </c>
      <c r="AI164" s="266">
        <v>8044126</v>
      </c>
      <c r="AJ164" s="266">
        <v>0</v>
      </c>
      <c r="AK164" s="266">
        <v>173241229</v>
      </c>
      <c r="AL164" s="266">
        <v>68361134</v>
      </c>
      <c r="AM164" s="266">
        <v>176758771</v>
      </c>
    </row>
    <row r="165" spans="1:39" s="219" customFormat="1" x14ac:dyDescent="0.35">
      <c r="A165" s="226">
        <v>212225</v>
      </c>
      <c r="B165" s="227" t="s">
        <v>1133</v>
      </c>
      <c r="C165" s="228">
        <f>+C166</f>
        <v>0</v>
      </c>
      <c r="D165" s="228">
        <f t="shared" ref="D165:R165" si="98">+D166</f>
        <v>34000000</v>
      </c>
      <c r="E165" s="228">
        <f t="shared" si="98"/>
        <v>0</v>
      </c>
      <c r="F165" s="228">
        <f t="shared" si="98"/>
        <v>429515764</v>
      </c>
      <c r="G165" s="228">
        <f t="shared" si="98"/>
        <v>463515764</v>
      </c>
      <c r="H165" s="228">
        <v>0</v>
      </c>
      <c r="I165" s="228">
        <v>34000000</v>
      </c>
      <c r="J165" s="228">
        <f t="shared" si="83"/>
        <v>429515764</v>
      </c>
      <c r="K165" s="228">
        <v>0</v>
      </c>
      <c r="L165" s="228">
        <v>0</v>
      </c>
      <c r="M165" s="228">
        <f t="shared" si="98"/>
        <v>0</v>
      </c>
      <c r="N165" s="228">
        <v>308547823</v>
      </c>
      <c r="O165" s="228">
        <f t="shared" si="98"/>
        <v>0</v>
      </c>
      <c r="P165" s="228">
        <f t="shared" si="84"/>
        <v>154967941</v>
      </c>
      <c r="Q165" s="228">
        <f t="shared" si="98"/>
        <v>0</v>
      </c>
      <c r="R165" s="228">
        <f t="shared" si="98"/>
        <v>0</v>
      </c>
      <c r="W165" s="265">
        <v>212225</v>
      </c>
      <c r="X165" s="265" t="s">
        <v>1133</v>
      </c>
      <c r="Y165" s="266">
        <v>0</v>
      </c>
      <c r="Z165" s="266">
        <v>34000000</v>
      </c>
      <c r="AA165" s="266">
        <v>0</v>
      </c>
      <c r="AB165" s="266">
        <v>429515764</v>
      </c>
      <c r="AC165" s="266">
        <v>463515764</v>
      </c>
      <c r="AD165" s="266">
        <v>0</v>
      </c>
      <c r="AE165" s="266">
        <v>34000000</v>
      </c>
      <c r="AF165" s="266">
        <v>429515764</v>
      </c>
      <c r="AG165" s="266">
        <v>0</v>
      </c>
      <c r="AH165" s="266">
        <v>0</v>
      </c>
      <c r="AI165" s="266">
        <v>34000000</v>
      </c>
      <c r="AJ165" s="266">
        <v>0</v>
      </c>
      <c r="AK165" s="266">
        <v>308547823</v>
      </c>
      <c r="AL165" s="266">
        <v>274547823</v>
      </c>
      <c r="AM165" s="266">
        <v>154967941</v>
      </c>
    </row>
    <row r="166" spans="1:39" ht="29" x14ac:dyDescent="0.35">
      <c r="A166" s="212">
        <v>2122252</v>
      </c>
      <c r="B166" s="210" t="s">
        <v>1134</v>
      </c>
      <c r="C166" s="215">
        <f>+C167</f>
        <v>0</v>
      </c>
      <c r="D166" s="215">
        <v>34000000</v>
      </c>
      <c r="E166" s="215">
        <v>0</v>
      </c>
      <c r="F166" s="215">
        <v>429515764</v>
      </c>
      <c r="G166" s="215">
        <f t="shared" si="90"/>
        <v>463515764</v>
      </c>
      <c r="H166" s="215">
        <v>0</v>
      </c>
      <c r="I166" s="215">
        <v>34000000</v>
      </c>
      <c r="J166" s="215">
        <f t="shared" si="83"/>
        <v>429515764</v>
      </c>
      <c r="K166" s="215">
        <v>0</v>
      </c>
      <c r="L166" s="215">
        <v>0</v>
      </c>
      <c r="M166" s="215"/>
      <c r="N166" s="215">
        <v>308547823</v>
      </c>
      <c r="O166" s="215"/>
      <c r="P166" s="215">
        <f t="shared" si="84"/>
        <v>154967941</v>
      </c>
      <c r="Q166" s="215"/>
      <c r="W166" s="265">
        <v>2122252</v>
      </c>
      <c r="X166" s="265" t="s">
        <v>1134</v>
      </c>
      <c r="Y166" s="266">
        <v>0</v>
      </c>
      <c r="Z166" s="266">
        <v>34000000</v>
      </c>
      <c r="AA166" s="266">
        <v>0</v>
      </c>
      <c r="AB166" s="266">
        <v>429515764</v>
      </c>
      <c r="AC166" s="266">
        <v>463515764</v>
      </c>
      <c r="AD166" s="266">
        <v>0</v>
      </c>
      <c r="AE166" s="266">
        <v>34000000</v>
      </c>
      <c r="AF166" s="266">
        <v>429515764</v>
      </c>
      <c r="AG166" s="266">
        <v>0</v>
      </c>
      <c r="AH166" s="266">
        <v>0</v>
      </c>
      <c r="AI166" s="266">
        <v>34000000</v>
      </c>
      <c r="AJ166" s="266">
        <v>0</v>
      </c>
      <c r="AK166" s="266">
        <v>308547823</v>
      </c>
      <c r="AL166" s="266">
        <v>274547823</v>
      </c>
      <c r="AM166" s="266">
        <v>154967941</v>
      </c>
    </row>
    <row r="167" spans="1:39" ht="29" x14ac:dyDescent="0.35">
      <c r="A167" s="212">
        <v>21222524</v>
      </c>
      <c r="B167" s="210" t="s">
        <v>1135</v>
      </c>
      <c r="C167" s="215"/>
      <c r="D167" s="215">
        <v>34000000</v>
      </c>
      <c r="E167" s="215">
        <v>0</v>
      </c>
      <c r="F167" s="215">
        <v>429515764</v>
      </c>
      <c r="G167" s="215">
        <f t="shared" si="90"/>
        <v>463515764</v>
      </c>
      <c r="H167" s="215">
        <v>0</v>
      </c>
      <c r="I167" s="215">
        <v>34000000</v>
      </c>
      <c r="J167" s="215">
        <f t="shared" si="83"/>
        <v>429515764</v>
      </c>
      <c r="K167" s="215">
        <v>0</v>
      </c>
      <c r="L167" s="215">
        <v>0</v>
      </c>
      <c r="M167" s="215"/>
      <c r="N167" s="215">
        <v>308547823</v>
      </c>
      <c r="O167" s="215"/>
      <c r="P167" s="215">
        <f t="shared" si="84"/>
        <v>154967941</v>
      </c>
      <c r="Q167" s="215"/>
      <c r="W167" s="265">
        <v>21222524</v>
      </c>
      <c r="X167" s="265" t="s">
        <v>1135</v>
      </c>
      <c r="Y167" s="266">
        <v>0</v>
      </c>
      <c r="Z167" s="266">
        <v>34000000</v>
      </c>
      <c r="AA167" s="266">
        <v>0</v>
      </c>
      <c r="AB167" s="266">
        <v>429515764</v>
      </c>
      <c r="AC167" s="266">
        <v>463515764</v>
      </c>
      <c r="AD167" s="266">
        <v>0</v>
      </c>
      <c r="AE167" s="266">
        <v>34000000</v>
      </c>
      <c r="AF167" s="266">
        <v>429515764</v>
      </c>
      <c r="AG167" s="266">
        <v>0</v>
      </c>
      <c r="AH167" s="266">
        <v>0</v>
      </c>
      <c r="AI167" s="266">
        <v>34000000</v>
      </c>
      <c r="AJ167" s="266">
        <v>0</v>
      </c>
      <c r="AK167" s="266">
        <v>308547823</v>
      </c>
      <c r="AL167" s="266">
        <v>274547823</v>
      </c>
      <c r="AM167" s="266">
        <v>154967941</v>
      </c>
    </row>
    <row r="168" spans="1:39" s="219" customFormat="1" ht="29" x14ac:dyDescent="0.35">
      <c r="A168" s="223">
        <v>212226</v>
      </c>
      <c r="B168" s="224" t="s">
        <v>74</v>
      </c>
      <c r="C168" s="225">
        <f>+C169+C173+C174</f>
        <v>470000000</v>
      </c>
      <c r="D168" s="225">
        <f t="shared" ref="D168:Q168" si="99">+D169+D173+D174</f>
        <v>0</v>
      </c>
      <c r="E168" s="225">
        <f t="shared" si="99"/>
        <v>0</v>
      </c>
      <c r="F168" s="225">
        <f t="shared" si="99"/>
        <v>0</v>
      </c>
      <c r="G168" s="225">
        <f t="shared" si="99"/>
        <v>470000000</v>
      </c>
      <c r="H168" s="225">
        <v>0</v>
      </c>
      <c r="I168" s="225">
        <v>273765502</v>
      </c>
      <c r="J168" s="225">
        <f t="shared" si="83"/>
        <v>196234498</v>
      </c>
      <c r="K168" s="225">
        <v>0</v>
      </c>
      <c r="L168" s="225">
        <v>7322042</v>
      </c>
      <c r="M168" s="225">
        <f t="shared" si="99"/>
        <v>266443460</v>
      </c>
      <c r="N168" s="225">
        <v>313865502</v>
      </c>
      <c r="O168" s="225">
        <f t="shared" si="99"/>
        <v>40100000</v>
      </c>
      <c r="P168" s="225">
        <f t="shared" si="84"/>
        <v>156134498</v>
      </c>
      <c r="Q168" s="225">
        <f t="shared" si="99"/>
        <v>7322042</v>
      </c>
      <c r="W168" s="265">
        <v>212226</v>
      </c>
      <c r="X168" s="265" t="s">
        <v>74</v>
      </c>
      <c r="Y168" s="266">
        <v>470000000</v>
      </c>
      <c r="Z168" s="266">
        <v>0</v>
      </c>
      <c r="AA168" s="266">
        <v>0</v>
      </c>
      <c r="AB168" s="266">
        <v>0</v>
      </c>
      <c r="AC168" s="266">
        <v>470000000</v>
      </c>
      <c r="AD168" s="266">
        <v>0</v>
      </c>
      <c r="AE168" s="266">
        <v>273765502</v>
      </c>
      <c r="AF168" s="266">
        <v>196234498</v>
      </c>
      <c r="AG168" s="266">
        <v>0</v>
      </c>
      <c r="AH168" s="266">
        <v>7322042</v>
      </c>
      <c r="AI168" s="266">
        <v>266443460</v>
      </c>
      <c r="AJ168" s="266">
        <v>35000000</v>
      </c>
      <c r="AK168" s="266">
        <v>313865502</v>
      </c>
      <c r="AL168" s="266">
        <v>40100000</v>
      </c>
      <c r="AM168" s="266">
        <v>156134498</v>
      </c>
    </row>
    <row r="169" spans="1:39" s="219" customFormat="1" x14ac:dyDescent="0.35">
      <c r="A169" s="226">
        <v>2122261</v>
      </c>
      <c r="B169" s="227" t="s">
        <v>75</v>
      </c>
      <c r="C169" s="228">
        <f>+C170+C171+C172</f>
        <v>97000000</v>
      </c>
      <c r="D169" s="228">
        <f t="shared" ref="D169:Q169" si="100">+D170+D171+D172</f>
        <v>0</v>
      </c>
      <c r="E169" s="228">
        <f t="shared" si="100"/>
        <v>0</v>
      </c>
      <c r="F169" s="228">
        <f t="shared" si="100"/>
        <v>0</v>
      </c>
      <c r="G169" s="228">
        <f t="shared" si="100"/>
        <v>97000000</v>
      </c>
      <c r="H169" s="228">
        <v>0</v>
      </c>
      <c r="I169" s="228">
        <v>97000000</v>
      </c>
      <c r="J169" s="228">
        <f t="shared" si="83"/>
        <v>0</v>
      </c>
      <c r="K169" s="228">
        <v>0</v>
      </c>
      <c r="L169" s="228">
        <v>6356540</v>
      </c>
      <c r="M169" s="228">
        <f t="shared" si="100"/>
        <v>90643460</v>
      </c>
      <c r="N169" s="228">
        <v>97000000</v>
      </c>
      <c r="O169" s="228">
        <f t="shared" si="100"/>
        <v>0</v>
      </c>
      <c r="P169" s="228">
        <f t="shared" si="84"/>
        <v>0</v>
      </c>
      <c r="Q169" s="228">
        <f t="shared" si="100"/>
        <v>6356540</v>
      </c>
      <c r="W169" s="265">
        <v>2122261</v>
      </c>
      <c r="X169" s="265" t="s">
        <v>75</v>
      </c>
      <c r="Y169" s="266">
        <v>97000000</v>
      </c>
      <c r="Z169" s="266">
        <v>0</v>
      </c>
      <c r="AA169" s="266">
        <v>0</v>
      </c>
      <c r="AB169" s="266">
        <v>0</v>
      </c>
      <c r="AC169" s="266">
        <v>97000000</v>
      </c>
      <c r="AD169" s="266">
        <v>0</v>
      </c>
      <c r="AE169" s="266">
        <v>97000000</v>
      </c>
      <c r="AF169" s="266">
        <v>0</v>
      </c>
      <c r="AG169" s="266">
        <v>0</v>
      </c>
      <c r="AH169" s="266">
        <v>6356540</v>
      </c>
      <c r="AI169" s="266">
        <v>90643460</v>
      </c>
      <c r="AJ169" s="266">
        <v>0</v>
      </c>
      <c r="AK169" s="266">
        <v>97000000</v>
      </c>
      <c r="AL169" s="266">
        <v>0</v>
      </c>
      <c r="AM169" s="266">
        <v>0</v>
      </c>
    </row>
    <row r="170" spans="1:39" x14ac:dyDescent="0.35">
      <c r="A170" s="212">
        <v>21222611</v>
      </c>
      <c r="B170" s="210" t="s">
        <v>583</v>
      </c>
      <c r="C170" s="215">
        <v>37000000</v>
      </c>
      <c r="D170" s="215">
        <v>0</v>
      </c>
      <c r="E170" s="215">
        <v>0</v>
      </c>
      <c r="F170" s="215">
        <v>0</v>
      </c>
      <c r="G170" s="215">
        <f t="shared" si="90"/>
        <v>37000000</v>
      </c>
      <c r="H170" s="215">
        <v>0</v>
      </c>
      <c r="I170" s="215">
        <v>37000000</v>
      </c>
      <c r="J170" s="215">
        <f t="shared" si="83"/>
        <v>0</v>
      </c>
      <c r="K170" s="215">
        <v>0</v>
      </c>
      <c r="L170" s="215">
        <v>0</v>
      </c>
      <c r="M170" s="215">
        <f t="shared" si="85"/>
        <v>37000000</v>
      </c>
      <c r="N170" s="215">
        <v>37000000</v>
      </c>
      <c r="O170" s="215">
        <f t="shared" si="86"/>
        <v>0</v>
      </c>
      <c r="P170" s="215">
        <f t="shared" si="84"/>
        <v>0</v>
      </c>
      <c r="Q170" s="215">
        <f t="shared" si="87"/>
        <v>0</v>
      </c>
      <c r="W170" s="265">
        <v>21222611</v>
      </c>
      <c r="X170" s="265" t="s">
        <v>860</v>
      </c>
      <c r="Y170" s="266">
        <v>37000000</v>
      </c>
      <c r="Z170" s="266">
        <v>0</v>
      </c>
      <c r="AA170" s="266">
        <v>0</v>
      </c>
      <c r="AB170" s="266">
        <v>0</v>
      </c>
      <c r="AC170" s="266">
        <v>37000000</v>
      </c>
      <c r="AD170" s="266">
        <v>0</v>
      </c>
      <c r="AE170" s="266">
        <v>37000000</v>
      </c>
      <c r="AF170" s="266">
        <v>0</v>
      </c>
      <c r="AG170" s="266">
        <v>0</v>
      </c>
      <c r="AH170" s="266">
        <v>0</v>
      </c>
      <c r="AI170" s="266">
        <v>37000000</v>
      </c>
      <c r="AJ170" s="266">
        <v>0</v>
      </c>
      <c r="AK170" s="266">
        <v>37000000</v>
      </c>
      <c r="AL170" s="266">
        <v>0</v>
      </c>
      <c r="AM170" s="266">
        <v>0</v>
      </c>
    </row>
    <row r="171" spans="1:39" x14ac:dyDescent="0.35">
      <c r="A171" s="212">
        <v>21222612</v>
      </c>
      <c r="B171" s="210" t="s">
        <v>584</v>
      </c>
      <c r="C171" s="215">
        <v>25000000</v>
      </c>
      <c r="D171" s="215">
        <v>0</v>
      </c>
      <c r="E171" s="215">
        <v>0</v>
      </c>
      <c r="F171" s="215">
        <v>0</v>
      </c>
      <c r="G171" s="215">
        <f t="shared" si="90"/>
        <v>25000000</v>
      </c>
      <c r="H171" s="215">
        <v>0</v>
      </c>
      <c r="I171" s="215">
        <v>25000000</v>
      </c>
      <c r="J171" s="215">
        <f t="shared" si="83"/>
        <v>0</v>
      </c>
      <c r="K171" s="215">
        <v>0</v>
      </c>
      <c r="L171" s="215">
        <v>0</v>
      </c>
      <c r="M171" s="215">
        <f t="shared" si="85"/>
        <v>25000000</v>
      </c>
      <c r="N171" s="215">
        <v>25000000</v>
      </c>
      <c r="O171" s="215">
        <f t="shared" si="86"/>
        <v>0</v>
      </c>
      <c r="P171" s="215">
        <f t="shared" si="84"/>
        <v>0</v>
      </c>
      <c r="Q171" s="215">
        <f t="shared" si="87"/>
        <v>0</v>
      </c>
      <c r="W171" s="265">
        <v>21222612</v>
      </c>
      <c r="X171" s="265" t="s">
        <v>861</v>
      </c>
      <c r="Y171" s="266">
        <v>25000000</v>
      </c>
      <c r="Z171" s="266">
        <v>0</v>
      </c>
      <c r="AA171" s="266">
        <v>0</v>
      </c>
      <c r="AB171" s="266">
        <v>0</v>
      </c>
      <c r="AC171" s="266">
        <v>25000000</v>
      </c>
      <c r="AD171" s="266">
        <v>0</v>
      </c>
      <c r="AE171" s="266">
        <v>25000000</v>
      </c>
      <c r="AF171" s="266">
        <v>0</v>
      </c>
      <c r="AG171" s="266">
        <v>0</v>
      </c>
      <c r="AH171" s="266">
        <v>0</v>
      </c>
      <c r="AI171" s="266">
        <v>25000000</v>
      </c>
      <c r="AJ171" s="266">
        <v>0</v>
      </c>
      <c r="AK171" s="266">
        <v>25000000</v>
      </c>
      <c r="AL171" s="266">
        <v>0</v>
      </c>
      <c r="AM171" s="266">
        <v>0</v>
      </c>
    </row>
    <row r="172" spans="1:39" x14ac:dyDescent="0.35">
      <c r="A172" s="212">
        <v>21222613</v>
      </c>
      <c r="B172" s="210" t="s">
        <v>585</v>
      </c>
      <c r="C172" s="215">
        <v>35000000</v>
      </c>
      <c r="D172" s="215">
        <v>0</v>
      </c>
      <c r="E172" s="215">
        <v>0</v>
      </c>
      <c r="F172" s="215">
        <v>0</v>
      </c>
      <c r="G172" s="215">
        <f t="shared" si="90"/>
        <v>35000000</v>
      </c>
      <c r="H172" s="215">
        <v>0</v>
      </c>
      <c r="I172" s="215">
        <v>35000000</v>
      </c>
      <c r="J172" s="215">
        <f t="shared" si="83"/>
        <v>0</v>
      </c>
      <c r="K172" s="215">
        <v>0</v>
      </c>
      <c r="L172" s="215">
        <v>6356540</v>
      </c>
      <c r="M172" s="215">
        <f t="shared" si="85"/>
        <v>28643460</v>
      </c>
      <c r="N172" s="215">
        <v>35000000</v>
      </c>
      <c r="O172" s="215">
        <f t="shared" si="86"/>
        <v>0</v>
      </c>
      <c r="P172" s="215">
        <f t="shared" si="84"/>
        <v>0</v>
      </c>
      <c r="Q172" s="215">
        <f t="shared" si="87"/>
        <v>6356540</v>
      </c>
      <c r="W172" s="265">
        <v>21222613</v>
      </c>
      <c r="X172" s="265" t="s">
        <v>862</v>
      </c>
      <c r="Y172" s="266">
        <v>35000000</v>
      </c>
      <c r="Z172" s="266">
        <v>0</v>
      </c>
      <c r="AA172" s="266">
        <v>0</v>
      </c>
      <c r="AB172" s="266">
        <v>0</v>
      </c>
      <c r="AC172" s="266">
        <v>35000000</v>
      </c>
      <c r="AD172" s="266">
        <v>0</v>
      </c>
      <c r="AE172" s="266">
        <v>35000000</v>
      </c>
      <c r="AF172" s="266">
        <v>0</v>
      </c>
      <c r="AG172" s="266">
        <v>0</v>
      </c>
      <c r="AH172" s="266">
        <v>6356540</v>
      </c>
      <c r="AI172" s="266">
        <v>28643460</v>
      </c>
      <c r="AJ172" s="266">
        <v>0</v>
      </c>
      <c r="AK172" s="266">
        <v>35000000</v>
      </c>
      <c r="AL172" s="266">
        <v>0</v>
      </c>
      <c r="AM172" s="266">
        <v>0</v>
      </c>
    </row>
    <row r="173" spans="1:39" x14ac:dyDescent="0.35">
      <c r="A173" s="212">
        <v>2122262</v>
      </c>
      <c r="B173" s="210" t="s">
        <v>586</v>
      </c>
      <c r="C173" s="215">
        <v>300000000</v>
      </c>
      <c r="D173" s="215">
        <v>0</v>
      </c>
      <c r="E173" s="215">
        <v>0</v>
      </c>
      <c r="F173" s="215">
        <v>0</v>
      </c>
      <c r="G173" s="215">
        <f t="shared" si="90"/>
        <v>300000000</v>
      </c>
      <c r="H173" s="215">
        <v>0</v>
      </c>
      <c r="I173" s="215">
        <v>176765502</v>
      </c>
      <c r="J173" s="215">
        <f t="shared" si="83"/>
        <v>123234498</v>
      </c>
      <c r="K173" s="215">
        <v>0</v>
      </c>
      <c r="L173" s="215">
        <v>965502</v>
      </c>
      <c r="M173" s="215">
        <f t="shared" si="85"/>
        <v>175800000</v>
      </c>
      <c r="N173" s="215">
        <v>181865502</v>
      </c>
      <c r="O173" s="215">
        <f t="shared" si="86"/>
        <v>5100000</v>
      </c>
      <c r="P173" s="215">
        <f t="shared" si="84"/>
        <v>118134498</v>
      </c>
      <c r="Q173" s="215">
        <f t="shared" si="87"/>
        <v>965502</v>
      </c>
      <c r="W173" s="265">
        <v>2122262</v>
      </c>
      <c r="X173" s="265" t="s">
        <v>863</v>
      </c>
      <c r="Y173" s="266">
        <v>300000000</v>
      </c>
      <c r="Z173" s="266">
        <v>0</v>
      </c>
      <c r="AA173" s="266">
        <v>0</v>
      </c>
      <c r="AB173" s="266">
        <v>0</v>
      </c>
      <c r="AC173" s="266">
        <v>300000000</v>
      </c>
      <c r="AD173" s="266">
        <v>0</v>
      </c>
      <c r="AE173" s="266">
        <v>176765502</v>
      </c>
      <c r="AF173" s="266">
        <v>123234498</v>
      </c>
      <c r="AG173" s="266">
        <v>0</v>
      </c>
      <c r="AH173" s="266">
        <v>965502</v>
      </c>
      <c r="AI173" s="266">
        <v>175800000</v>
      </c>
      <c r="AJ173" s="266">
        <v>0</v>
      </c>
      <c r="AK173" s="266">
        <v>181865502</v>
      </c>
      <c r="AL173" s="266">
        <v>5100000</v>
      </c>
      <c r="AM173" s="266">
        <v>118134498</v>
      </c>
    </row>
    <row r="174" spans="1:39" x14ac:dyDescent="0.35">
      <c r="A174" s="212">
        <v>2122266</v>
      </c>
      <c r="B174" s="210" t="s">
        <v>587</v>
      </c>
      <c r="C174" s="215">
        <v>73000000</v>
      </c>
      <c r="D174" s="215">
        <v>0</v>
      </c>
      <c r="E174" s="215">
        <v>0</v>
      </c>
      <c r="F174" s="215">
        <v>0</v>
      </c>
      <c r="G174" s="215">
        <f t="shared" si="90"/>
        <v>73000000</v>
      </c>
      <c r="H174" s="215">
        <v>0</v>
      </c>
      <c r="I174" s="215">
        <v>0</v>
      </c>
      <c r="J174" s="215">
        <f t="shared" si="83"/>
        <v>73000000</v>
      </c>
      <c r="K174" s="215">
        <v>0</v>
      </c>
      <c r="L174" s="215">
        <v>0</v>
      </c>
      <c r="M174" s="215">
        <f t="shared" si="85"/>
        <v>0</v>
      </c>
      <c r="N174" s="215">
        <v>35000000</v>
      </c>
      <c r="O174" s="215">
        <f t="shared" si="86"/>
        <v>35000000</v>
      </c>
      <c r="P174" s="215">
        <f t="shared" si="84"/>
        <v>38000000</v>
      </c>
      <c r="Q174" s="215">
        <f t="shared" si="87"/>
        <v>0</v>
      </c>
      <c r="W174" s="265">
        <v>2122266</v>
      </c>
      <c r="X174" s="265" t="s">
        <v>864</v>
      </c>
      <c r="Y174" s="266">
        <v>73000000</v>
      </c>
      <c r="Z174" s="266">
        <v>0</v>
      </c>
      <c r="AA174" s="266">
        <v>0</v>
      </c>
      <c r="AB174" s="266">
        <v>0</v>
      </c>
      <c r="AC174" s="266">
        <v>73000000</v>
      </c>
      <c r="AD174" s="266">
        <v>0</v>
      </c>
      <c r="AE174" s="266">
        <v>0</v>
      </c>
      <c r="AF174" s="266">
        <v>73000000</v>
      </c>
      <c r="AG174" s="266">
        <v>0</v>
      </c>
      <c r="AH174" s="266">
        <v>0</v>
      </c>
      <c r="AI174" s="266">
        <v>0</v>
      </c>
      <c r="AJ174" s="266">
        <v>35000000</v>
      </c>
      <c r="AK174" s="266">
        <v>35000000</v>
      </c>
      <c r="AL174" s="266">
        <v>35000000</v>
      </c>
      <c r="AM174" s="266">
        <v>38000000</v>
      </c>
    </row>
    <row r="175" spans="1:39" s="219" customFormat="1" ht="29" x14ac:dyDescent="0.35">
      <c r="A175" s="223">
        <v>212227</v>
      </c>
      <c r="B175" s="224" t="s">
        <v>76</v>
      </c>
      <c r="C175" s="225">
        <f>+C176+C184</f>
        <v>2213000000</v>
      </c>
      <c r="D175" s="225">
        <f t="shared" ref="D175:Q175" si="101">+D176+D184</f>
        <v>358000000</v>
      </c>
      <c r="E175" s="225">
        <f t="shared" si="101"/>
        <v>0</v>
      </c>
      <c r="F175" s="225">
        <f t="shared" si="101"/>
        <v>0</v>
      </c>
      <c r="G175" s="225">
        <f t="shared" si="101"/>
        <v>2571000000</v>
      </c>
      <c r="H175" s="225">
        <v>776743272.60000002</v>
      </c>
      <c r="I175" s="225">
        <v>2014096627.7200003</v>
      </c>
      <c r="J175" s="225">
        <f t="shared" si="83"/>
        <v>556903372.27999973</v>
      </c>
      <c r="K175" s="225">
        <v>23411168.539999999</v>
      </c>
      <c r="L175" s="225">
        <v>369128708.89999998</v>
      </c>
      <c r="M175" s="225">
        <f t="shared" si="101"/>
        <v>1644967918.8199999</v>
      </c>
      <c r="N175" s="225">
        <v>2342599430.3699999</v>
      </c>
      <c r="O175" s="225">
        <f t="shared" si="101"/>
        <v>328502802.64999998</v>
      </c>
      <c r="P175" s="225">
        <f t="shared" si="84"/>
        <v>228400569.63000011</v>
      </c>
      <c r="Q175" s="225">
        <f t="shared" si="101"/>
        <v>369128708.89999998</v>
      </c>
      <c r="W175" s="265">
        <v>212227</v>
      </c>
      <c r="X175" s="265" t="s">
        <v>76</v>
      </c>
      <c r="Y175" s="266">
        <v>2213000000</v>
      </c>
      <c r="Z175" s="266">
        <v>198000000</v>
      </c>
      <c r="AA175" s="266">
        <v>0</v>
      </c>
      <c r="AB175" s="266">
        <v>0</v>
      </c>
      <c r="AC175" s="266">
        <v>2411000000</v>
      </c>
      <c r="AD175" s="266">
        <v>776743272.60000002</v>
      </c>
      <c r="AE175" s="266">
        <v>2014096627.7200003</v>
      </c>
      <c r="AF175" s="266">
        <v>396903372.27999973</v>
      </c>
      <c r="AG175" s="266">
        <v>23411168.539999999</v>
      </c>
      <c r="AH175" s="266">
        <v>369128708.89999998</v>
      </c>
      <c r="AI175" s="266">
        <v>1644967918.8200002</v>
      </c>
      <c r="AJ175" s="266">
        <v>5702278.5999999996</v>
      </c>
      <c r="AK175" s="266">
        <v>2342599430.3699999</v>
      </c>
      <c r="AL175" s="266">
        <v>328502802.64999962</v>
      </c>
      <c r="AM175" s="266">
        <v>68400569.630000114</v>
      </c>
    </row>
    <row r="176" spans="1:39" s="219" customFormat="1" x14ac:dyDescent="0.35">
      <c r="A176" s="223">
        <v>2122271</v>
      </c>
      <c r="B176" s="224" t="s">
        <v>77</v>
      </c>
      <c r="C176" s="225">
        <f>+C177+C179+C181+C183</f>
        <v>926000000</v>
      </c>
      <c r="D176" s="225">
        <f t="shared" ref="D176:Q176" si="102">+D177+D179+D181+D183</f>
        <v>198000000</v>
      </c>
      <c r="E176" s="225">
        <f t="shared" si="102"/>
        <v>0</v>
      </c>
      <c r="F176" s="225">
        <f t="shared" si="102"/>
        <v>0</v>
      </c>
      <c r="G176" s="225">
        <f t="shared" si="102"/>
        <v>1124000000</v>
      </c>
      <c r="H176" s="225">
        <v>771040994</v>
      </c>
      <c r="I176" s="225">
        <v>1019000000</v>
      </c>
      <c r="J176" s="225">
        <f t="shared" si="83"/>
        <v>105000000</v>
      </c>
      <c r="K176" s="225">
        <v>147418</v>
      </c>
      <c r="L176" s="225">
        <v>245540097</v>
      </c>
      <c r="M176" s="225">
        <f t="shared" si="102"/>
        <v>773839343.81999993</v>
      </c>
      <c r="N176" s="225">
        <v>1019000000</v>
      </c>
      <c r="O176" s="225">
        <f t="shared" si="102"/>
        <v>3092145.650000006</v>
      </c>
      <c r="P176" s="225">
        <f t="shared" si="84"/>
        <v>105000000</v>
      </c>
      <c r="Q176" s="225">
        <f t="shared" si="102"/>
        <v>316050492.89999998</v>
      </c>
      <c r="W176" s="265">
        <v>2122271</v>
      </c>
      <c r="X176" s="265" t="s">
        <v>77</v>
      </c>
      <c r="Y176" s="266">
        <v>826000000</v>
      </c>
      <c r="Z176" s="266">
        <v>198000000</v>
      </c>
      <c r="AA176" s="266">
        <v>0</v>
      </c>
      <c r="AB176" s="266">
        <v>0</v>
      </c>
      <c r="AC176" s="266">
        <v>1024000000</v>
      </c>
      <c r="AD176" s="266">
        <v>771040994</v>
      </c>
      <c r="AE176" s="266">
        <v>1019000000</v>
      </c>
      <c r="AF176" s="266">
        <v>5000000</v>
      </c>
      <c r="AG176" s="266">
        <v>147418</v>
      </c>
      <c r="AH176" s="266">
        <v>245540097</v>
      </c>
      <c r="AI176" s="266">
        <v>773459903</v>
      </c>
      <c r="AJ176" s="266">
        <v>0</v>
      </c>
      <c r="AK176" s="266">
        <v>1019000000</v>
      </c>
      <c r="AL176" s="266">
        <v>0</v>
      </c>
      <c r="AM176" s="266">
        <v>5000000</v>
      </c>
    </row>
    <row r="177" spans="1:39" s="219" customFormat="1" ht="29" x14ac:dyDescent="0.35">
      <c r="A177" s="226">
        <v>21222711</v>
      </c>
      <c r="B177" s="227" t="s">
        <v>78</v>
      </c>
      <c r="C177" s="228">
        <f>+C178</f>
        <v>5000000</v>
      </c>
      <c r="D177" s="228">
        <f t="shared" ref="D177:Q177" si="103">+D178</f>
        <v>0</v>
      </c>
      <c r="E177" s="228">
        <f t="shared" si="103"/>
        <v>0</v>
      </c>
      <c r="F177" s="228">
        <f t="shared" si="103"/>
        <v>0</v>
      </c>
      <c r="G177" s="228">
        <f t="shared" si="103"/>
        <v>5000000</v>
      </c>
      <c r="H177" s="228">
        <v>0</v>
      </c>
      <c r="I177" s="228">
        <v>0</v>
      </c>
      <c r="J177" s="228">
        <f t="shared" si="83"/>
        <v>5000000</v>
      </c>
      <c r="K177" s="228">
        <v>0</v>
      </c>
      <c r="L177" s="228">
        <v>0</v>
      </c>
      <c r="M177" s="228">
        <f t="shared" si="103"/>
        <v>0</v>
      </c>
      <c r="N177" s="228">
        <v>0</v>
      </c>
      <c r="O177" s="228">
        <f t="shared" si="103"/>
        <v>0</v>
      </c>
      <c r="P177" s="228">
        <f t="shared" si="84"/>
        <v>5000000</v>
      </c>
      <c r="Q177" s="228">
        <f t="shared" si="103"/>
        <v>0</v>
      </c>
      <c r="W177" s="265">
        <v>21222711</v>
      </c>
      <c r="X177" s="265" t="s">
        <v>78</v>
      </c>
      <c r="Y177" s="266">
        <v>5000000</v>
      </c>
      <c r="Z177" s="266">
        <v>0</v>
      </c>
      <c r="AA177" s="266">
        <v>0</v>
      </c>
      <c r="AB177" s="266">
        <v>0</v>
      </c>
      <c r="AC177" s="266">
        <v>5000000</v>
      </c>
      <c r="AD177" s="266">
        <v>0</v>
      </c>
      <c r="AE177" s="266">
        <v>0</v>
      </c>
      <c r="AF177" s="266">
        <v>5000000</v>
      </c>
      <c r="AG177" s="266">
        <v>0</v>
      </c>
      <c r="AH177" s="266">
        <v>0</v>
      </c>
      <c r="AI177" s="266">
        <v>0</v>
      </c>
      <c r="AJ177" s="266">
        <v>0</v>
      </c>
      <c r="AK177" s="266">
        <v>0</v>
      </c>
      <c r="AL177" s="266">
        <v>0</v>
      </c>
      <c r="AM177" s="266">
        <v>5000000</v>
      </c>
    </row>
    <row r="178" spans="1:39" ht="29" x14ac:dyDescent="0.35">
      <c r="A178" s="212">
        <v>212227111</v>
      </c>
      <c r="B178" s="210" t="s">
        <v>588</v>
      </c>
      <c r="C178" s="215">
        <v>5000000</v>
      </c>
      <c r="D178" s="215">
        <v>0</v>
      </c>
      <c r="E178" s="215">
        <v>0</v>
      </c>
      <c r="F178" s="215">
        <v>0</v>
      </c>
      <c r="G178" s="215">
        <f t="shared" si="90"/>
        <v>5000000</v>
      </c>
      <c r="H178" s="215">
        <v>0</v>
      </c>
      <c r="I178" s="215">
        <v>0</v>
      </c>
      <c r="J178" s="215">
        <f t="shared" si="83"/>
        <v>5000000</v>
      </c>
      <c r="K178" s="215">
        <v>0</v>
      </c>
      <c r="L178" s="215">
        <v>0</v>
      </c>
      <c r="M178" s="215">
        <f t="shared" si="85"/>
        <v>0</v>
      </c>
      <c r="N178" s="215">
        <v>0</v>
      </c>
      <c r="O178" s="215">
        <f t="shared" si="86"/>
        <v>0</v>
      </c>
      <c r="P178" s="215">
        <f t="shared" si="84"/>
        <v>5000000</v>
      </c>
      <c r="Q178" s="215">
        <f t="shared" si="87"/>
        <v>0</v>
      </c>
      <c r="W178" s="265">
        <v>212227111</v>
      </c>
      <c r="X178" s="265" t="s">
        <v>868</v>
      </c>
      <c r="Y178" s="266">
        <v>5000000</v>
      </c>
      <c r="Z178" s="266">
        <v>0</v>
      </c>
      <c r="AA178" s="266">
        <v>0</v>
      </c>
      <c r="AB178" s="266">
        <v>0</v>
      </c>
      <c r="AC178" s="266">
        <v>5000000</v>
      </c>
      <c r="AD178" s="266">
        <v>0</v>
      </c>
      <c r="AE178" s="266">
        <v>0</v>
      </c>
      <c r="AF178" s="266">
        <v>5000000</v>
      </c>
      <c r="AG178" s="266">
        <v>0</v>
      </c>
      <c r="AH178" s="266">
        <v>0</v>
      </c>
      <c r="AI178" s="266">
        <v>0</v>
      </c>
      <c r="AJ178" s="266">
        <v>0</v>
      </c>
      <c r="AK178" s="266">
        <v>0</v>
      </c>
      <c r="AL178" s="266">
        <v>0</v>
      </c>
      <c r="AM178" s="266">
        <v>5000000</v>
      </c>
    </row>
    <row r="179" spans="1:39" s="219" customFormat="1" ht="29" x14ac:dyDescent="0.35">
      <c r="A179" s="226">
        <v>21222712</v>
      </c>
      <c r="B179" s="227" t="s">
        <v>79</v>
      </c>
      <c r="C179" s="228">
        <f>+C180</f>
        <v>265000000</v>
      </c>
      <c r="D179" s="228">
        <f t="shared" ref="D179:Q179" si="104">+D180</f>
        <v>0</v>
      </c>
      <c r="E179" s="228">
        <f t="shared" si="104"/>
        <v>0</v>
      </c>
      <c r="F179" s="228">
        <f t="shared" si="104"/>
        <v>0</v>
      </c>
      <c r="G179" s="228">
        <f t="shared" si="104"/>
        <v>265000000</v>
      </c>
      <c r="H179" s="228">
        <v>265000000</v>
      </c>
      <c r="I179" s="228">
        <v>265000000</v>
      </c>
      <c r="J179" s="228">
        <f t="shared" si="83"/>
        <v>0</v>
      </c>
      <c r="K179" s="228">
        <v>0</v>
      </c>
      <c r="L179" s="228">
        <v>0</v>
      </c>
      <c r="M179" s="228">
        <f t="shared" si="104"/>
        <v>265000000</v>
      </c>
      <c r="N179" s="228">
        <v>265000000</v>
      </c>
      <c r="O179" s="228">
        <f t="shared" si="104"/>
        <v>0</v>
      </c>
      <c r="P179" s="228">
        <f t="shared" si="84"/>
        <v>0</v>
      </c>
      <c r="Q179" s="228">
        <f t="shared" si="104"/>
        <v>0</v>
      </c>
      <c r="W179" s="265">
        <v>21222712</v>
      </c>
      <c r="X179" s="265" t="s">
        <v>79</v>
      </c>
      <c r="Y179" s="266">
        <v>265000000</v>
      </c>
      <c r="Z179" s="266">
        <v>0</v>
      </c>
      <c r="AA179" s="266">
        <v>0</v>
      </c>
      <c r="AB179" s="266">
        <v>0</v>
      </c>
      <c r="AC179" s="266">
        <v>265000000</v>
      </c>
      <c r="AD179" s="266">
        <v>265000000</v>
      </c>
      <c r="AE179" s="266">
        <v>265000000</v>
      </c>
      <c r="AF179" s="266">
        <v>0</v>
      </c>
      <c r="AG179" s="266">
        <v>0</v>
      </c>
      <c r="AH179" s="266">
        <v>0</v>
      </c>
      <c r="AI179" s="266">
        <v>265000000</v>
      </c>
      <c r="AJ179" s="266">
        <v>0</v>
      </c>
      <c r="AK179" s="266">
        <v>265000000</v>
      </c>
      <c r="AL179" s="266">
        <v>0</v>
      </c>
      <c r="AM179" s="266">
        <v>0</v>
      </c>
    </row>
    <row r="180" spans="1:39" x14ac:dyDescent="0.35">
      <c r="A180" s="212">
        <v>212227121</v>
      </c>
      <c r="B180" s="210" t="s">
        <v>589</v>
      </c>
      <c r="C180" s="215">
        <v>265000000</v>
      </c>
      <c r="D180" s="215">
        <v>0</v>
      </c>
      <c r="E180" s="215">
        <v>0</v>
      </c>
      <c r="F180" s="215">
        <v>0</v>
      </c>
      <c r="G180" s="215">
        <f t="shared" si="90"/>
        <v>265000000</v>
      </c>
      <c r="H180" s="215">
        <v>265000000</v>
      </c>
      <c r="I180" s="215">
        <v>265000000</v>
      </c>
      <c r="J180" s="215">
        <f t="shared" si="83"/>
        <v>0</v>
      </c>
      <c r="K180" s="215">
        <v>0</v>
      </c>
      <c r="L180" s="215">
        <v>0</v>
      </c>
      <c r="M180" s="215">
        <f t="shared" si="85"/>
        <v>265000000</v>
      </c>
      <c r="N180" s="215">
        <v>265000000</v>
      </c>
      <c r="O180" s="215">
        <f t="shared" si="86"/>
        <v>0</v>
      </c>
      <c r="P180" s="215">
        <f t="shared" si="84"/>
        <v>0</v>
      </c>
      <c r="Q180" s="215">
        <f t="shared" si="87"/>
        <v>0</v>
      </c>
      <c r="W180" s="265">
        <v>212227121</v>
      </c>
      <c r="X180" s="265" t="s">
        <v>870</v>
      </c>
      <c r="Y180" s="266">
        <v>265000000</v>
      </c>
      <c r="Z180" s="266">
        <v>0</v>
      </c>
      <c r="AA180" s="266">
        <v>0</v>
      </c>
      <c r="AB180" s="266">
        <v>0</v>
      </c>
      <c r="AC180" s="266">
        <v>265000000</v>
      </c>
      <c r="AD180" s="266">
        <v>265000000</v>
      </c>
      <c r="AE180" s="266">
        <v>265000000</v>
      </c>
      <c r="AF180" s="266">
        <v>0</v>
      </c>
      <c r="AG180" s="266">
        <v>0</v>
      </c>
      <c r="AH180" s="266">
        <v>0</v>
      </c>
      <c r="AI180" s="266">
        <v>265000000</v>
      </c>
      <c r="AJ180" s="266">
        <v>0</v>
      </c>
      <c r="AK180" s="266">
        <v>265000000</v>
      </c>
      <c r="AL180" s="266">
        <v>0</v>
      </c>
      <c r="AM180" s="266">
        <v>0</v>
      </c>
    </row>
    <row r="181" spans="1:39" s="219" customFormat="1" ht="29" x14ac:dyDescent="0.35">
      <c r="A181" s="226">
        <v>21222713</v>
      </c>
      <c r="B181" s="227" t="s">
        <v>80</v>
      </c>
      <c r="C181" s="228">
        <f>+C182</f>
        <v>556000000</v>
      </c>
      <c r="D181" s="228">
        <f t="shared" ref="D181:Q181" si="105">+D182</f>
        <v>198000000</v>
      </c>
      <c r="E181" s="228">
        <f t="shared" si="105"/>
        <v>0</v>
      </c>
      <c r="F181" s="228">
        <f t="shared" si="105"/>
        <v>0</v>
      </c>
      <c r="G181" s="228">
        <f t="shared" si="105"/>
        <v>754000000</v>
      </c>
      <c r="H181" s="228">
        <v>506040994</v>
      </c>
      <c r="I181" s="228">
        <v>754000000</v>
      </c>
      <c r="J181" s="228">
        <f t="shared" si="83"/>
        <v>0</v>
      </c>
      <c r="K181" s="228">
        <v>147418</v>
      </c>
      <c r="L181" s="228">
        <v>245540097</v>
      </c>
      <c r="M181" s="228">
        <f t="shared" si="105"/>
        <v>508459903</v>
      </c>
      <c r="N181" s="228">
        <v>754000000</v>
      </c>
      <c r="O181" s="228">
        <f t="shared" si="105"/>
        <v>0</v>
      </c>
      <c r="P181" s="228">
        <f t="shared" si="84"/>
        <v>0</v>
      </c>
      <c r="Q181" s="228">
        <f t="shared" si="105"/>
        <v>245540097</v>
      </c>
      <c r="W181" s="265">
        <v>21222713</v>
      </c>
      <c r="X181" s="265" t="s">
        <v>80</v>
      </c>
      <c r="Y181" s="266">
        <v>556000000</v>
      </c>
      <c r="Z181" s="266">
        <v>198000000</v>
      </c>
      <c r="AA181" s="266">
        <v>0</v>
      </c>
      <c r="AB181" s="266">
        <v>0</v>
      </c>
      <c r="AC181" s="266">
        <v>754000000</v>
      </c>
      <c r="AD181" s="266">
        <v>506040994</v>
      </c>
      <c r="AE181" s="266">
        <v>754000000</v>
      </c>
      <c r="AF181" s="266">
        <v>0</v>
      </c>
      <c r="AG181" s="266">
        <v>147418</v>
      </c>
      <c r="AH181" s="266">
        <v>245540097</v>
      </c>
      <c r="AI181" s="266">
        <v>508459903</v>
      </c>
      <c r="AJ181" s="266">
        <v>0</v>
      </c>
      <c r="AK181" s="266">
        <v>754000000</v>
      </c>
      <c r="AL181" s="266">
        <v>0</v>
      </c>
      <c r="AM181" s="266">
        <v>0</v>
      </c>
    </row>
    <row r="182" spans="1:39" x14ac:dyDescent="0.35">
      <c r="A182" s="212">
        <v>212227138</v>
      </c>
      <c r="B182" s="210" t="s">
        <v>590</v>
      </c>
      <c r="C182" s="215">
        <v>556000000</v>
      </c>
      <c r="D182" s="215">
        <v>198000000</v>
      </c>
      <c r="E182" s="215">
        <v>0</v>
      </c>
      <c r="F182" s="215">
        <v>0</v>
      </c>
      <c r="G182" s="215">
        <f t="shared" si="90"/>
        <v>754000000</v>
      </c>
      <c r="H182" s="215">
        <v>506040994</v>
      </c>
      <c r="I182" s="215">
        <v>754000000</v>
      </c>
      <c r="J182" s="215">
        <f t="shared" si="83"/>
        <v>0</v>
      </c>
      <c r="K182" s="215">
        <v>147418</v>
      </c>
      <c r="L182" s="215">
        <v>245540097</v>
      </c>
      <c r="M182" s="215">
        <f t="shared" si="85"/>
        <v>508459903</v>
      </c>
      <c r="N182" s="215">
        <v>754000000</v>
      </c>
      <c r="O182" s="215">
        <f t="shared" si="86"/>
        <v>0</v>
      </c>
      <c r="P182" s="215">
        <f t="shared" si="84"/>
        <v>0</v>
      </c>
      <c r="Q182" s="215">
        <f t="shared" si="87"/>
        <v>245540097</v>
      </c>
      <c r="W182" s="265">
        <v>212227138</v>
      </c>
      <c r="X182" s="265" t="s">
        <v>873</v>
      </c>
      <c r="Y182" s="266">
        <v>556000000</v>
      </c>
      <c r="Z182" s="266">
        <v>198000000</v>
      </c>
      <c r="AA182" s="266">
        <v>0</v>
      </c>
      <c r="AB182" s="266">
        <v>0</v>
      </c>
      <c r="AC182" s="266">
        <v>754000000</v>
      </c>
      <c r="AD182" s="266">
        <v>506040994</v>
      </c>
      <c r="AE182" s="266">
        <v>754000000</v>
      </c>
      <c r="AF182" s="266">
        <v>0</v>
      </c>
      <c r="AG182" s="266">
        <v>147418</v>
      </c>
      <c r="AH182" s="266">
        <v>245540097</v>
      </c>
      <c r="AI182" s="266">
        <v>508459903</v>
      </c>
      <c r="AJ182" s="266">
        <v>0</v>
      </c>
      <c r="AK182" s="266">
        <v>754000000</v>
      </c>
      <c r="AL182" s="266">
        <v>0</v>
      </c>
      <c r="AM182" s="266">
        <v>0</v>
      </c>
    </row>
    <row r="183" spans="1:39" x14ac:dyDescent="0.35">
      <c r="A183" s="212">
        <v>21222714</v>
      </c>
      <c r="B183" s="210" t="s">
        <v>591</v>
      </c>
      <c r="C183" s="215">
        <v>100000000</v>
      </c>
      <c r="D183" s="215">
        <v>0</v>
      </c>
      <c r="E183" s="215">
        <v>0</v>
      </c>
      <c r="F183" s="215">
        <v>0</v>
      </c>
      <c r="G183" s="215">
        <f t="shared" si="90"/>
        <v>100000000</v>
      </c>
      <c r="H183" s="215">
        <v>5702278.5999999996</v>
      </c>
      <c r="I183" s="215">
        <v>70889836.719999999</v>
      </c>
      <c r="J183" s="215">
        <f t="shared" si="83"/>
        <v>29110163.280000001</v>
      </c>
      <c r="K183" s="215">
        <v>7070042.54</v>
      </c>
      <c r="L183" s="215">
        <v>70510395.900000006</v>
      </c>
      <c r="M183" s="215">
        <f t="shared" si="85"/>
        <v>379440.81999999285</v>
      </c>
      <c r="N183" s="215">
        <v>73981982.370000005</v>
      </c>
      <c r="O183" s="215">
        <f t="shared" si="86"/>
        <v>3092145.650000006</v>
      </c>
      <c r="P183" s="215">
        <f t="shared" si="84"/>
        <v>26018017.629999995</v>
      </c>
      <c r="Q183" s="215">
        <f t="shared" si="87"/>
        <v>70510395.900000006</v>
      </c>
      <c r="W183" s="265">
        <v>21222714</v>
      </c>
      <c r="X183" s="265" t="s">
        <v>874</v>
      </c>
      <c r="Y183" s="266">
        <v>100000000</v>
      </c>
      <c r="Z183" s="266">
        <v>0</v>
      </c>
      <c r="AA183" s="266">
        <v>0</v>
      </c>
      <c r="AB183" s="266">
        <v>0</v>
      </c>
      <c r="AC183" s="266">
        <v>100000000</v>
      </c>
      <c r="AD183" s="266">
        <v>5702278.5999999996</v>
      </c>
      <c r="AE183" s="266">
        <v>70889836.719999999</v>
      </c>
      <c r="AF183" s="266">
        <v>29110163.280000001</v>
      </c>
      <c r="AG183" s="266">
        <v>7070042.54</v>
      </c>
      <c r="AH183" s="266">
        <v>70510395.900000006</v>
      </c>
      <c r="AI183" s="266">
        <v>379440.81999999285</v>
      </c>
      <c r="AJ183" s="266">
        <v>5702278.5999999996</v>
      </c>
      <c r="AK183" s="266">
        <v>73981982.370000005</v>
      </c>
      <c r="AL183" s="266">
        <v>3092145.650000006</v>
      </c>
      <c r="AM183" s="266">
        <v>26018017.629999995</v>
      </c>
    </row>
    <row r="184" spans="1:39" s="219" customFormat="1" x14ac:dyDescent="0.35">
      <c r="A184" s="223">
        <v>2122272</v>
      </c>
      <c r="B184" s="224" t="s">
        <v>81</v>
      </c>
      <c r="C184" s="225">
        <f>+C185+C187+C190</f>
        <v>1287000000</v>
      </c>
      <c r="D184" s="225">
        <f t="shared" ref="D184:Q184" si="106">+D185+D187+D190</f>
        <v>160000000</v>
      </c>
      <c r="E184" s="225">
        <f t="shared" si="106"/>
        <v>0</v>
      </c>
      <c r="F184" s="225">
        <f t="shared" si="106"/>
        <v>0</v>
      </c>
      <c r="G184" s="225">
        <f t="shared" si="106"/>
        <v>1447000000</v>
      </c>
      <c r="H184" s="225">
        <v>0</v>
      </c>
      <c r="I184" s="225">
        <v>924206791</v>
      </c>
      <c r="J184" s="225">
        <f t="shared" si="83"/>
        <v>522793209</v>
      </c>
      <c r="K184" s="225">
        <v>16193708</v>
      </c>
      <c r="L184" s="225">
        <v>53078216</v>
      </c>
      <c r="M184" s="225">
        <f t="shared" si="106"/>
        <v>871128575</v>
      </c>
      <c r="N184" s="225">
        <v>1249617448</v>
      </c>
      <c r="O184" s="225">
        <f t="shared" si="106"/>
        <v>325410657</v>
      </c>
      <c r="P184" s="225">
        <f t="shared" si="84"/>
        <v>197382552</v>
      </c>
      <c r="Q184" s="225">
        <f t="shared" si="106"/>
        <v>53078216</v>
      </c>
      <c r="W184" s="265">
        <v>2122272</v>
      </c>
      <c r="X184" s="265" t="s">
        <v>81</v>
      </c>
      <c r="Y184" s="266">
        <v>1287000000</v>
      </c>
      <c r="Z184" s="266">
        <v>0</v>
      </c>
      <c r="AA184" s="266">
        <v>0</v>
      </c>
      <c r="AB184" s="266">
        <v>0</v>
      </c>
      <c r="AC184" s="266">
        <v>1287000000</v>
      </c>
      <c r="AD184" s="266">
        <v>0</v>
      </c>
      <c r="AE184" s="266">
        <v>924206791</v>
      </c>
      <c r="AF184" s="266">
        <v>362793209</v>
      </c>
      <c r="AG184" s="266">
        <v>16193708</v>
      </c>
      <c r="AH184" s="266">
        <v>53078216</v>
      </c>
      <c r="AI184" s="266">
        <v>871128575</v>
      </c>
      <c r="AJ184" s="266">
        <v>0</v>
      </c>
      <c r="AK184" s="266">
        <v>1249617448</v>
      </c>
      <c r="AL184" s="266">
        <v>325410657</v>
      </c>
      <c r="AM184" s="266">
        <v>37382552</v>
      </c>
    </row>
    <row r="185" spans="1:39" s="219" customFormat="1" ht="29" x14ac:dyDescent="0.35">
      <c r="A185" s="226">
        <v>21222721</v>
      </c>
      <c r="B185" s="227" t="s">
        <v>82</v>
      </c>
      <c r="C185" s="228">
        <f>+C186</f>
        <v>85000000</v>
      </c>
      <c r="D185" s="228">
        <f t="shared" ref="D185:Q185" si="107">+D186</f>
        <v>0</v>
      </c>
      <c r="E185" s="228">
        <f t="shared" si="107"/>
        <v>0</v>
      </c>
      <c r="F185" s="228">
        <f t="shared" si="107"/>
        <v>0</v>
      </c>
      <c r="G185" s="228">
        <f t="shared" si="107"/>
        <v>85000000</v>
      </c>
      <c r="H185" s="228">
        <v>0</v>
      </c>
      <c r="I185" s="228">
        <v>62617448</v>
      </c>
      <c r="J185" s="228">
        <f t="shared" si="83"/>
        <v>22382552</v>
      </c>
      <c r="K185" s="228">
        <v>10002908</v>
      </c>
      <c r="L185" s="228">
        <v>22605816</v>
      </c>
      <c r="M185" s="228">
        <f t="shared" si="107"/>
        <v>40011632</v>
      </c>
      <c r="N185" s="228">
        <v>62617448</v>
      </c>
      <c r="O185" s="228">
        <f t="shared" si="107"/>
        <v>0</v>
      </c>
      <c r="P185" s="228">
        <f t="shared" si="84"/>
        <v>22382552</v>
      </c>
      <c r="Q185" s="228">
        <f t="shared" si="107"/>
        <v>22605816</v>
      </c>
      <c r="W185" s="265">
        <v>21222721</v>
      </c>
      <c r="X185" s="265" t="s">
        <v>82</v>
      </c>
      <c r="Y185" s="266">
        <v>85000000</v>
      </c>
      <c r="Z185" s="266">
        <v>0</v>
      </c>
      <c r="AA185" s="266">
        <v>0</v>
      </c>
      <c r="AB185" s="266">
        <v>0</v>
      </c>
      <c r="AC185" s="266">
        <v>85000000</v>
      </c>
      <c r="AD185" s="266">
        <v>0</v>
      </c>
      <c r="AE185" s="266">
        <v>62617448</v>
      </c>
      <c r="AF185" s="266">
        <v>22382552</v>
      </c>
      <c r="AG185" s="266">
        <v>10002908</v>
      </c>
      <c r="AH185" s="266">
        <v>22605816</v>
      </c>
      <c r="AI185" s="266">
        <v>40011632</v>
      </c>
      <c r="AJ185" s="266">
        <v>0</v>
      </c>
      <c r="AK185" s="266">
        <v>62617448</v>
      </c>
      <c r="AL185" s="266">
        <v>0</v>
      </c>
      <c r="AM185" s="266">
        <v>22382552</v>
      </c>
    </row>
    <row r="186" spans="1:39" ht="29" x14ac:dyDescent="0.35">
      <c r="A186" s="212">
        <v>212227211</v>
      </c>
      <c r="B186" s="210" t="s">
        <v>592</v>
      </c>
      <c r="C186" s="215">
        <v>85000000</v>
      </c>
      <c r="D186" s="215">
        <v>0</v>
      </c>
      <c r="E186" s="215">
        <v>0</v>
      </c>
      <c r="F186" s="215">
        <v>0</v>
      </c>
      <c r="G186" s="215">
        <f t="shared" si="90"/>
        <v>85000000</v>
      </c>
      <c r="H186" s="215">
        <v>0</v>
      </c>
      <c r="I186" s="215">
        <v>62617448</v>
      </c>
      <c r="J186" s="215">
        <f t="shared" si="83"/>
        <v>22382552</v>
      </c>
      <c r="K186" s="215">
        <v>10002908</v>
      </c>
      <c r="L186" s="215">
        <v>22605816</v>
      </c>
      <c r="M186" s="215">
        <f t="shared" si="85"/>
        <v>40011632</v>
      </c>
      <c r="N186" s="215">
        <v>62617448</v>
      </c>
      <c r="O186" s="215">
        <f t="shared" si="86"/>
        <v>0</v>
      </c>
      <c r="P186" s="215">
        <f t="shared" si="84"/>
        <v>22382552</v>
      </c>
      <c r="Q186" s="215">
        <f t="shared" si="87"/>
        <v>22605816</v>
      </c>
      <c r="W186" s="265">
        <v>212227211</v>
      </c>
      <c r="X186" s="265" t="s">
        <v>876</v>
      </c>
      <c r="Y186" s="266">
        <v>85000000</v>
      </c>
      <c r="Z186" s="266">
        <v>0</v>
      </c>
      <c r="AA186" s="266">
        <v>0</v>
      </c>
      <c r="AB186" s="266">
        <v>0</v>
      </c>
      <c r="AC186" s="266">
        <v>85000000</v>
      </c>
      <c r="AD186" s="266">
        <v>0</v>
      </c>
      <c r="AE186" s="266">
        <v>62617448</v>
      </c>
      <c r="AF186" s="266">
        <v>22382552</v>
      </c>
      <c r="AG186" s="266">
        <v>10002908</v>
      </c>
      <c r="AH186" s="266">
        <v>22605816</v>
      </c>
      <c r="AI186" s="266">
        <v>40011632</v>
      </c>
      <c r="AJ186" s="266">
        <v>0</v>
      </c>
      <c r="AK186" s="266">
        <v>62617448</v>
      </c>
      <c r="AL186" s="266">
        <v>0</v>
      </c>
      <c r="AM186" s="266">
        <v>22382552</v>
      </c>
    </row>
    <row r="187" spans="1:39" s="219" customFormat="1" x14ac:dyDescent="0.35">
      <c r="A187" s="226">
        <v>21222722</v>
      </c>
      <c r="B187" s="227" t="s">
        <v>83</v>
      </c>
      <c r="C187" s="228">
        <f>+C188+C189</f>
        <v>1202000000</v>
      </c>
      <c r="D187" s="228">
        <f t="shared" ref="D187:Q187" si="108">+D188+D189</f>
        <v>0</v>
      </c>
      <c r="E187" s="228">
        <f t="shared" si="108"/>
        <v>0</v>
      </c>
      <c r="F187" s="228">
        <f t="shared" si="108"/>
        <v>0</v>
      </c>
      <c r="G187" s="228">
        <f t="shared" si="108"/>
        <v>1202000000</v>
      </c>
      <c r="H187" s="228">
        <v>0</v>
      </c>
      <c r="I187" s="228">
        <v>861589343</v>
      </c>
      <c r="J187" s="228">
        <f t="shared" si="83"/>
        <v>340410657</v>
      </c>
      <c r="K187" s="228">
        <v>6190800</v>
      </c>
      <c r="L187" s="228">
        <v>30472400</v>
      </c>
      <c r="M187" s="228">
        <f t="shared" si="108"/>
        <v>831116943</v>
      </c>
      <c r="N187" s="228">
        <v>1187000000</v>
      </c>
      <c r="O187" s="228">
        <f t="shared" si="108"/>
        <v>325410657</v>
      </c>
      <c r="P187" s="228">
        <f t="shared" si="84"/>
        <v>15000000</v>
      </c>
      <c r="Q187" s="228">
        <f t="shared" si="108"/>
        <v>30472400</v>
      </c>
      <c r="W187" s="265">
        <v>21222722</v>
      </c>
      <c r="X187" s="265" t="s">
        <v>83</v>
      </c>
      <c r="Y187" s="266">
        <v>1202000000</v>
      </c>
      <c r="Z187" s="266">
        <v>0</v>
      </c>
      <c r="AA187" s="266">
        <v>0</v>
      </c>
      <c r="AB187" s="266">
        <v>0</v>
      </c>
      <c r="AC187" s="266">
        <v>1202000000</v>
      </c>
      <c r="AD187" s="266">
        <v>0</v>
      </c>
      <c r="AE187" s="266">
        <v>861589343</v>
      </c>
      <c r="AF187" s="266">
        <v>340410657</v>
      </c>
      <c r="AG187" s="266">
        <v>6190800</v>
      </c>
      <c r="AH187" s="266">
        <v>30472400</v>
      </c>
      <c r="AI187" s="266">
        <v>831116943</v>
      </c>
      <c r="AJ187" s="266">
        <v>0</v>
      </c>
      <c r="AK187" s="266">
        <v>1187000000</v>
      </c>
      <c r="AL187" s="266">
        <v>325410657</v>
      </c>
      <c r="AM187" s="266">
        <v>15000000</v>
      </c>
    </row>
    <row r="188" spans="1:39" ht="29" x14ac:dyDescent="0.35">
      <c r="A188" s="212">
        <v>212227222</v>
      </c>
      <c r="B188" s="210" t="s">
        <v>639</v>
      </c>
      <c r="C188" s="215">
        <v>1200000000</v>
      </c>
      <c r="D188" s="215">
        <v>0</v>
      </c>
      <c r="E188" s="215">
        <v>0</v>
      </c>
      <c r="F188" s="215">
        <v>0</v>
      </c>
      <c r="G188" s="215">
        <f t="shared" si="90"/>
        <v>1200000000</v>
      </c>
      <c r="H188" s="215">
        <v>0</v>
      </c>
      <c r="I188" s="215">
        <v>861589343</v>
      </c>
      <c r="J188" s="215">
        <f t="shared" si="83"/>
        <v>338410657</v>
      </c>
      <c r="K188" s="215">
        <v>6190800</v>
      </c>
      <c r="L188" s="215">
        <v>30472400</v>
      </c>
      <c r="M188" s="215">
        <f t="shared" si="85"/>
        <v>831116943</v>
      </c>
      <c r="N188" s="215">
        <v>1187000000</v>
      </c>
      <c r="O188" s="215">
        <f t="shared" si="86"/>
        <v>325410657</v>
      </c>
      <c r="P188" s="215">
        <f t="shared" si="84"/>
        <v>13000000</v>
      </c>
      <c r="Q188" s="215">
        <f t="shared" si="87"/>
        <v>30472400</v>
      </c>
      <c r="W188" s="265">
        <v>212227222</v>
      </c>
      <c r="X188" s="265" t="s">
        <v>879</v>
      </c>
      <c r="Y188" s="266">
        <v>1200000000</v>
      </c>
      <c r="Z188" s="266">
        <v>0</v>
      </c>
      <c r="AA188" s="266">
        <v>0</v>
      </c>
      <c r="AB188" s="266">
        <v>0</v>
      </c>
      <c r="AC188" s="266">
        <v>1200000000</v>
      </c>
      <c r="AD188" s="266">
        <v>0</v>
      </c>
      <c r="AE188" s="266">
        <v>861589343</v>
      </c>
      <c r="AF188" s="266">
        <v>338410657</v>
      </c>
      <c r="AG188" s="266">
        <v>6190800</v>
      </c>
      <c r="AH188" s="266">
        <v>30472400</v>
      </c>
      <c r="AI188" s="266">
        <v>831116943</v>
      </c>
      <c r="AJ188" s="266">
        <v>0</v>
      </c>
      <c r="AK188" s="266">
        <v>1187000000</v>
      </c>
      <c r="AL188" s="266">
        <v>325410657</v>
      </c>
      <c r="AM188" s="266">
        <v>13000000</v>
      </c>
    </row>
    <row r="189" spans="1:39" x14ac:dyDescent="0.35">
      <c r="A189" s="212">
        <v>212227223</v>
      </c>
      <c r="B189" s="210" t="s">
        <v>640</v>
      </c>
      <c r="C189" s="215">
        <v>2000000</v>
      </c>
      <c r="D189" s="215">
        <v>0</v>
      </c>
      <c r="E189" s="215">
        <v>0</v>
      </c>
      <c r="F189" s="215">
        <v>0</v>
      </c>
      <c r="G189" s="215">
        <f t="shared" si="90"/>
        <v>2000000</v>
      </c>
      <c r="H189" s="215">
        <v>0</v>
      </c>
      <c r="I189" s="215">
        <v>0</v>
      </c>
      <c r="J189" s="215">
        <f t="shared" si="83"/>
        <v>2000000</v>
      </c>
      <c r="K189" s="215">
        <v>0</v>
      </c>
      <c r="L189" s="215">
        <v>0</v>
      </c>
      <c r="M189" s="215">
        <f t="shared" si="85"/>
        <v>0</v>
      </c>
      <c r="N189" s="215">
        <v>0</v>
      </c>
      <c r="O189" s="215">
        <f t="shared" si="86"/>
        <v>0</v>
      </c>
      <c r="P189" s="215">
        <f t="shared" si="84"/>
        <v>2000000</v>
      </c>
      <c r="Q189" s="215">
        <f t="shared" si="87"/>
        <v>0</v>
      </c>
      <c r="W189" s="265">
        <v>212227223</v>
      </c>
      <c r="X189" s="265" t="s">
        <v>880</v>
      </c>
      <c r="Y189" s="266">
        <v>2000000</v>
      </c>
      <c r="Z189" s="266">
        <v>0</v>
      </c>
      <c r="AA189" s="266">
        <v>0</v>
      </c>
      <c r="AB189" s="266">
        <v>0</v>
      </c>
      <c r="AC189" s="266">
        <v>2000000</v>
      </c>
      <c r="AD189" s="266">
        <v>0</v>
      </c>
      <c r="AE189" s="266">
        <v>0</v>
      </c>
      <c r="AF189" s="266">
        <v>2000000</v>
      </c>
      <c r="AG189" s="266">
        <v>0</v>
      </c>
      <c r="AH189" s="266">
        <v>0</v>
      </c>
      <c r="AI189" s="266">
        <v>0</v>
      </c>
      <c r="AJ189" s="266">
        <v>0</v>
      </c>
      <c r="AK189" s="266">
        <v>0</v>
      </c>
      <c r="AL189" s="266">
        <v>0</v>
      </c>
      <c r="AM189" s="266">
        <v>2000000</v>
      </c>
    </row>
    <row r="190" spans="1:39" s="219" customFormat="1" x14ac:dyDescent="0.35">
      <c r="A190" s="226">
        <v>2122273</v>
      </c>
      <c r="B190" s="227" t="s">
        <v>1163</v>
      </c>
      <c r="C190" s="228">
        <v>0</v>
      </c>
      <c r="D190" s="228">
        <v>160000000</v>
      </c>
      <c r="E190" s="228">
        <v>0</v>
      </c>
      <c r="F190" s="228">
        <v>0</v>
      </c>
      <c r="G190" s="228">
        <f t="shared" si="90"/>
        <v>160000000</v>
      </c>
      <c r="H190" s="228">
        <v>0</v>
      </c>
      <c r="I190" s="228">
        <v>0</v>
      </c>
      <c r="J190" s="228">
        <f t="shared" si="83"/>
        <v>160000000</v>
      </c>
      <c r="K190" s="228">
        <v>0</v>
      </c>
      <c r="L190" s="228">
        <v>0</v>
      </c>
      <c r="M190" s="228"/>
      <c r="N190" s="228">
        <v>160000000</v>
      </c>
      <c r="O190" s="228"/>
      <c r="P190" s="228">
        <f t="shared" si="84"/>
        <v>0</v>
      </c>
      <c r="Q190" s="228"/>
      <c r="W190" s="265">
        <v>2122273</v>
      </c>
      <c r="X190" s="265" t="s">
        <v>1163</v>
      </c>
      <c r="Y190" s="266">
        <v>0</v>
      </c>
      <c r="Z190" s="266">
        <v>160000000</v>
      </c>
      <c r="AA190" s="266">
        <v>0</v>
      </c>
      <c r="AB190" s="266">
        <v>0</v>
      </c>
      <c r="AC190" s="266">
        <v>160000000</v>
      </c>
      <c r="AD190" s="266">
        <v>0</v>
      </c>
      <c r="AE190" s="266">
        <v>0</v>
      </c>
      <c r="AF190" s="266">
        <v>160000000</v>
      </c>
      <c r="AG190" s="266">
        <v>0</v>
      </c>
      <c r="AH190" s="266">
        <v>0</v>
      </c>
      <c r="AI190" s="266">
        <v>0</v>
      </c>
      <c r="AJ190" s="266">
        <v>0</v>
      </c>
      <c r="AK190" s="266">
        <v>160000000</v>
      </c>
      <c r="AL190" s="266">
        <v>160000000</v>
      </c>
      <c r="AM190" s="266">
        <v>0</v>
      </c>
    </row>
    <row r="191" spans="1:39" s="219" customFormat="1" x14ac:dyDescent="0.35">
      <c r="A191" s="226">
        <v>212228</v>
      </c>
      <c r="B191" s="227" t="s">
        <v>84</v>
      </c>
      <c r="C191" s="228">
        <f>+C192+C194+C200+C204+C206+C213+C218</f>
        <v>2359300000</v>
      </c>
      <c r="D191" s="228">
        <f t="shared" ref="D191:Q191" si="109">+D192+D194+D200+D204+D206+D213+D218</f>
        <v>1589513991</v>
      </c>
      <c r="E191" s="228">
        <f t="shared" si="109"/>
        <v>219312351</v>
      </c>
      <c r="F191" s="228">
        <f t="shared" si="109"/>
        <v>675500000</v>
      </c>
      <c r="G191" s="228">
        <f t="shared" si="109"/>
        <v>4405001640</v>
      </c>
      <c r="H191" s="228">
        <v>88899117.079999998</v>
      </c>
      <c r="I191" s="228">
        <v>2867515506.8100004</v>
      </c>
      <c r="J191" s="228">
        <f t="shared" si="83"/>
        <v>1537486133.1899996</v>
      </c>
      <c r="K191" s="228">
        <v>170049928.51999998</v>
      </c>
      <c r="L191" s="228">
        <v>949244015.69000006</v>
      </c>
      <c r="M191" s="228">
        <f t="shared" si="109"/>
        <v>1889980361.1199999</v>
      </c>
      <c r="N191" s="228">
        <v>3467107573.6999998</v>
      </c>
      <c r="O191" s="228">
        <f t="shared" si="109"/>
        <v>548683196.8900001</v>
      </c>
      <c r="P191" s="228">
        <f t="shared" si="84"/>
        <v>937894066.30000019</v>
      </c>
      <c r="Q191" s="228">
        <f t="shared" si="109"/>
        <v>949244015.69000006</v>
      </c>
      <c r="W191" s="265">
        <v>212228</v>
      </c>
      <c r="X191" s="265" t="s">
        <v>84</v>
      </c>
      <c r="Y191" s="266">
        <v>2359300000</v>
      </c>
      <c r="Z191" s="266">
        <v>1589513991</v>
      </c>
      <c r="AA191" s="266">
        <v>219312351</v>
      </c>
      <c r="AB191" s="266">
        <v>675500000</v>
      </c>
      <c r="AC191" s="266">
        <v>4405001640</v>
      </c>
      <c r="AD191" s="266">
        <v>88899117.079999998</v>
      </c>
      <c r="AE191" s="266">
        <v>2867515506.8100004</v>
      </c>
      <c r="AF191" s="266">
        <v>1537486133.1899996</v>
      </c>
      <c r="AG191" s="266">
        <v>170049928.51999998</v>
      </c>
      <c r="AH191" s="266">
        <v>949244015.69000006</v>
      </c>
      <c r="AI191" s="266">
        <v>2181123491.1200004</v>
      </c>
      <c r="AJ191" s="266">
        <v>44397794.700000003</v>
      </c>
      <c r="AK191" s="266">
        <v>3467107573.6999998</v>
      </c>
      <c r="AL191" s="266">
        <v>599592066.88999939</v>
      </c>
      <c r="AM191" s="266">
        <v>937894066.30000019</v>
      </c>
    </row>
    <row r="192" spans="1:39" x14ac:dyDescent="0.35">
      <c r="A192" s="226">
        <v>2122281</v>
      </c>
      <c r="B192" s="227" t="s">
        <v>85</v>
      </c>
      <c r="C192" s="228">
        <f>+C193</f>
        <v>250000000</v>
      </c>
      <c r="D192" s="228">
        <f t="shared" ref="D192:Q192" si="110">+D193</f>
        <v>450196000</v>
      </c>
      <c r="E192" s="228">
        <f t="shared" si="110"/>
        <v>312351</v>
      </c>
      <c r="F192" s="228">
        <f t="shared" si="110"/>
        <v>68000000</v>
      </c>
      <c r="G192" s="228">
        <f t="shared" si="110"/>
        <v>767883649</v>
      </c>
      <c r="H192" s="228">
        <v>0</v>
      </c>
      <c r="I192" s="228">
        <v>654419693</v>
      </c>
      <c r="J192" s="228">
        <f t="shared" si="83"/>
        <v>113463956</v>
      </c>
      <c r="K192" s="228">
        <v>20166668.059999999</v>
      </c>
      <c r="L192" s="228">
        <v>117928410.09</v>
      </c>
      <c r="M192" s="228">
        <f t="shared" si="110"/>
        <v>536491282.90999997</v>
      </c>
      <c r="N192" s="228">
        <v>743155693</v>
      </c>
      <c r="O192" s="228">
        <f t="shared" si="110"/>
        <v>88736000</v>
      </c>
      <c r="P192" s="228">
        <f t="shared" si="84"/>
        <v>24727956</v>
      </c>
      <c r="Q192" s="228">
        <f t="shared" si="110"/>
        <v>117928410.09</v>
      </c>
      <c r="R192" s="219"/>
      <c r="W192" s="265">
        <v>2122281</v>
      </c>
      <c r="X192" s="265" t="s">
        <v>85</v>
      </c>
      <c r="Y192" s="266">
        <v>250000000</v>
      </c>
      <c r="Z192" s="266">
        <v>450196000</v>
      </c>
      <c r="AA192" s="266">
        <v>312351</v>
      </c>
      <c r="AB192" s="266">
        <v>68000000</v>
      </c>
      <c r="AC192" s="266">
        <v>767883649</v>
      </c>
      <c r="AD192" s="266">
        <v>0</v>
      </c>
      <c r="AE192" s="266">
        <v>654419693</v>
      </c>
      <c r="AF192" s="266">
        <v>113463956</v>
      </c>
      <c r="AG192" s="266">
        <v>20166668.059999999</v>
      </c>
      <c r="AH192" s="266">
        <v>117928410.09</v>
      </c>
      <c r="AI192" s="266">
        <v>536491282.90999997</v>
      </c>
      <c r="AJ192" s="266">
        <v>0</v>
      </c>
      <c r="AK192" s="266">
        <v>743155693</v>
      </c>
      <c r="AL192" s="266">
        <v>88736000</v>
      </c>
      <c r="AM192" s="266">
        <v>24727956</v>
      </c>
    </row>
    <row r="193" spans="1:39" s="219" customFormat="1" x14ac:dyDescent="0.35">
      <c r="A193" s="212">
        <v>21222811</v>
      </c>
      <c r="B193" s="210" t="s">
        <v>593</v>
      </c>
      <c r="C193" s="215">
        <v>250000000</v>
      </c>
      <c r="D193" s="215">
        <v>450196000</v>
      </c>
      <c r="E193" s="215">
        <v>312351</v>
      </c>
      <c r="F193" s="215">
        <v>68000000</v>
      </c>
      <c r="G193" s="215">
        <f t="shared" si="90"/>
        <v>767883649</v>
      </c>
      <c r="H193" s="215">
        <v>0</v>
      </c>
      <c r="I193" s="215">
        <v>654419693</v>
      </c>
      <c r="J193" s="215">
        <f t="shared" si="83"/>
        <v>113463956</v>
      </c>
      <c r="K193" s="215">
        <v>20166668.059999999</v>
      </c>
      <c r="L193" s="215">
        <v>117928410.09</v>
      </c>
      <c r="M193" s="215">
        <f t="shared" si="85"/>
        <v>536491282.90999997</v>
      </c>
      <c r="N193" s="215">
        <v>743155693</v>
      </c>
      <c r="O193" s="215">
        <f t="shared" si="86"/>
        <v>88736000</v>
      </c>
      <c r="P193" s="215">
        <f t="shared" si="84"/>
        <v>24727956</v>
      </c>
      <c r="Q193" s="215">
        <f t="shared" si="87"/>
        <v>117928410.09</v>
      </c>
      <c r="R193" s="208"/>
      <c r="W193" s="265">
        <v>21222811</v>
      </c>
      <c r="X193" s="265" t="s">
        <v>881</v>
      </c>
      <c r="Y193" s="266">
        <v>250000000</v>
      </c>
      <c r="Z193" s="266">
        <v>450196000</v>
      </c>
      <c r="AA193" s="266">
        <v>312351</v>
      </c>
      <c r="AB193" s="266">
        <v>68000000</v>
      </c>
      <c r="AC193" s="266">
        <v>767883649</v>
      </c>
      <c r="AD193" s="266">
        <v>0</v>
      </c>
      <c r="AE193" s="266">
        <v>654419693</v>
      </c>
      <c r="AF193" s="266">
        <v>113463956</v>
      </c>
      <c r="AG193" s="266">
        <v>20166668.059999999</v>
      </c>
      <c r="AH193" s="266">
        <v>117928410.09</v>
      </c>
      <c r="AI193" s="266">
        <v>536491282.90999997</v>
      </c>
      <c r="AJ193" s="266">
        <v>0</v>
      </c>
      <c r="AK193" s="266">
        <v>743155693</v>
      </c>
      <c r="AL193" s="266">
        <v>88736000</v>
      </c>
      <c r="AM193" s="266">
        <v>24727956</v>
      </c>
    </row>
    <row r="194" spans="1:39" s="219" customFormat="1" x14ac:dyDescent="0.35">
      <c r="A194" s="226">
        <v>2122282</v>
      </c>
      <c r="B194" s="227" t="s">
        <v>86</v>
      </c>
      <c r="C194" s="228">
        <f>+C195+C197+C198+C199</f>
        <v>880000000</v>
      </c>
      <c r="D194" s="228">
        <f t="shared" ref="D194:Q194" si="111">+D195+D197+D198+D199</f>
        <v>405000000</v>
      </c>
      <c r="E194" s="228">
        <f t="shared" si="111"/>
        <v>100000000</v>
      </c>
      <c r="F194" s="228">
        <f t="shared" si="111"/>
        <v>607500000</v>
      </c>
      <c r="G194" s="228">
        <f t="shared" si="111"/>
        <v>1792500000</v>
      </c>
      <c r="H194" s="228">
        <v>14900000</v>
      </c>
      <c r="I194" s="228">
        <v>975086473</v>
      </c>
      <c r="J194" s="228">
        <f t="shared" si="83"/>
        <v>817413527</v>
      </c>
      <c r="K194" s="228">
        <v>101732885.38</v>
      </c>
      <c r="L194" s="228">
        <v>543050186.13999999</v>
      </c>
      <c r="M194" s="228">
        <f t="shared" si="111"/>
        <v>432036286.86000001</v>
      </c>
      <c r="N194" s="228">
        <v>1350082271</v>
      </c>
      <c r="O194" s="228">
        <f t="shared" si="111"/>
        <v>374995798</v>
      </c>
      <c r="P194" s="228">
        <f t="shared" si="84"/>
        <v>442417729</v>
      </c>
      <c r="Q194" s="228">
        <f t="shared" si="111"/>
        <v>543050186.13999999</v>
      </c>
      <c r="W194" s="265">
        <v>2122282</v>
      </c>
      <c r="X194" s="265" t="s">
        <v>86</v>
      </c>
      <c r="Y194" s="266">
        <v>880000000</v>
      </c>
      <c r="Z194" s="266">
        <v>405000000</v>
      </c>
      <c r="AA194" s="266">
        <v>100000000</v>
      </c>
      <c r="AB194" s="266">
        <v>607500000</v>
      </c>
      <c r="AC194" s="266">
        <v>1792500000</v>
      </c>
      <c r="AD194" s="266">
        <v>14900000</v>
      </c>
      <c r="AE194" s="266">
        <v>975086473</v>
      </c>
      <c r="AF194" s="266">
        <v>817413527</v>
      </c>
      <c r="AG194" s="266">
        <v>101732885.38</v>
      </c>
      <c r="AH194" s="266">
        <v>543050186.13999999</v>
      </c>
      <c r="AI194" s="266">
        <v>682036286.86000001</v>
      </c>
      <c r="AJ194" s="266">
        <v>0</v>
      </c>
      <c r="AK194" s="266">
        <v>1350082271</v>
      </c>
      <c r="AL194" s="266">
        <v>374995798</v>
      </c>
      <c r="AM194" s="266">
        <v>442417729</v>
      </c>
    </row>
    <row r="195" spans="1:39" ht="29" x14ac:dyDescent="0.35">
      <c r="A195" s="226">
        <v>21222821</v>
      </c>
      <c r="B195" s="227" t="s">
        <v>87</v>
      </c>
      <c r="C195" s="228">
        <f>+C196</f>
        <v>100000000</v>
      </c>
      <c r="D195" s="228">
        <f t="shared" ref="D195:Q195" si="112">+D196</f>
        <v>0</v>
      </c>
      <c r="E195" s="228">
        <f t="shared" si="112"/>
        <v>100000000</v>
      </c>
      <c r="F195" s="228">
        <f t="shared" si="112"/>
        <v>0</v>
      </c>
      <c r="G195" s="228">
        <f t="shared" si="112"/>
        <v>0</v>
      </c>
      <c r="H195" s="228">
        <v>0</v>
      </c>
      <c r="I195" s="228">
        <v>0</v>
      </c>
      <c r="J195" s="228">
        <f t="shared" si="83"/>
        <v>0</v>
      </c>
      <c r="K195" s="228">
        <v>0</v>
      </c>
      <c r="L195" s="228">
        <v>0</v>
      </c>
      <c r="M195" s="228">
        <f t="shared" si="112"/>
        <v>0</v>
      </c>
      <c r="N195" s="228">
        <v>0</v>
      </c>
      <c r="O195" s="228">
        <f t="shared" si="112"/>
        <v>0</v>
      </c>
      <c r="P195" s="228">
        <f t="shared" si="84"/>
        <v>0</v>
      </c>
      <c r="Q195" s="228">
        <f t="shared" si="112"/>
        <v>0</v>
      </c>
      <c r="R195" s="219"/>
      <c r="W195" s="265">
        <v>21222821</v>
      </c>
      <c r="X195" s="265" t="s">
        <v>87</v>
      </c>
      <c r="Y195" s="266">
        <v>100000000</v>
      </c>
      <c r="Z195" s="266">
        <v>0</v>
      </c>
      <c r="AA195" s="266">
        <v>100000000</v>
      </c>
      <c r="AB195" s="266">
        <v>0</v>
      </c>
      <c r="AC195" s="266">
        <v>0</v>
      </c>
      <c r="AD195" s="266">
        <v>0</v>
      </c>
      <c r="AE195" s="266">
        <v>0</v>
      </c>
      <c r="AF195" s="266">
        <v>0</v>
      </c>
      <c r="AG195" s="266">
        <v>0</v>
      </c>
      <c r="AH195" s="266">
        <v>0</v>
      </c>
      <c r="AI195" s="266">
        <v>0</v>
      </c>
      <c r="AJ195" s="266">
        <v>0</v>
      </c>
      <c r="AK195" s="266">
        <v>0</v>
      </c>
      <c r="AL195" s="266">
        <v>0</v>
      </c>
      <c r="AM195" s="266">
        <v>0</v>
      </c>
    </row>
    <row r="196" spans="1:39" ht="29" x14ac:dyDescent="0.35">
      <c r="A196" s="212">
        <v>212228211</v>
      </c>
      <c r="B196" s="210" t="s">
        <v>641</v>
      </c>
      <c r="C196" s="215">
        <v>100000000</v>
      </c>
      <c r="D196" s="215">
        <v>0</v>
      </c>
      <c r="E196" s="215">
        <v>100000000</v>
      </c>
      <c r="F196" s="215">
        <v>0</v>
      </c>
      <c r="G196" s="215">
        <f t="shared" si="90"/>
        <v>0</v>
      </c>
      <c r="H196" s="215">
        <v>0</v>
      </c>
      <c r="I196" s="215">
        <v>0</v>
      </c>
      <c r="J196" s="215">
        <f t="shared" si="83"/>
        <v>0</v>
      </c>
      <c r="K196" s="215">
        <v>0</v>
      </c>
      <c r="L196" s="215">
        <v>0</v>
      </c>
      <c r="M196" s="215">
        <f t="shared" si="85"/>
        <v>0</v>
      </c>
      <c r="N196" s="215">
        <v>0</v>
      </c>
      <c r="O196" s="215">
        <f t="shared" si="86"/>
        <v>0</v>
      </c>
      <c r="P196" s="215">
        <f t="shared" si="84"/>
        <v>0</v>
      </c>
      <c r="Q196" s="215">
        <f t="shared" si="87"/>
        <v>0</v>
      </c>
      <c r="W196" s="265">
        <v>212228211</v>
      </c>
      <c r="X196" s="265" t="s">
        <v>885</v>
      </c>
      <c r="Y196" s="266">
        <v>100000000</v>
      </c>
      <c r="Z196" s="266">
        <v>0</v>
      </c>
      <c r="AA196" s="266">
        <v>100000000</v>
      </c>
      <c r="AB196" s="266">
        <v>0</v>
      </c>
      <c r="AC196" s="266">
        <v>0</v>
      </c>
      <c r="AD196" s="266">
        <v>0</v>
      </c>
      <c r="AE196" s="266">
        <v>0</v>
      </c>
      <c r="AF196" s="266">
        <v>0</v>
      </c>
      <c r="AG196" s="266">
        <v>0</v>
      </c>
      <c r="AH196" s="266">
        <v>0</v>
      </c>
      <c r="AI196" s="266">
        <v>0</v>
      </c>
      <c r="AJ196" s="266">
        <v>0</v>
      </c>
      <c r="AK196" s="266">
        <v>0</v>
      </c>
      <c r="AL196" s="266">
        <v>0</v>
      </c>
      <c r="AM196" s="266">
        <v>0</v>
      </c>
    </row>
    <row r="197" spans="1:39" x14ac:dyDescent="0.35">
      <c r="A197" s="212">
        <v>21222822</v>
      </c>
      <c r="B197" s="210" t="s">
        <v>594</v>
      </c>
      <c r="C197" s="215">
        <v>480000000</v>
      </c>
      <c r="D197" s="215">
        <v>0</v>
      </c>
      <c r="E197" s="215">
        <v>0</v>
      </c>
      <c r="F197" s="215">
        <v>0</v>
      </c>
      <c r="G197" s="215">
        <f t="shared" si="90"/>
        <v>480000000</v>
      </c>
      <c r="H197" s="215">
        <v>0</v>
      </c>
      <c r="I197" s="215">
        <v>173193657</v>
      </c>
      <c r="J197" s="215">
        <f t="shared" si="83"/>
        <v>306806343</v>
      </c>
      <c r="K197" s="215">
        <v>30958731.379999999</v>
      </c>
      <c r="L197" s="215">
        <v>81376194.140000001</v>
      </c>
      <c r="M197" s="215">
        <f t="shared" si="85"/>
        <v>91817462.859999999</v>
      </c>
      <c r="N197" s="215">
        <v>185546825</v>
      </c>
      <c r="O197" s="215">
        <f t="shared" si="86"/>
        <v>12353168</v>
      </c>
      <c r="P197" s="215">
        <f t="shared" si="84"/>
        <v>294453175</v>
      </c>
      <c r="Q197" s="215">
        <f t="shared" si="87"/>
        <v>81376194.140000001</v>
      </c>
      <c r="W197" s="265">
        <v>21222822</v>
      </c>
      <c r="X197" s="265" t="s">
        <v>886</v>
      </c>
      <c r="Y197" s="266">
        <v>480000000</v>
      </c>
      <c r="Z197" s="266">
        <v>0</v>
      </c>
      <c r="AA197" s="266">
        <v>0</v>
      </c>
      <c r="AB197" s="266">
        <v>0</v>
      </c>
      <c r="AC197" s="266">
        <v>480000000</v>
      </c>
      <c r="AD197" s="266">
        <v>0</v>
      </c>
      <c r="AE197" s="266">
        <v>173193657</v>
      </c>
      <c r="AF197" s="266">
        <v>306806343</v>
      </c>
      <c r="AG197" s="266">
        <v>30958731.379999999</v>
      </c>
      <c r="AH197" s="266">
        <v>81376194.140000001</v>
      </c>
      <c r="AI197" s="266">
        <v>91817462.859999999</v>
      </c>
      <c r="AJ197" s="266">
        <v>0</v>
      </c>
      <c r="AK197" s="266">
        <v>185546825</v>
      </c>
      <c r="AL197" s="266">
        <v>12353168</v>
      </c>
      <c r="AM197" s="266">
        <v>294453175</v>
      </c>
    </row>
    <row r="198" spans="1:39" x14ac:dyDescent="0.35">
      <c r="A198" s="212">
        <v>21222823</v>
      </c>
      <c r="B198" s="210" t="s">
        <v>595</v>
      </c>
      <c r="C198" s="215">
        <v>80000000</v>
      </c>
      <c r="D198" s="215">
        <v>0</v>
      </c>
      <c r="E198" s="215">
        <v>0</v>
      </c>
      <c r="F198" s="215">
        <v>0</v>
      </c>
      <c r="G198" s="215">
        <f t="shared" si="90"/>
        <v>80000000</v>
      </c>
      <c r="H198" s="215">
        <v>0</v>
      </c>
      <c r="I198" s="215">
        <v>755833</v>
      </c>
      <c r="J198" s="215">
        <f t="shared" si="83"/>
        <v>79244167</v>
      </c>
      <c r="K198" s="215">
        <v>0</v>
      </c>
      <c r="L198" s="215">
        <v>755833</v>
      </c>
      <c r="M198" s="215">
        <f t="shared" si="85"/>
        <v>0</v>
      </c>
      <c r="N198" s="215">
        <v>755833</v>
      </c>
      <c r="O198" s="215">
        <f t="shared" si="86"/>
        <v>0</v>
      </c>
      <c r="P198" s="215">
        <f t="shared" si="84"/>
        <v>79244167</v>
      </c>
      <c r="Q198" s="215">
        <f t="shared" si="87"/>
        <v>755833</v>
      </c>
      <c r="W198" s="265">
        <v>21222823</v>
      </c>
      <c r="X198" s="265" t="s">
        <v>887</v>
      </c>
      <c r="Y198" s="266">
        <v>80000000</v>
      </c>
      <c r="Z198" s="266">
        <v>0</v>
      </c>
      <c r="AA198" s="266">
        <v>0</v>
      </c>
      <c r="AB198" s="266">
        <v>0</v>
      </c>
      <c r="AC198" s="266">
        <v>80000000</v>
      </c>
      <c r="AD198" s="266">
        <v>0</v>
      </c>
      <c r="AE198" s="266">
        <v>755833</v>
      </c>
      <c r="AF198" s="266">
        <v>79244167</v>
      </c>
      <c r="AG198" s="266">
        <v>0</v>
      </c>
      <c r="AH198" s="266">
        <v>755833</v>
      </c>
      <c r="AI198" s="266">
        <v>0</v>
      </c>
      <c r="AJ198" s="266">
        <v>0</v>
      </c>
      <c r="AK198" s="266">
        <v>755833</v>
      </c>
      <c r="AL198" s="266">
        <v>0</v>
      </c>
      <c r="AM198" s="266">
        <v>79244167</v>
      </c>
    </row>
    <row r="199" spans="1:39" s="219" customFormat="1" x14ac:dyDescent="0.35">
      <c r="A199" s="212">
        <v>21222824</v>
      </c>
      <c r="B199" s="210" t="s">
        <v>596</v>
      </c>
      <c r="C199" s="215">
        <v>220000000</v>
      </c>
      <c r="D199" s="215">
        <v>405000000</v>
      </c>
      <c r="E199" s="215">
        <v>0</v>
      </c>
      <c r="F199" s="215">
        <v>607500000</v>
      </c>
      <c r="G199" s="215">
        <f t="shared" si="90"/>
        <v>1232500000</v>
      </c>
      <c r="H199" s="215">
        <v>14900000</v>
      </c>
      <c r="I199" s="215">
        <v>801136983</v>
      </c>
      <c r="J199" s="215">
        <f t="shared" ref="J199:J262" si="113">+G199-I199</f>
        <v>431363017</v>
      </c>
      <c r="K199" s="215">
        <v>70774154</v>
      </c>
      <c r="L199" s="215">
        <v>460918159</v>
      </c>
      <c r="M199" s="215">
        <f t="shared" si="85"/>
        <v>340218824</v>
      </c>
      <c r="N199" s="215">
        <v>1163779613</v>
      </c>
      <c r="O199" s="215">
        <f t="shared" si="86"/>
        <v>362642630</v>
      </c>
      <c r="P199" s="215">
        <f t="shared" ref="P199:P262" si="114">+G199-N199</f>
        <v>68720387</v>
      </c>
      <c r="Q199" s="215">
        <f t="shared" si="87"/>
        <v>460918159</v>
      </c>
      <c r="R199" s="208"/>
      <c r="W199" s="265">
        <v>21222824</v>
      </c>
      <c r="X199" s="265" t="s">
        <v>889</v>
      </c>
      <c r="Y199" s="266">
        <v>220000000</v>
      </c>
      <c r="Z199" s="266">
        <v>405000000</v>
      </c>
      <c r="AA199" s="266">
        <v>0</v>
      </c>
      <c r="AB199" s="266">
        <v>607500000</v>
      </c>
      <c r="AC199" s="266">
        <v>1232500000</v>
      </c>
      <c r="AD199" s="266">
        <v>14900000</v>
      </c>
      <c r="AE199" s="266">
        <v>801136983</v>
      </c>
      <c r="AF199" s="266">
        <v>431363017</v>
      </c>
      <c r="AG199" s="266">
        <v>70774154</v>
      </c>
      <c r="AH199" s="266">
        <v>460918159</v>
      </c>
      <c r="AI199" s="266">
        <v>590218824</v>
      </c>
      <c r="AJ199" s="266">
        <v>0</v>
      </c>
      <c r="AK199" s="266">
        <v>1163779613</v>
      </c>
      <c r="AL199" s="266">
        <v>362642630</v>
      </c>
      <c r="AM199" s="266">
        <v>68720387</v>
      </c>
    </row>
    <row r="200" spans="1:39" ht="29" x14ac:dyDescent="0.35">
      <c r="A200" s="226">
        <v>2122283</v>
      </c>
      <c r="B200" s="227" t="s">
        <v>88</v>
      </c>
      <c r="C200" s="228">
        <f>+C201+C202+C203</f>
        <v>379000000</v>
      </c>
      <c r="D200" s="228">
        <f t="shared" ref="D200:Q200" si="115">+D201+D202+D203</f>
        <v>420117991</v>
      </c>
      <c r="E200" s="228">
        <f t="shared" si="115"/>
        <v>0</v>
      </c>
      <c r="F200" s="228">
        <f t="shared" si="115"/>
        <v>0</v>
      </c>
      <c r="G200" s="228">
        <f t="shared" si="115"/>
        <v>799117991</v>
      </c>
      <c r="H200" s="228">
        <v>19585126.379999999</v>
      </c>
      <c r="I200" s="228">
        <v>515802497.75999999</v>
      </c>
      <c r="J200" s="228">
        <f t="shared" si="113"/>
        <v>283315493.24000001</v>
      </c>
      <c r="K200" s="228">
        <v>22330514.379999999</v>
      </c>
      <c r="L200" s="228">
        <v>254823558.75999999</v>
      </c>
      <c r="M200" s="228">
        <f t="shared" si="115"/>
        <v>260978939</v>
      </c>
      <c r="N200" s="228">
        <v>530872201</v>
      </c>
      <c r="O200" s="228">
        <f t="shared" si="115"/>
        <v>15069703.24000001</v>
      </c>
      <c r="P200" s="228">
        <f t="shared" si="114"/>
        <v>268245790</v>
      </c>
      <c r="Q200" s="228">
        <f t="shared" si="115"/>
        <v>254823558.75999999</v>
      </c>
      <c r="R200" s="219"/>
      <c r="W200" s="265">
        <v>2122283</v>
      </c>
      <c r="X200" s="265" t="s">
        <v>88</v>
      </c>
      <c r="Y200" s="266">
        <v>379000000</v>
      </c>
      <c r="Z200" s="266">
        <v>420117991</v>
      </c>
      <c r="AA200" s="266">
        <v>0</v>
      </c>
      <c r="AB200" s="266">
        <v>0</v>
      </c>
      <c r="AC200" s="266">
        <v>799117991</v>
      </c>
      <c r="AD200" s="266">
        <v>19585126.379999999</v>
      </c>
      <c r="AE200" s="266">
        <v>515802497.75999999</v>
      </c>
      <c r="AF200" s="266">
        <v>283315493.24000001</v>
      </c>
      <c r="AG200" s="266">
        <v>22330514.379999999</v>
      </c>
      <c r="AH200" s="266">
        <v>254823558.75999999</v>
      </c>
      <c r="AI200" s="266">
        <v>273830939</v>
      </c>
      <c r="AJ200" s="266">
        <v>18274934</v>
      </c>
      <c r="AK200" s="266">
        <v>530872201</v>
      </c>
      <c r="AL200" s="266">
        <v>15069703.24000001</v>
      </c>
      <c r="AM200" s="266">
        <v>268245790</v>
      </c>
    </row>
    <row r="201" spans="1:39" x14ac:dyDescent="0.35">
      <c r="A201" s="212">
        <v>21222831</v>
      </c>
      <c r="B201" s="210" t="s">
        <v>595</v>
      </c>
      <c r="C201" s="215">
        <v>2000000</v>
      </c>
      <c r="D201" s="215">
        <v>0</v>
      </c>
      <c r="E201" s="215">
        <v>0</v>
      </c>
      <c r="F201" s="215">
        <v>0</v>
      </c>
      <c r="G201" s="215">
        <f t="shared" si="90"/>
        <v>2000000</v>
      </c>
      <c r="H201" s="215">
        <v>0</v>
      </c>
      <c r="I201" s="215">
        <v>500000</v>
      </c>
      <c r="J201" s="215">
        <f t="shared" si="113"/>
        <v>1500000</v>
      </c>
      <c r="K201" s="215">
        <v>0</v>
      </c>
      <c r="L201" s="215">
        <v>500000</v>
      </c>
      <c r="M201" s="215">
        <f t="shared" si="85"/>
        <v>0</v>
      </c>
      <c r="N201" s="215">
        <v>500000</v>
      </c>
      <c r="O201" s="215">
        <f t="shared" si="86"/>
        <v>0</v>
      </c>
      <c r="P201" s="215">
        <f t="shared" si="114"/>
        <v>1500000</v>
      </c>
      <c r="Q201" s="215">
        <f t="shared" si="87"/>
        <v>500000</v>
      </c>
      <c r="W201" s="265">
        <v>21222831</v>
      </c>
      <c r="X201" s="265" t="s">
        <v>887</v>
      </c>
      <c r="Y201" s="266">
        <v>2000000</v>
      </c>
      <c r="Z201" s="266">
        <v>0</v>
      </c>
      <c r="AA201" s="266">
        <v>0</v>
      </c>
      <c r="AB201" s="266">
        <v>0</v>
      </c>
      <c r="AC201" s="266">
        <v>2000000</v>
      </c>
      <c r="AD201" s="266">
        <v>0</v>
      </c>
      <c r="AE201" s="266">
        <v>500000</v>
      </c>
      <c r="AF201" s="266">
        <v>1500000</v>
      </c>
      <c r="AG201" s="266">
        <v>0</v>
      </c>
      <c r="AH201" s="266">
        <v>500000</v>
      </c>
      <c r="AI201" s="266">
        <v>0</v>
      </c>
      <c r="AJ201" s="266">
        <v>0</v>
      </c>
      <c r="AK201" s="266">
        <v>500000</v>
      </c>
      <c r="AL201" s="266">
        <v>0</v>
      </c>
      <c r="AM201" s="266">
        <v>1500000</v>
      </c>
    </row>
    <row r="202" spans="1:39" x14ac:dyDescent="0.35">
      <c r="A202" s="212">
        <v>21222832</v>
      </c>
      <c r="B202" s="210" t="s">
        <v>597</v>
      </c>
      <c r="C202" s="215">
        <v>337000000</v>
      </c>
      <c r="D202" s="215">
        <v>420117991</v>
      </c>
      <c r="E202" s="215">
        <v>0</v>
      </c>
      <c r="F202" s="215">
        <v>0</v>
      </c>
      <c r="G202" s="215">
        <f t="shared" si="90"/>
        <v>757117991</v>
      </c>
      <c r="H202" s="215">
        <v>19585126.379999999</v>
      </c>
      <c r="I202" s="215">
        <v>515302497.75999999</v>
      </c>
      <c r="J202" s="215">
        <f t="shared" si="113"/>
        <v>241815493.24000001</v>
      </c>
      <c r="K202" s="215">
        <v>22330514.379999999</v>
      </c>
      <c r="L202" s="215">
        <v>254323558.75999999</v>
      </c>
      <c r="M202" s="215">
        <f t="shared" si="85"/>
        <v>260978939</v>
      </c>
      <c r="N202" s="215">
        <v>530372201</v>
      </c>
      <c r="O202" s="215">
        <f t="shared" si="86"/>
        <v>15069703.24000001</v>
      </c>
      <c r="P202" s="215">
        <f t="shared" si="114"/>
        <v>226745790</v>
      </c>
      <c r="Q202" s="215">
        <f t="shared" si="87"/>
        <v>254323558.75999999</v>
      </c>
      <c r="W202" s="265">
        <v>21222832</v>
      </c>
      <c r="X202" s="265" t="s">
        <v>891</v>
      </c>
      <c r="Y202" s="266">
        <v>337000000</v>
      </c>
      <c r="Z202" s="266">
        <v>420117991</v>
      </c>
      <c r="AA202" s="266">
        <v>0</v>
      </c>
      <c r="AB202" s="266">
        <v>0</v>
      </c>
      <c r="AC202" s="266">
        <v>757117991</v>
      </c>
      <c r="AD202" s="266">
        <v>19585126.379999999</v>
      </c>
      <c r="AE202" s="266">
        <v>515302497.75999999</v>
      </c>
      <c r="AF202" s="266">
        <v>241815493.24000001</v>
      </c>
      <c r="AG202" s="266">
        <v>22330514.379999999</v>
      </c>
      <c r="AH202" s="266">
        <v>254323558.75999999</v>
      </c>
      <c r="AI202" s="266">
        <v>273830939</v>
      </c>
      <c r="AJ202" s="266">
        <v>18274934</v>
      </c>
      <c r="AK202" s="266">
        <v>530372201</v>
      </c>
      <c r="AL202" s="266">
        <v>15069703.24000001</v>
      </c>
      <c r="AM202" s="266">
        <v>226745790</v>
      </c>
    </row>
    <row r="203" spans="1:39" s="219" customFormat="1" x14ac:dyDescent="0.35">
      <c r="A203" s="212">
        <v>21222833</v>
      </c>
      <c r="B203" s="210" t="s">
        <v>598</v>
      </c>
      <c r="C203" s="215">
        <v>40000000</v>
      </c>
      <c r="D203" s="215">
        <v>0</v>
      </c>
      <c r="E203" s="215">
        <v>0</v>
      </c>
      <c r="F203" s="215">
        <v>0</v>
      </c>
      <c r="G203" s="215">
        <f t="shared" si="90"/>
        <v>40000000</v>
      </c>
      <c r="H203" s="215">
        <v>0</v>
      </c>
      <c r="I203" s="215">
        <v>0</v>
      </c>
      <c r="J203" s="215">
        <f t="shared" si="113"/>
        <v>40000000</v>
      </c>
      <c r="K203" s="215">
        <v>0</v>
      </c>
      <c r="L203" s="215">
        <v>0</v>
      </c>
      <c r="M203" s="215">
        <f t="shared" si="85"/>
        <v>0</v>
      </c>
      <c r="N203" s="215">
        <v>0</v>
      </c>
      <c r="O203" s="215">
        <f t="shared" si="86"/>
        <v>0</v>
      </c>
      <c r="P203" s="215">
        <f t="shared" si="114"/>
        <v>40000000</v>
      </c>
      <c r="Q203" s="215">
        <f t="shared" si="87"/>
        <v>0</v>
      </c>
      <c r="R203" s="208"/>
      <c r="W203" s="265">
        <v>21222833</v>
      </c>
      <c r="X203" s="265" t="s">
        <v>892</v>
      </c>
      <c r="Y203" s="266">
        <v>40000000</v>
      </c>
      <c r="Z203" s="266">
        <v>0</v>
      </c>
      <c r="AA203" s="266">
        <v>0</v>
      </c>
      <c r="AB203" s="266">
        <v>0</v>
      </c>
      <c r="AC203" s="266">
        <v>40000000</v>
      </c>
      <c r="AD203" s="266">
        <v>0</v>
      </c>
      <c r="AE203" s="266">
        <v>0</v>
      </c>
      <c r="AF203" s="266">
        <v>40000000</v>
      </c>
      <c r="AG203" s="266">
        <v>0</v>
      </c>
      <c r="AH203" s="266">
        <v>0</v>
      </c>
      <c r="AI203" s="266">
        <v>0</v>
      </c>
      <c r="AJ203" s="266">
        <v>0</v>
      </c>
      <c r="AK203" s="266">
        <v>0</v>
      </c>
      <c r="AL203" s="266">
        <v>0</v>
      </c>
      <c r="AM203" s="266">
        <v>40000000</v>
      </c>
    </row>
    <row r="204" spans="1:39" x14ac:dyDescent="0.35">
      <c r="A204" s="226">
        <v>2122284</v>
      </c>
      <c r="B204" s="227" t="s">
        <v>89</v>
      </c>
      <c r="C204" s="228">
        <f>+C205</f>
        <v>651800000</v>
      </c>
      <c r="D204" s="228">
        <f t="shared" ref="D204:Q204" si="116">+D205</f>
        <v>0</v>
      </c>
      <c r="E204" s="228">
        <f t="shared" si="116"/>
        <v>0</v>
      </c>
      <c r="F204" s="228">
        <f t="shared" si="116"/>
        <v>0</v>
      </c>
      <c r="G204" s="228">
        <f t="shared" si="116"/>
        <v>651800000</v>
      </c>
      <c r="H204" s="228">
        <v>25819860.699999999</v>
      </c>
      <c r="I204" s="228">
        <v>593650709.04999995</v>
      </c>
      <c r="J204" s="228">
        <f t="shared" si="113"/>
        <v>58149290.950000048</v>
      </c>
      <c r="K204" s="228">
        <v>25819860.699999999</v>
      </c>
      <c r="L204" s="228">
        <v>26319860.699999999</v>
      </c>
      <c r="M204" s="228">
        <f t="shared" si="116"/>
        <v>567330848.3499999</v>
      </c>
      <c r="N204" s="228">
        <v>594372408.70000005</v>
      </c>
      <c r="O204" s="228">
        <f t="shared" si="116"/>
        <v>721699.65000009537</v>
      </c>
      <c r="P204" s="228">
        <f t="shared" si="114"/>
        <v>57427591.299999952</v>
      </c>
      <c r="Q204" s="228">
        <f t="shared" si="116"/>
        <v>26319860.699999999</v>
      </c>
      <c r="R204" s="219"/>
      <c r="W204" s="265">
        <v>2122284</v>
      </c>
      <c r="X204" s="265" t="s">
        <v>89</v>
      </c>
      <c r="Y204" s="266">
        <v>651800000</v>
      </c>
      <c r="Z204" s="266">
        <v>0</v>
      </c>
      <c r="AA204" s="266">
        <v>0</v>
      </c>
      <c r="AB204" s="266">
        <v>0</v>
      </c>
      <c r="AC204" s="266">
        <v>651800000</v>
      </c>
      <c r="AD204" s="266">
        <v>25819860.699999999</v>
      </c>
      <c r="AE204" s="266">
        <v>593650709.04999995</v>
      </c>
      <c r="AF204" s="266">
        <v>58149290.950000048</v>
      </c>
      <c r="AG204" s="266">
        <v>25819860.699999999</v>
      </c>
      <c r="AH204" s="266">
        <v>26319860.699999999</v>
      </c>
      <c r="AI204" s="266">
        <v>567330848.3499999</v>
      </c>
      <c r="AJ204" s="266">
        <v>25819860.699999999</v>
      </c>
      <c r="AK204" s="266">
        <v>594372408.70000005</v>
      </c>
      <c r="AL204" s="266">
        <v>721699.65000009537</v>
      </c>
      <c r="AM204" s="266">
        <v>57427591.299999952</v>
      </c>
    </row>
    <row r="205" spans="1:39" s="219" customFormat="1" x14ac:dyDescent="0.35">
      <c r="A205" s="212">
        <v>21222841</v>
      </c>
      <c r="B205" s="210" t="s">
        <v>599</v>
      </c>
      <c r="C205" s="215">
        <v>651800000</v>
      </c>
      <c r="D205" s="215">
        <v>0</v>
      </c>
      <c r="E205" s="215">
        <v>0</v>
      </c>
      <c r="F205" s="215">
        <v>0</v>
      </c>
      <c r="G205" s="215">
        <f t="shared" si="90"/>
        <v>651800000</v>
      </c>
      <c r="H205" s="215">
        <v>25819860.699999999</v>
      </c>
      <c r="I205" s="215">
        <v>593650709.04999995</v>
      </c>
      <c r="J205" s="215">
        <f t="shared" si="113"/>
        <v>58149290.950000048</v>
      </c>
      <c r="K205" s="215">
        <v>25819860.699999999</v>
      </c>
      <c r="L205" s="215">
        <v>26319860.699999999</v>
      </c>
      <c r="M205" s="215">
        <f t="shared" si="85"/>
        <v>567330848.3499999</v>
      </c>
      <c r="N205" s="215">
        <v>594372408.70000005</v>
      </c>
      <c r="O205" s="215">
        <f t="shared" si="86"/>
        <v>721699.65000009537</v>
      </c>
      <c r="P205" s="215">
        <f t="shared" si="114"/>
        <v>57427591.299999952</v>
      </c>
      <c r="Q205" s="215">
        <f t="shared" si="87"/>
        <v>26319860.699999999</v>
      </c>
      <c r="R205" s="208"/>
      <c r="W205" s="265">
        <v>21222841</v>
      </c>
      <c r="X205" s="265" t="s">
        <v>893</v>
      </c>
      <c r="Y205" s="266">
        <v>651800000</v>
      </c>
      <c r="Z205" s="266">
        <v>0</v>
      </c>
      <c r="AA205" s="266">
        <v>0</v>
      </c>
      <c r="AB205" s="266">
        <v>0</v>
      </c>
      <c r="AC205" s="266">
        <v>651800000</v>
      </c>
      <c r="AD205" s="266">
        <v>25819860.699999999</v>
      </c>
      <c r="AE205" s="266">
        <v>593650709.04999995</v>
      </c>
      <c r="AF205" s="266">
        <v>58149290.950000048</v>
      </c>
      <c r="AG205" s="266">
        <v>25819860.699999999</v>
      </c>
      <c r="AH205" s="266">
        <v>26319860.699999999</v>
      </c>
      <c r="AI205" s="266">
        <v>567330848.3499999</v>
      </c>
      <c r="AJ205" s="266">
        <v>25819860.699999999</v>
      </c>
      <c r="AK205" s="266">
        <v>594372408.70000005</v>
      </c>
      <c r="AL205" s="266">
        <v>721699.65000009537</v>
      </c>
      <c r="AM205" s="266">
        <v>57427591.299999952</v>
      </c>
    </row>
    <row r="206" spans="1:39" s="219" customFormat="1" ht="29" x14ac:dyDescent="0.35">
      <c r="A206" s="226">
        <v>2122285</v>
      </c>
      <c r="B206" s="227" t="s">
        <v>90</v>
      </c>
      <c r="C206" s="228">
        <f>+C207+C210+C212</f>
        <v>119000000</v>
      </c>
      <c r="D206" s="228">
        <f t="shared" ref="D206:Q206" si="117">+D207+D210+D212</f>
        <v>79200000</v>
      </c>
      <c r="E206" s="228">
        <f t="shared" si="117"/>
        <v>119000000</v>
      </c>
      <c r="F206" s="228">
        <f t="shared" si="117"/>
        <v>0</v>
      </c>
      <c r="G206" s="228">
        <f t="shared" si="117"/>
        <v>79200000</v>
      </c>
      <c r="H206" s="228">
        <v>28291130</v>
      </c>
      <c r="I206" s="228">
        <v>28291130</v>
      </c>
      <c r="J206" s="228">
        <f t="shared" si="113"/>
        <v>50908870</v>
      </c>
      <c r="K206" s="228">
        <v>0</v>
      </c>
      <c r="L206" s="228">
        <v>0</v>
      </c>
      <c r="M206" s="228">
        <f t="shared" si="117"/>
        <v>0</v>
      </c>
      <c r="N206" s="228">
        <v>79200000</v>
      </c>
      <c r="O206" s="228">
        <f t="shared" si="117"/>
        <v>0</v>
      </c>
      <c r="P206" s="228">
        <f t="shared" si="114"/>
        <v>0</v>
      </c>
      <c r="Q206" s="228">
        <f t="shared" si="117"/>
        <v>0</v>
      </c>
      <c r="W206" s="265">
        <v>2122285</v>
      </c>
      <c r="X206" s="265" t="s">
        <v>90</v>
      </c>
      <c r="Y206" s="266">
        <v>119000000</v>
      </c>
      <c r="Z206" s="266">
        <v>79200000</v>
      </c>
      <c r="AA206" s="266">
        <v>119000000</v>
      </c>
      <c r="AB206" s="266">
        <v>0</v>
      </c>
      <c r="AC206" s="266">
        <v>79200000</v>
      </c>
      <c r="AD206" s="266">
        <v>28291130</v>
      </c>
      <c r="AE206" s="266">
        <v>28291130</v>
      </c>
      <c r="AF206" s="266">
        <v>50908870</v>
      </c>
      <c r="AG206" s="266">
        <v>0</v>
      </c>
      <c r="AH206" s="266">
        <v>0</v>
      </c>
      <c r="AI206" s="266">
        <v>28291130</v>
      </c>
      <c r="AJ206" s="266">
        <v>0</v>
      </c>
      <c r="AK206" s="266">
        <v>79200000</v>
      </c>
      <c r="AL206" s="266">
        <v>50908870</v>
      </c>
      <c r="AM206" s="266">
        <v>0</v>
      </c>
    </row>
    <row r="207" spans="1:39" s="219" customFormat="1" x14ac:dyDescent="0.35">
      <c r="A207" s="226">
        <v>212228502</v>
      </c>
      <c r="B207" s="227" t="s">
        <v>1136</v>
      </c>
      <c r="C207" s="228">
        <f>+C208+C209</f>
        <v>0</v>
      </c>
      <c r="D207" s="228">
        <f t="shared" ref="D207:Q207" si="118">+D208+D209</f>
        <v>10000000</v>
      </c>
      <c r="E207" s="228">
        <f t="shared" si="118"/>
        <v>0</v>
      </c>
      <c r="F207" s="228">
        <f t="shared" si="118"/>
        <v>0</v>
      </c>
      <c r="G207" s="228">
        <f t="shared" si="118"/>
        <v>10000000</v>
      </c>
      <c r="H207" s="228">
        <v>0</v>
      </c>
      <c r="I207" s="228">
        <v>0</v>
      </c>
      <c r="J207" s="228">
        <f t="shared" si="113"/>
        <v>10000000</v>
      </c>
      <c r="K207" s="228">
        <v>0</v>
      </c>
      <c r="L207" s="228">
        <v>0</v>
      </c>
      <c r="M207" s="228">
        <f t="shared" si="118"/>
        <v>0</v>
      </c>
      <c r="N207" s="228">
        <v>10000000</v>
      </c>
      <c r="O207" s="228">
        <f t="shared" si="118"/>
        <v>0</v>
      </c>
      <c r="P207" s="228">
        <f t="shared" si="114"/>
        <v>0</v>
      </c>
      <c r="Q207" s="228">
        <f t="shared" si="118"/>
        <v>0</v>
      </c>
      <c r="W207" s="265">
        <v>212228502</v>
      </c>
      <c r="X207" s="265" t="s">
        <v>1136</v>
      </c>
      <c r="Y207" s="266">
        <v>0</v>
      </c>
      <c r="Z207" s="266">
        <v>10000000</v>
      </c>
      <c r="AA207" s="266">
        <v>0</v>
      </c>
      <c r="AB207" s="266">
        <v>0</v>
      </c>
      <c r="AC207" s="266">
        <v>10000000</v>
      </c>
      <c r="AD207" s="266">
        <v>0</v>
      </c>
      <c r="AE207" s="266">
        <v>0</v>
      </c>
      <c r="AF207" s="266">
        <v>10000000</v>
      </c>
      <c r="AG207" s="266">
        <v>0</v>
      </c>
      <c r="AH207" s="266">
        <v>0</v>
      </c>
      <c r="AI207" s="266">
        <v>0</v>
      </c>
      <c r="AJ207" s="266">
        <v>0</v>
      </c>
      <c r="AK207" s="266">
        <v>10000000</v>
      </c>
      <c r="AL207" s="266">
        <v>10000000</v>
      </c>
      <c r="AM207" s="266">
        <v>0</v>
      </c>
    </row>
    <row r="208" spans="1:39" s="219" customFormat="1" x14ac:dyDescent="0.35">
      <c r="A208" s="226">
        <v>21222850201</v>
      </c>
      <c r="B208" s="227" t="s">
        <v>1137</v>
      </c>
      <c r="C208" s="228"/>
      <c r="D208" s="228">
        <v>5000000</v>
      </c>
      <c r="E208" s="228">
        <v>0</v>
      </c>
      <c r="F208" s="228">
        <v>0</v>
      </c>
      <c r="G208" s="228">
        <f t="shared" si="90"/>
        <v>5000000</v>
      </c>
      <c r="H208" s="228">
        <v>0</v>
      </c>
      <c r="I208" s="228">
        <v>0</v>
      </c>
      <c r="J208" s="228">
        <f t="shared" si="113"/>
        <v>5000000</v>
      </c>
      <c r="K208" s="228">
        <v>0</v>
      </c>
      <c r="L208" s="228">
        <v>0</v>
      </c>
      <c r="M208" s="228"/>
      <c r="N208" s="228">
        <v>5000000</v>
      </c>
      <c r="O208" s="228"/>
      <c r="P208" s="228">
        <f t="shared" si="114"/>
        <v>0</v>
      </c>
      <c r="Q208" s="228"/>
      <c r="W208" s="265">
        <v>21222850201</v>
      </c>
      <c r="X208" s="265" t="s">
        <v>1137</v>
      </c>
      <c r="Y208" s="266">
        <v>0</v>
      </c>
      <c r="Z208" s="266">
        <v>5000000</v>
      </c>
      <c r="AA208" s="266">
        <v>0</v>
      </c>
      <c r="AB208" s="266">
        <v>0</v>
      </c>
      <c r="AC208" s="266">
        <v>5000000</v>
      </c>
      <c r="AD208" s="266">
        <v>0</v>
      </c>
      <c r="AE208" s="266">
        <v>0</v>
      </c>
      <c r="AF208" s="266">
        <v>5000000</v>
      </c>
      <c r="AG208" s="266">
        <v>0</v>
      </c>
      <c r="AH208" s="266">
        <v>0</v>
      </c>
      <c r="AI208" s="266">
        <v>0</v>
      </c>
      <c r="AJ208" s="266">
        <v>0</v>
      </c>
      <c r="AK208" s="266">
        <v>5000000</v>
      </c>
      <c r="AL208" s="266">
        <v>5000000</v>
      </c>
      <c r="AM208" s="266">
        <v>0</v>
      </c>
    </row>
    <row r="209" spans="1:39" s="219" customFormat="1" x14ac:dyDescent="0.35">
      <c r="A209" s="226">
        <v>21222850202</v>
      </c>
      <c r="B209" s="227" t="s">
        <v>1138</v>
      </c>
      <c r="C209" s="228"/>
      <c r="D209" s="228">
        <v>5000000</v>
      </c>
      <c r="E209" s="228">
        <v>0</v>
      </c>
      <c r="F209" s="228">
        <v>0</v>
      </c>
      <c r="G209" s="228">
        <f t="shared" ref="G209:G273" si="119">+C209+D209-E209+F209</f>
        <v>5000000</v>
      </c>
      <c r="H209" s="228">
        <v>0</v>
      </c>
      <c r="I209" s="228">
        <v>0</v>
      </c>
      <c r="J209" s="228">
        <f t="shared" si="113"/>
        <v>5000000</v>
      </c>
      <c r="K209" s="228">
        <v>0</v>
      </c>
      <c r="L209" s="228">
        <v>0</v>
      </c>
      <c r="M209" s="228"/>
      <c r="N209" s="228">
        <v>5000000</v>
      </c>
      <c r="O209" s="228"/>
      <c r="P209" s="228">
        <f t="shared" si="114"/>
        <v>0</v>
      </c>
      <c r="Q209" s="228"/>
      <c r="W209" s="265">
        <v>21222850202</v>
      </c>
      <c r="X209" s="265" t="s">
        <v>1138</v>
      </c>
      <c r="Y209" s="266">
        <v>0</v>
      </c>
      <c r="Z209" s="266">
        <v>5000000</v>
      </c>
      <c r="AA209" s="266">
        <v>0</v>
      </c>
      <c r="AB209" s="266">
        <v>0</v>
      </c>
      <c r="AC209" s="266">
        <v>5000000</v>
      </c>
      <c r="AD209" s="266">
        <v>0</v>
      </c>
      <c r="AE209" s="266">
        <v>0</v>
      </c>
      <c r="AF209" s="266">
        <v>5000000</v>
      </c>
      <c r="AG209" s="266">
        <v>0</v>
      </c>
      <c r="AH209" s="266">
        <v>0</v>
      </c>
      <c r="AI209" s="266">
        <v>0</v>
      </c>
      <c r="AJ209" s="266">
        <v>0</v>
      </c>
      <c r="AK209" s="266">
        <v>5000000</v>
      </c>
      <c r="AL209" s="266">
        <v>5000000</v>
      </c>
      <c r="AM209" s="266">
        <v>0</v>
      </c>
    </row>
    <row r="210" spans="1:39" s="219" customFormat="1" x14ac:dyDescent="0.35">
      <c r="A210" s="226">
        <v>212228503</v>
      </c>
      <c r="B210" s="227" t="s">
        <v>1139</v>
      </c>
      <c r="C210" s="228">
        <f>+C211</f>
        <v>0</v>
      </c>
      <c r="D210" s="228">
        <v>69200000</v>
      </c>
      <c r="E210" s="228">
        <v>0</v>
      </c>
      <c r="F210" s="228">
        <v>0</v>
      </c>
      <c r="G210" s="228">
        <f t="shared" si="119"/>
        <v>69200000</v>
      </c>
      <c r="H210" s="228">
        <v>28291130</v>
      </c>
      <c r="I210" s="228">
        <v>28291130</v>
      </c>
      <c r="J210" s="228">
        <f t="shared" si="113"/>
        <v>40908870</v>
      </c>
      <c r="K210" s="228">
        <v>0</v>
      </c>
      <c r="L210" s="228">
        <v>0</v>
      </c>
      <c r="M210" s="228"/>
      <c r="N210" s="228">
        <v>69200000</v>
      </c>
      <c r="O210" s="228"/>
      <c r="P210" s="228">
        <f t="shared" si="114"/>
        <v>0</v>
      </c>
      <c r="Q210" s="228"/>
      <c r="W210" s="265">
        <v>212228503</v>
      </c>
      <c r="X210" s="265" t="s">
        <v>1139</v>
      </c>
      <c r="Y210" s="266">
        <v>0</v>
      </c>
      <c r="Z210" s="266">
        <v>69200000</v>
      </c>
      <c r="AA210" s="266">
        <v>0</v>
      </c>
      <c r="AB210" s="266">
        <v>0</v>
      </c>
      <c r="AC210" s="266">
        <v>69200000</v>
      </c>
      <c r="AD210" s="266">
        <v>28291130</v>
      </c>
      <c r="AE210" s="266">
        <v>28291130</v>
      </c>
      <c r="AF210" s="266">
        <v>40908870</v>
      </c>
      <c r="AG210" s="266">
        <v>0</v>
      </c>
      <c r="AH210" s="266">
        <v>0</v>
      </c>
      <c r="AI210" s="266">
        <v>28291130</v>
      </c>
      <c r="AJ210" s="266">
        <v>0</v>
      </c>
      <c r="AK210" s="266">
        <v>69200000</v>
      </c>
      <c r="AL210" s="266">
        <v>40908870</v>
      </c>
      <c r="AM210" s="266">
        <v>0</v>
      </c>
    </row>
    <row r="211" spans="1:39" x14ac:dyDescent="0.35">
      <c r="A211" s="226">
        <v>21222850301</v>
      </c>
      <c r="B211" s="227" t="s">
        <v>1140</v>
      </c>
      <c r="C211" s="228"/>
      <c r="D211" s="228">
        <v>69200000</v>
      </c>
      <c r="E211" s="228">
        <v>0</v>
      </c>
      <c r="F211" s="228">
        <v>0</v>
      </c>
      <c r="G211" s="228">
        <f t="shared" si="119"/>
        <v>69200000</v>
      </c>
      <c r="H211" s="228">
        <v>28291130</v>
      </c>
      <c r="I211" s="228">
        <v>28291130</v>
      </c>
      <c r="J211" s="228">
        <f t="shared" si="113"/>
        <v>40908870</v>
      </c>
      <c r="K211" s="228">
        <v>0</v>
      </c>
      <c r="L211" s="228">
        <v>0</v>
      </c>
      <c r="M211" s="228"/>
      <c r="N211" s="228">
        <v>69200000</v>
      </c>
      <c r="O211" s="228"/>
      <c r="P211" s="228">
        <f t="shared" si="114"/>
        <v>0</v>
      </c>
      <c r="Q211" s="228"/>
      <c r="R211" s="219"/>
      <c r="W211" s="265">
        <v>21222850301</v>
      </c>
      <c r="X211" s="265" t="s">
        <v>1140</v>
      </c>
      <c r="Y211" s="266">
        <v>0</v>
      </c>
      <c r="Z211" s="266">
        <v>69200000</v>
      </c>
      <c r="AA211" s="266">
        <v>0</v>
      </c>
      <c r="AB211" s="266">
        <v>0</v>
      </c>
      <c r="AC211" s="266">
        <v>69200000</v>
      </c>
      <c r="AD211" s="266">
        <v>28291130</v>
      </c>
      <c r="AE211" s="266">
        <v>28291130</v>
      </c>
      <c r="AF211" s="266">
        <v>40908870</v>
      </c>
      <c r="AG211" s="266">
        <v>0</v>
      </c>
      <c r="AH211" s="266">
        <v>0</v>
      </c>
      <c r="AI211" s="266">
        <v>28291130</v>
      </c>
      <c r="AJ211" s="266">
        <v>0</v>
      </c>
      <c r="AK211" s="266">
        <v>69200000</v>
      </c>
      <c r="AL211" s="266">
        <v>40908870</v>
      </c>
      <c r="AM211" s="266">
        <v>0</v>
      </c>
    </row>
    <row r="212" spans="1:39" s="219" customFormat="1" x14ac:dyDescent="0.35">
      <c r="A212" s="212">
        <v>21222851</v>
      </c>
      <c r="B212" s="210" t="s">
        <v>600</v>
      </c>
      <c r="C212" s="215">
        <v>119000000</v>
      </c>
      <c r="D212" s="215">
        <v>0</v>
      </c>
      <c r="E212" s="215">
        <v>119000000</v>
      </c>
      <c r="F212" s="215">
        <v>0</v>
      </c>
      <c r="G212" s="215">
        <f t="shared" si="119"/>
        <v>0</v>
      </c>
      <c r="H212" s="215">
        <v>0</v>
      </c>
      <c r="I212" s="215">
        <v>0</v>
      </c>
      <c r="J212" s="215">
        <f t="shared" si="113"/>
        <v>0</v>
      </c>
      <c r="K212" s="215">
        <v>0</v>
      </c>
      <c r="L212" s="215">
        <v>0</v>
      </c>
      <c r="M212" s="215">
        <f t="shared" si="85"/>
        <v>0</v>
      </c>
      <c r="N212" s="215">
        <v>0</v>
      </c>
      <c r="O212" s="215">
        <f t="shared" si="86"/>
        <v>0</v>
      </c>
      <c r="P212" s="215">
        <f t="shared" si="114"/>
        <v>0</v>
      </c>
      <c r="Q212" s="215">
        <f t="shared" si="87"/>
        <v>0</v>
      </c>
      <c r="R212" s="208"/>
      <c r="W212" s="265">
        <v>21222851</v>
      </c>
      <c r="X212" s="265" t="s">
        <v>896</v>
      </c>
      <c r="Y212" s="266">
        <v>119000000</v>
      </c>
      <c r="Z212" s="266">
        <v>0</v>
      </c>
      <c r="AA212" s="266">
        <v>119000000</v>
      </c>
      <c r="AB212" s="266">
        <v>0</v>
      </c>
      <c r="AC212" s="266">
        <v>0</v>
      </c>
      <c r="AD212" s="266">
        <v>0</v>
      </c>
      <c r="AE212" s="266">
        <v>0</v>
      </c>
      <c r="AF212" s="266">
        <v>0</v>
      </c>
      <c r="AG212" s="266">
        <v>0</v>
      </c>
      <c r="AH212" s="266">
        <v>0</v>
      </c>
      <c r="AI212" s="266">
        <v>0</v>
      </c>
      <c r="AJ212" s="266">
        <v>0</v>
      </c>
      <c r="AK212" s="266">
        <v>0</v>
      </c>
      <c r="AL212" s="266">
        <v>0</v>
      </c>
      <c r="AM212" s="266">
        <v>0</v>
      </c>
    </row>
    <row r="213" spans="1:39" s="219" customFormat="1" ht="29" x14ac:dyDescent="0.35">
      <c r="A213" s="223">
        <v>2122286</v>
      </c>
      <c r="B213" s="224" t="s">
        <v>91</v>
      </c>
      <c r="C213" s="225">
        <f>+C214+C216+C217</f>
        <v>49500000</v>
      </c>
      <c r="D213" s="225">
        <f>+D214+D216+D217</f>
        <v>35000000</v>
      </c>
      <c r="E213" s="225">
        <f t="shared" ref="E213:Q213" si="120">+E214+E216+E217</f>
        <v>0</v>
      </c>
      <c r="F213" s="225">
        <f t="shared" si="120"/>
        <v>0</v>
      </c>
      <c r="G213" s="225">
        <f t="shared" si="120"/>
        <v>84500000</v>
      </c>
      <c r="H213" s="225">
        <v>0</v>
      </c>
      <c r="I213" s="225">
        <v>1200000</v>
      </c>
      <c r="J213" s="225">
        <f t="shared" si="113"/>
        <v>83300000</v>
      </c>
      <c r="K213" s="225">
        <v>0</v>
      </c>
      <c r="L213" s="225">
        <v>1200000</v>
      </c>
      <c r="M213" s="225">
        <f t="shared" si="120"/>
        <v>6143004</v>
      </c>
      <c r="N213" s="225">
        <v>1200000</v>
      </c>
      <c r="O213" s="225">
        <f t="shared" si="120"/>
        <v>6159996</v>
      </c>
      <c r="P213" s="225">
        <f t="shared" si="114"/>
        <v>83300000</v>
      </c>
      <c r="Q213" s="225">
        <f t="shared" si="120"/>
        <v>4172000</v>
      </c>
      <c r="W213" s="265">
        <v>2122286</v>
      </c>
      <c r="X213" s="265" t="s">
        <v>91</v>
      </c>
      <c r="Y213" s="266">
        <v>31500000</v>
      </c>
      <c r="Z213" s="266">
        <v>0</v>
      </c>
      <c r="AA213" s="266">
        <v>0</v>
      </c>
      <c r="AB213" s="266">
        <v>0</v>
      </c>
      <c r="AC213" s="266">
        <v>31500000</v>
      </c>
      <c r="AD213" s="266">
        <v>0</v>
      </c>
      <c r="AE213" s="266">
        <v>1200000</v>
      </c>
      <c r="AF213" s="266">
        <v>30300000</v>
      </c>
      <c r="AG213" s="266">
        <v>0</v>
      </c>
      <c r="AH213" s="266">
        <v>1200000</v>
      </c>
      <c r="AI213" s="266">
        <v>0</v>
      </c>
      <c r="AJ213" s="266">
        <v>0</v>
      </c>
      <c r="AK213" s="266">
        <v>1200000</v>
      </c>
      <c r="AL213" s="266">
        <v>0</v>
      </c>
      <c r="AM213" s="266">
        <v>30300000</v>
      </c>
    </row>
    <row r="214" spans="1:39" ht="29" x14ac:dyDescent="0.35">
      <c r="A214" s="226">
        <v>21222861</v>
      </c>
      <c r="B214" s="227" t="s">
        <v>92</v>
      </c>
      <c r="C214" s="228">
        <f>+C215</f>
        <v>30000000</v>
      </c>
      <c r="D214" s="228">
        <f t="shared" ref="D214:Q214" si="121">+D215</f>
        <v>0</v>
      </c>
      <c r="E214" s="228">
        <f t="shared" si="121"/>
        <v>0</v>
      </c>
      <c r="F214" s="228">
        <f t="shared" si="121"/>
        <v>0</v>
      </c>
      <c r="G214" s="228">
        <f t="shared" si="121"/>
        <v>30000000</v>
      </c>
      <c r="H214" s="228">
        <v>0</v>
      </c>
      <c r="I214" s="228">
        <v>500000</v>
      </c>
      <c r="J214" s="228">
        <f t="shared" si="113"/>
        <v>29500000</v>
      </c>
      <c r="K214" s="228">
        <v>0</v>
      </c>
      <c r="L214" s="228">
        <v>500000</v>
      </c>
      <c r="M214" s="228">
        <f t="shared" si="121"/>
        <v>0</v>
      </c>
      <c r="N214" s="228">
        <v>500000</v>
      </c>
      <c r="O214" s="228">
        <f t="shared" si="121"/>
        <v>0</v>
      </c>
      <c r="P214" s="228">
        <f t="shared" si="114"/>
        <v>29500000</v>
      </c>
      <c r="Q214" s="228">
        <f t="shared" si="121"/>
        <v>500000</v>
      </c>
      <c r="R214" s="219"/>
      <c r="W214" s="265">
        <v>21222861</v>
      </c>
      <c r="X214" s="265" t="s">
        <v>92</v>
      </c>
      <c r="Y214" s="266">
        <v>30000000</v>
      </c>
      <c r="Z214" s="266">
        <v>0</v>
      </c>
      <c r="AA214" s="266">
        <v>0</v>
      </c>
      <c r="AB214" s="266">
        <v>0</v>
      </c>
      <c r="AC214" s="266">
        <v>30000000</v>
      </c>
      <c r="AD214" s="266">
        <v>0</v>
      </c>
      <c r="AE214" s="266">
        <v>500000</v>
      </c>
      <c r="AF214" s="266">
        <v>29500000</v>
      </c>
      <c r="AG214" s="266">
        <v>0</v>
      </c>
      <c r="AH214" s="266">
        <v>500000</v>
      </c>
      <c r="AI214" s="266">
        <v>0</v>
      </c>
      <c r="AJ214" s="266">
        <v>0</v>
      </c>
      <c r="AK214" s="266">
        <v>500000</v>
      </c>
      <c r="AL214" s="266">
        <v>0</v>
      </c>
      <c r="AM214" s="266">
        <v>29500000</v>
      </c>
    </row>
    <row r="215" spans="1:39" ht="29" x14ac:dyDescent="0.35">
      <c r="A215" s="212">
        <v>212228611</v>
      </c>
      <c r="B215" s="210" t="s">
        <v>601</v>
      </c>
      <c r="C215" s="215">
        <v>30000000</v>
      </c>
      <c r="D215" s="215">
        <v>0</v>
      </c>
      <c r="E215" s="215">
        <v>0</v>
      </c>
      <c r="F215" s="215">
        <v>0</v>
      </c>
      <c r="G215" s="215">
        <f t="shared" si="119"/>
        <v>30000000</v>
      </c>
      <c r="H215" s="215">
        <v>0</v>
      </c>
      <c r="I215" s="215">
        <v>500000</v>
      </c>
      <c r="J215" s="215">
        <f t="shared" si="113"/>
        <v>29500000</v>
      </c>
      <c r="K215" s="215">
        <v>0</v>
      </c>
      <c r="L215" s="215">
        <v>500000</v>
      </c>
      <c r="M215" s="215">
        <f t="shared" ref="M215:M283" si="122">+I215-L215</f>
        <v>0</v>
      </c>
      <c r="N215" s="215">
        <v>500000</v>
      </c>
      <c r="O215" s="215">
        <f t="shared" ref="O215:O283" si="123">+N215-I215</f>
        <v>0</v>
      </c>
      <c r="P215" s="215">
        <f t="shared" si="114"/>
        <v>29500000</v>
      </c>
      <c r="Q215" s="215">
        <f t="shared" ref="Q215:Q283" si="124">+L215</f>
        <v>500000</v>
      </c>
      <c r="W215" s="265">
        <v>212228611</v>
      </c>
      <c r="X215" s="265" t="s">
        <v>898</v>
      </c>
      <c r="Y215" s="266">
        <v>30000000</v>
      </c>
      <c r="Z215" s="266">
        <v>0</v>
      </c>
      <c r="AA215" s="266">
        <v>0</v>
      </c>
      <c r="AB215" s="266">
        <v>0</v>
      </c>
      <c r="AC215" s="266">
        <v>30000000</v>
      </c>
      <c r="AD215" s="266">
        <v>0</v>
      </c>
      <c r="AE215" s="266">
        <v>500000</v>
      </c>
      <c r="AF215" s="266">
        <v>29500000</v>
      </c>
      <c r="AG215" s="266">
        <v>0</v>
      </c>
      <c r="AH215" s="266">
        <v>500000</v>
      </c>
      <c r="AI215" s="266">
        <v>0</v>
      </c>
      <c r="AJ215" s="266">
        <v>0</v>
      </c>
      <c r="AK215" s="266">
        <v>500000</v>
      </c>
      <c r="AL215" s="266">
        <v>0</v>
      </c>
      <c r="AM215" s="266">
        <v>29500000</v>
      </c>
    </row>
    <row r="216" spans="1:39" ht="29" x14ac:dyDescent="0.35">
      <c r="A216" s="212">
        <v>21222862</v>
      </c>
      <c r="B216" s="210" t="s">
        <v>602</v>
      </c>
      <c r="C216" s="215">
        <v>1500000</v>
      </c>
      <c r="D216" s="215">
        <v>0</v>
      </c>
      <c r="E216" s="215">
        <v>0</v>
      </c>
      <c r="F216" s="215">
        <v>0</v>
      </c>
      <c r="G216" s="215">
        <f t="shared" si="119"/>
        <v>1500000</v>
      </c>
      <c r="H216" s="215">
        <v>0</v>
      </c>
      <c r="I216" s="215">
        <v>700000</v>
      </c>
      <c r="J216" s="215">
        <f t="shared" si="113"/>
        <v>800000</v>
      </c>
      <c r="K216" s="215">
        <v>0</v>
      </c>
      <c r="L216" s="215">
        <v>700000</v>
      </c>
      <c r="M216" s="215">
        <f t="shared" si="122"/>
        <v>0</v>
      </c>
      <c r="N216" s="215">
        <v>700000</v>
      </c>
      <c r="O216" s="215">
        <f t="shared" si="123"/>
        <v>0</v>
      </c>
      <c r="P216" s="215">
        <f t="shared" si="114"/>
        <v>800000</v>
      </c>
      <c r="Q216" s="215">
        <f t="shared" si="124"/>
        <v>700000</v>
      </c>
      <c r="W216" s="265">
        <v>21222862</v>
      </c>
      <c r="X216" s="265" t="s">
        <v>900</v>
      </c>
      <c r="Y216" s="266">
        <v>1500000</v>
      </c>
      <c r="Z216" s="266">
        <v>0</v>
      </c>
      <c r="AA216" s="266">
        <v>0</v>
      </c>
      <c r="AB216" s="266">
        <v>0</v>
      </c>
      <c r="AC216" s="266">
        <v>1500000</v>
      </c>
      <c r="AD216" s="266">
        <v>0</v>
      </c>
      <c r="AE216" s="266">
        <v>700000</v>
      </c>
      <c r="AF216" s="266">
        <v>800000</v>
      </c>
      <c r="AG216" s="266">
        <v>0</v>
      </c>
      <c r="AH216" s="266">
        <v>700000</v>
      </c>
      <c r="AI216" s="266">
        <v>0</v>
      </c>
      <c r="AJ216" s="266">
        <v>0</v>
      </c>
      <c r="AK216" s="266">
        <v>700000</v>
      </c>
      <c r="AL216" s="266">
        <v>0</v>
      </c>
      <c r="AM216" s="266">
        <v>800000</v>
      </c>
    </row>
    <row r="217" spans="1:39" s="219" customFormat="1" ht="29" x14ac:dyDescent="0.35">
      <c r="A217" s="212">
        <v>21222863</v>
      </c>
      <c r="B217" s="210" t="s">
        <v>603</v>
      </c>
      <c r="C217" s="215">
        <v>18000000</v>
      </c>
      <c r="D217" s="215">
        <v>35000000</v>
      </c>
      <c r="E217" s="215">
        <v>0</v>
      </c>
      <c r="F217" s="215">
        <v>0</v>
      </c>
      <c r="G217" s="215">
        <f t="shared" si="119"/>
        <v>53000000</v>
      </c>
      <c r="H217" s="215">
        <v>303000</v>
      </c>
      <c r="I217" s="215">
        <v>9115004</v>
      </c>
      <c r="J217" s="215">
        <f t="shared" si="113"/>
        <v>43884996</v>
      </c>
      <c r="K217" s="215">
        <v>0</v>
      </c>
      <c r="L217" s="215">
        <v>2972000</v>
      </c>
      <c r="M217" s="215">
        <f t="shared" si="122"/>
        <v>6143004</v>
      </c>
      <c r="N217" s="215">
        <v>15275000</v>
      </c>
      <c r="O217" s="215">
        <f t="shared" si="123"/>
        <v>6159996</v>
      </c>
      <c r="P217" s="215">
        <f t="shared" si="114"/>
        <v>37725000</v>
      </c>
      <c r="Q217" s="215">
        <f t="shared" si="124"/>
        <v>2972000</v>
      </c>
      <c r="R217" s="208"/>
      <c r="W217" s="265">
        <v>21222863</v>
      </c>
      <c r="X217" s="265" t="s">
        <v>901</v>
      </c>
      <c r="Y217" s="266">
        <v>18000000</v>
      </c>
      <c r="Z217" s="266">
        <v>35000000</v>
      </c>
      <c r="AA217" s="266">
        <v>0</v>
      </c>
      <c r="AB217" s="266">
        <v>0</v>
      </c>
      <c r="AC217" s="266">
        <v>53000000</v>
      </c>
      <c r="AD217" s="266">
        <v>303000</v>
      </c>
      <c r="AE217" s="266">
        <v>9115004</v>
      </c>
      <c r="AF217" s="266">
        <v>43884996</v>
      </c>
      <c r="AG217" s="266">
        <v>0</v>
      </c>
      <c r="AH217" s="266">
        <v>2972000</v>
      </c>
      <c r="AI217" s="266">
        <v>6143004</v>
      </c>
      <c r="AJ217" s="266">
        <v>303000</v>
      </c>
      <c r="AK217" s="266">
        <v>15275000</v>
      </c>
      <c r="AL217" s="266">
        <v>6159996</v>
      </c>
      <c r="AM217" s="266">
        <v>37725000</v>
      </c>
    </row>
    <row r="218" spans="1:39" ht="29" x14ac:dyDescent="0.35">
      <c r="A218" s="226">
        <v>2122287</v>
      </c>
      <c r="B218" s="227" t="s">
        <v>93</v>
      </c>
      <c r="C218" s="228">
        <f>+C219</f>
        <v>30000000</v>
      </c>
      <c r="D218" s="228">
        <f t="shared" ref="D218:Q218" si="125">+D219</f>
        <v>200000000</v>
      </c>
      <c r="E218" s="228">
        <f t="shared" si="125"/>
        <v>0</v>
      </c>
      <c r="F218" s="228">
        <f t="shared" si="125"/>
        <v>0</v>
      </c>
      <c r="G218" s="228">
        <f t="shared" si="125"/>
        <v>230000000</v>
      </c>
      <c r="H218" s="228">
        <v>0</v>
      </c>
      <c r="I218" s="228">
        <v>89950000</v>
      </c>
      <c r="J218" s="228">
        <f t="shared" si="113"/>
        <v>140050000</v>
      </c>
      <c r="K218" s="228">
        <v>0</v>
      </c>
      <c r="L218" s="228">
        <v>2950000</v>
      </c>
      <c r="M218" s="228">
        <f t="shared" si="125"/>
        <v>87000000</v>
      </c>
      <c r="N218" s="228">
        <v>152950000</v>
      </c>
      <c r="O218" s="228">
        <f t="shared" si="125"/>
        <v>63000000</v>
      </c>
      <c r="P218" s="228">
        <f t="shared" si="114"/>
        <v>77050000</v>
      </c>
      <c r="Q218" s="228">
        <f t="shared" si="125"/>
        <v>2950000</v>
      </c>
      <c r="R218" s="219"/>
      <c r="W218" s="265">
        <v>2122287</v>
      </c>
      <c r="X218" s="265" t="s">
        <v>93</v>
      </c>
      <c r="Y218" s="266">
        <v>30000000</v>
      </c>
      <c r="Z218" s="266">
        <v>200000000</v>
      </c>
      <c r="AA218" s="266">
        <v>0</v>
      </c>
      <c r="AB218" s="266">
        <v>0</v>
      </c>
      <c r="AC218" s="266">
        <v>230000000</v>
      </c>
      <c r="AD218" s="266">
        <v>0</v>
      </c>
      <c r="AE218" s="266">
        <v>89950000</v>
      </c>
      <c r="AF218" s="266">
        <v>140050000</v>
      </c>
      <c r="AG218" s="266">
        <v>0</v>
      </c>
      <c r="AH218" s="266">
        <v>2950000</v>
      </c>
      <c r="AI218" s="266">
        <v>87000000</v>
      </c>
      <c r="AJ218" s="266">
        <v>0</v>
      </c>
      <c r="AK218" s="266">
        <v>152950000</v>
      </c>
      <c r="AL218" s="266">
        <v>63000000</v>
      </c>
      <c r="AM218" s="266">
        <v>77050000</v>
      </c>
    </row>
    <row r="219" spans="1:39" s="219" customFormat="1" x14ac:dyDescent="0.35">
      <c r="A219" s="212">
        <v>21222871</v>
      </c>
      <c r="B219" s="210" t="s">
        <v>604</v>
      </c>
      <c r="C219" s="215">
        <v>30000000</v>
      </c>
      <c r="D219" s="215">
        <v>200000000</v>
      </c>
      <c r="E219" s="215">
        <v>0</v>
      </c>
      <c r="F219" s="215">
        <v>0</v>
      </c>
      <c r="G219" s="215">
        <f t="shared" si="119"/>
        <v>230000000</v>
      </c>
      <c r="H219" s="215">
        <v>0</v>
      </c>
      <c r="I219" s="215">
        <v>89950000</v>
      </c>
      <c r="J219" s="215">
        <f t="shared" si="113"/>
        <v>140050000</v>
      </c>
      <c r="K219" s="215">
        <v>0</v>
      </c>
      <c r="L219" s="215">
        <v>2950000</v>
      </c>
      <c r="M219" s="215">
        <f t="shared" si="122"/>
        <v>87000000</v>
      </c>
      <c r="N219" s="215">
        <v>152950000</v>
      </c>
      <c r="O219" s="215">
        <f t="shared" si="123"/>
        <v>63000000</v>
      </c>
      <c r="P219" s="215">
        <f t="shared" si="114"/>
        <v>77050000</v>
      </c>
      <c r="Q219" s="215">
        <f t="shared" si="124"/>
        <v>2950000</v>
      </c>
      <c r="R219" s="208"/>
      <c r="W219" s="265">
        <v>21222871</v>
      </c>
      <c r="X219" s="265" t="s">
        <v>904</v>
      </c>
      <c r="Y219" s="266">
        <v>30000000</v>
      </c>
      <c r="Z219" s="266">
        <v>200000000</v>
      </c>
      <c r="AA219" s="266">
        <v>0</v>
      </c>
      <c r="AB219" s="266">
        <v>0</v>
      </c>
      <c r="AC219" s="266">
        <v>230000000</v>
      </c>
      <c r="AD219" s="266">
        <v>0</v>
      </c>
      <c r="AE219" s="266">
        <v>89950000</v>
      </c>
      <c r="AF219" s="266">
        <v>140050000</v>
      </c>
      <c r="AG219" s="266">
        <v>0</v>
      </c>
      <c r="AH219" s="266">
        <v>2950000</v>
      </c>
      <c r="AI219" s="266">
        <v>87000000</v>
      </c>
      <c r="AJ219" s="266">
        <v>0</v>
      </c>
      <c r="AK219" s="266">
        <v>152950000</v>
      </c>
      <c r="AL219" s="266">
        <v>63000000</v>
      </c>
      <c r="AM219" s="266">
        <v>77050000</v>
      </c>
    </row>
    <row r="220" spans="1:39" s="219" customFormat="1" x14ac:dyDescent="0.35">
      <c r="A220" s="223">
        <v>212229</v>
      </c>
      <c r="B220" s="224" t="s">
        <v>94</v>
      </c>
      <c r="C220" s="225">
        <f>+C221+C224+C227+C230</f>
        <v>725000000</v>
      </c>
      <c r="D220" s="225">
        <f t="shared" ref="D220:Q220" si="126">+D221+D224+D227+D230</f>
        <v>0</v>
      </c>
      <c r="E220" s="225">
        <f t="shared" si="126"/>
        <v>150000000</v>
      </c>
      <c r="F220" s="225">
        <f t="shared" si="126"/>
        <v>150000000</v>
      </c>
      <c r="G220" s="225">
        <f t="shared" si="126"/>
        <v>725000000</v>
      </c>
      <c r="H220" s="225">
        <v>26769043</v>
      </c>
      <c r="I220" s="225">
        <v>354318252</v>
      </c>
      <c r="J220" s="225">
        <f t="shared" si="113"/>
        <v>370681748</v>
      </c>
      <c r="K220" s="225">
        <v>64778687</v>
      </c>
      <c r="L220" s="225">
        <v>211443962</v>
      </c>
      <c r="M220" s="225">
        <f t="shared" si="126"/>
        <v>142874290</v>
      </c>
      <c r="N220" s="225">
        <v>468696356</v>
      </c>
      <c r="O220" s="225">
        <f t="shared" si="126"/>
        <v>114378104</v>
      </c>
      <c r="P220" s="225">
        <f t="shared" si="114"/>
        <v>256303644</v>
      </c>
      <c r="Q220" s="225">
        <f t="shared" si="126"/>
        <v>211443962</v>
      </c>
      <c r="W220" s="265">
        <v>212229</v>
      </c>
      <c r="X220" s="265" t="s">
        <v>94</v>
      </c>
      <c r="Y220" s="266">
        <v>725000000</v>
      </c>
      <c r="Z220" s="266">
        <v>0</v>
      </c>
      <c r="AA220" s="266">
        <v>150000000</v>
      </c>
      <c r="AB220" s="266">
        <v>150000000</v>
      </c>
      <c r="AC220" s="266">
        <v>725000000</v>
      </c>
      <c r="AD220" s="266">
        <v>26769043</v>
      </c>
      <c r="AE220" s="266">
        <v>354318252</v>
      </c>
      <c r="AF220" s="266">
        <v>370681748</v>
      </c>
      <c r="AG220" s="266">
        <v>64778687</v>
      </c>
      <c r="AH220" s="266">
        <v>211443962</v>
      </c>
      <c r="AI220" s="266">
        <v>145722340</v>
      </c>
      <c r="AJ220" s="266">
        <v>58227943</v>
      </c>
      <c r="AK220" s="266">
        <v>468696356</v>
      </c>
      <c r="AL220" s="266">
        <v>114378104</v>
      </c>
      <c r="AM220" s="266">
        <v>256303644</v>
      </c>
    </row>
    <row r="221" spans="1:39" x14ac:dyDescent="0.35">
      <c r="A221" s="226">
        <v>2122291</v>
      </c>
      <c r="B221" s="227" t="s">
        <v>95</v>
      </c>
      <c r="C221" s="228">
        <f>+C222+C223</f>
        <v>440000000</v>
      </c>
      <c r="D221" s="228">
        <f t="shared" ref="D221:Q221" si="127">+D222+D223</f>
        <v>0</v>
      </c>
      <c r="E221" s="228">
        <f t="shared" si="127"/>
        <v>150000000</v>
      </c>
      <c r="F221" s="228">
        <f t="shared" si="127"/>
        <v>150000000</v>
      </c>
      <c r="G221" s="228">
        <f t="shared" si="127"/>
        <v>440000000</v>
      </c>
      <c r="H221" s="228">
        <v>13500000</v>
      </c>
      <c r="I221" s="228">
        <v>187855597</v>
      </c>
      <c r="J221" s="228">
        <f t="shared" si="113"/>
        <v>252144403</v>
      </c>
      <c r="K221" s="228">
        <v>51509644</v>
      </c>
      <c r="L221" s="228">
        <v>100769288</v>
      </c>
      <c r="M221" s="228">
        <f t="shared" si="127"/>
        <v>87086309</v>
      </c>
      <c r="N221" s="228">
        <v>279589293</v>
      </c>
      <c r="O221" s="228">
        <f t="shared" si="127"/>
        <v>91733696</v>
      </c>
      <c r="P221" s="228">
        <f t="shared" si="114"/>
        <v>160410707</v>
      </c>
      <c r="Q221" s="228">
        <f t="shared" si="127"/>
        <v>100769288</v>
      </c>
      <c r="R221" s="219"/>
      <c r="W221" s="265">
        <v>2122291</v>
      </c>
      <c r="X221" s="265" t="s">
        <v>95</v>
      </c>
      <c r="Y221" s="266">
        <v>440000000</v>
      </c>
      <c r="Z221" s="266">
        <v>0</v>
      </c>
      <c r="AA221" s="266">
        <v>150000000</v>
      </c>
      <c r="AB221" s="266">
        <v>150000000</v>
      </c>
      <c r="AC221" s="266">
        <v>440000000</v>
      </c>
      <c r="AD221" s="266">
        <v>13500000</v>
      </c>
      <c r="AE221" s="266">
        <v>187855597</v>
      </c>
      <c r="AF221" s="266">
        <v>252144403</v>
      </c>
      <c r="AG221" s="266">
        <v>51509644</v>
      </c>
      <c r="AH221" s="266">
        <v>100769288</v>
      </c>
      <c r="AI221" s="266">
        <v>87086309</v>
      </c>
      <c r="AJ221" s="266">
        <v>24360000</v>
      </c>
      <c r="AK221" s="266">
        <v>279589293</v>
      </c>
      <c r="AL221" s="266">
        <v>91733696</v>
      </c>
      <c r="AM221" s="266">
        <v>160410707</v>
      </c>
    </row>
    <row r="222" spans="1:39" x14ac:dyDescent="0.35">
      <c r="A222" s="212">
        <v>21222911</v>
      </c>
      <c r="B222" s="210" t="s">
        <v>605</v>
      </c>
      <c r="C222" s="215">
        <v>190000000</v>
      </c>
      <c r="D222" s="215">
        <v>0</v>
      </c>
      <c r="E222" s="215">
        <v>150000000</v>
      </c>
      <c r="F222" s="215">
        <v>0</v>
      </c>
      <c r="G222" s="215">
        <f t="shared" si="119"/>
        <v>40000000</v>
      </c>
      <c r="H222" s="215">
        <v>0</v>
      </c>
      <c r="I222" s="215">
        <v>40000000</v>
      </c>
      <c r="J222" s="215">
        <f t="shared" si="113"/>
        <v>0</v>
      </c>
      <c r="K222" s="215">
        <v>15100000</v>
      </c>
      <c r="L222" s="215">
        <v>15100000</v>
      </c>
      <c r="M222" s="215">
        <f t="shared" si="122"/>
        <v>24900000</v>
      </c>
      <c r="N222" s="215">
        <v>40000000</v>
      </c>
      <c r="O222" s="215">
        <f t="shared" si="123"/>
        <v>0</v>
      </c>
      <c r="P222" s="215">
        <f t="shared" si="114"/>
        <v>0</v>
      </c>
      <c r="Q222" s="215">
        <f t="shared" si="124"/>
        <v>15100000</v>
      </c>
      <c r="W222" s="265">
        <v>21222911</v>
      </c>
      <c r="X222" s="265" t="s">
        <v>906</v>
      </c>
      <c r="Y222" s="266">
        <v>190000000</v>
      </c>
      <c r="Z222" s="266">
        <v>0</v>
      </c>
      <c r="AA222" s="266">
        <v>150000000</v>
      </c>
      <c r="AB222" s="266">
        <v>0</v>
      </c>
      <c r="AC222" s="266">
        <v>40000000</v>
      </c>
      <c r="AD222" s="266">
        <v>0</v>
      </c>
      <c r="AE222" s="266">
        <v>40000000</v>
      </c>
      <c r="AF222" s="266">
        <v>0</v>
      </c>
      <c r="AG222" s="266">
        <v>15100000</v>
      </c>
      <c r="AH222" s="266">
        <v>15100000</v>
      </c>
      <c r="AI222" s="266">
        <v>24900000</v>
      </c>
      <c r="AJ222" s="266">
        <v>0</v>
      </c>
      <c r="AK222" s="266">
        <v>40000000</v>
      </c>
      <c r="AL222" s="266">
        <v>0</v>
      </c>
      <c r="AM222" s="266">
        <v>0</v>
      </c>
    </row>
    <row r="223" spans="1:39" s="219" customFormat="1" x14ac:dyDescent="0.35">
      <c r="A223" s="212">
        <v>21222912</v>
      </c>
      <c r="B223" s="210" t="s">
        <v>606</v>
      </c>
      <c r="C223" s="215">
        <v>250000000</v>
      </c>
      <c r="D223" s="215">
        <v>0</v>
      </c>
      <c r="E223" s="215">
        <v>0</v>
      </c>
      <c r="F223" s="215">
        <v>150000000</v>
      </c>
      <c r="G223" s="215">
        <f t="shared" si="119"/>
        <v>400000000</v>
      </c>
      <c r="H223" s="215">
        <v>13500000</v>
      </c>
      <c r="I223" s="215">
        <v>147855597</v>
      </c>
      <c r="J223" s="215">
        <f t="shared" si="113"/>
        <v>252144403</v>
      </c>
      <c r="K223" s="215">
        <v>36409644</v>
      </c>
      <c r="L223" s="215">
        <v>85669288</v>
      </c>
      <c r="M223" s="215">
        <f t="shared" si="122"/>
        <v>62186309</v>
      </c>
      <c r="N223" s="215">
        <v>239589293</v>
      </c>
      <c r="O223" s="215">
        <f t="shared" si="123"/>
        <v>91733696</v>
      </c>
      <c r="P223" s="215">
        <f t="shared" si="114"/>
        <v>160410707</v>
      </c>
      <c r="Q223" s="215">
        <f t="shared" si="124"/>
        <v>85669288</v>
      </c>
      <c r="R223" s="208"/>
      <c r="W223" s="265">
        <v>21222912</v>
      </c>
      <c r="X223" s="265" t="s">
        <v>907</v>
      </c>
      <c r="Y223" s="266">
        <v>250000000</v>
      </c>
      <c r="Z223" s="266">
        <v>0</v>
      </c>
      <c r="AA223" s="266">
        <v>0</v>
      </c>
      <c r="AB223" s="266">
        <v>150000000</v>
      </c>
      <c r="AC223" s="266">
        <v>400000000</v>
      </c>
      <c r="AD223" s="266">
        <v>13500000</v>
      </c>
      <c r="AE223" s="266">
        <v>147855597</v>
      </c>
      <c r="AF223" s="266">
        <v>252144403</v>
      </c>
      <c r="AG223" s="266">
        <v>36409644</v>
      </c>
      <c r="AH223" s="266">
        <v>85669288</v>
      </c>
      <c r="AI223" s="266">
        <v>62186309</v>
      </c>
      <c r="AJ223" s="266">
        <v>24360000</v>
      </c>
      <c r="AK223" s="266">
        <v>239589293</v>
      </c>
      <c r="AL223" s="266">
        <v>91733696</v>
      </c>
      <c r="AM223" s="266">
        <v>160410707</v>
      </c>
    </row>
    <row r="224" spans="1:39" ht="29" x14ac:dyDescent="0.35">
      <c r="A224" s="226">
        <v>2122293</v>
      </c>
      <c r="B224" s="227" t="s">
        <v>96</v>
      </c>
      <c r="C224" s="228">
        <f>+C225+C226</f>
        <v>93000000</v>
      </c>
      <c r="D224" s="228">
        <f t="shared" ref="D224:Q224" si="128">+D225+D226</f>
        <v>0</v>
      </c>
      <c r="E224" s="228">
        <f t="shared" si="128"/>
        <v>0</v>
      </c>
      <c r="F224" s="228">
        <f t="shared" si="128"/>
        <v>0</v>
      </c>
      <c r="G224" s="228">
        <f t="shared" si="128"/>
        <v>93000000</v>
      </c>
      <c r="H224" s="228">
        <v>325600</v>
      </c>
      <c r="I224" s="228">
        <v>30666930</v>
      </c>
      <c r="J224" s="228">
        <f t="shared" si="113"/>
        <v>62333070</v>
      </c>
      <c r="K224" s="228">
        <v>325600</v>
      </c>
      <c r="L224" s="228">
        <v>23502980</v>
      </c>
      <c r="M224" s="228">
        <f t="shared" si="128"/>
        <v>7163950</v>
      </c>
      <c r="N224" s="228">
        <v>53291280</v>
      </c>
      <c r="O224" s="228">
        <f t="shared" si="128"/>
        <v>22624350</v>
      </c>
      <c r="P224" s="228">
        <f t="shared" si="114"/>
        <v>39708720</v>
      </c>
      <c r="Q224" s="228">
        <f t="shared" si="128"/>
        <v>23502980</v>
      </c>
      <c r="R224" s="219"/>
      <c r="W224" s="265">
        <v>2122293</v>
      </c>
      <c r="X224" s="265" t="s">
        <v>96</v>
      </c>
      <c r="Y224" s="266">
        <v>93000000</v>
      </c>
      <c r="Z224" s="266">
        <v>0</v>
      </c>
      <c r="AA224" s="266">
        <v>0</v>
      </c>
      <c r="AB224" s="266">
        <v>0</v>
      </c>
      <c r="AC224" s="266">
        <v>93000000</v>
      </c>
      <c r="AD224" s="266">
        <v>325600</v>
      </c>
      <c r="AE224" s="266">
        <v>30666930</v>
      </c>
      <c r="AF224" s="266">
        <v>62333070</v>
      </c>
      <c r="AG224" s="266">
        <v>325600</v>
      </c>
      <c r="AH224" s="266">
        <v>23502980</v>
      </c>
      <c r="AI224" s="266">
        <v>9958700</v>
      </c>
      <c r="AJ224" s="266">
        <v>20924500</v>
      </c>
      <c r="AK224" s="266">
        <v>53291280</v>
      </c>
      <c r="AL224" s="266">
        <v>22624350</v>
      </c>
      <c r="AM224" s="266">
        <v>39708720</v>
      </c>
    </row>
    <row r="225" spans="1:39" ht="29" x14ac:dyDescent="0.35">
      <c r="A225" s="212">
        <v>21222931</v>
      </c>
      <c r="B225" s="210" t="s">
        <v>607</v>
      </c>
      <c r="C225" s="215">
        <v>57000000</v>
      </c>
      <c r="D225" s="215">
        <v>0</v>
      </c>
      <c r="E225" s="215">
        <v>0</v>
      </c>
      <c r="F225" s="215">
        <v>0</v>
      </c>
      <c r="G225" s="215">
        <f t="shared" si="119"/>
        <v>57000000</v>
      </c>
      <c r="H225" s="215">
        <v>325600</v>
      </c>
      <c r="I225" s="215">
        <v>15591430</v>
      </c>
      <c r="J225" s="215">
        <f t="shared" si="113"/>
        <v>41408570</v>
      </c>
      <c r="K225" s="215">
        <v>325600</v>
      </c>
      <c r="L225" s="215">
        <v>18423480</v>
      </c>
      <c r="M225" s="215">
        <f t="shared" si="122"/>
        <v>-2832050</v>
      </c>
      <c r="N225" s="215">
        <v>17291280</v>
      </c>
      <c r="O225" s="215">
        <f t="shared" si="123"/>
        <v>1699850</v>
      </c>
      <c r="P225" s="215">
        <f t="shared" si="114"/>
        <v>39708720</v>
      </c>
      <c r="Q225" s="215">
        <f t="shared" si="124"/>
        <v>18423480</v>
      </c>
      <c r="W225" s="265">
        <v>21222931</v>
      </c>
      <c r="X225" s="265" t="s">
        <v>910</v>
      </c>
      <c r="Y225" s="266">
        <v>57000000</v>
      </c>
      <c r="Z225" s="266">
        <v>0</v>
      </c>
      <c r="AA225" s="266">
        <v>0</v>
      </c>
      <c r="AB225" s="266">
        <v>0</v>
      </c>
      <c r="AC225" s="266">
        <v>57000000</v>
      </c>
      <c r="AD225" s="266">
        <v>325600</v>
      </c>
      <c r="AE225" s="266">
        <v>15591430</v>
      </c>
      <c r="AF225" s="266">
        <v>41408570</v>
      </c>
      <c r="AG225" s="266">
        <v>325600</v>
      </c>
      <c r="AH225" s="266">
        <v>18423480</v>
      </c>
      <c r="AI225" s="266">
        <v>-37300</v>
      </c>
      <c r="AJ225" s="266">
        <v>0</v>
      </c>
      <c r="AK225" s="266">
        <v>17291280</v>
      </c>
      <c r="AL225" s="266">
        <v>1699850</v>
      </c>
      <c r="AM225" s="266">
        <v>39708720</v>
      </c>
    </row>
    <row r="226" spans="1:39" s="219" customFormat="1" x14ac:dyDescent="0.35">
      <c r="A226" s="212">
        <v>21222936</v>
      </c>
      <c r="B226" s="210" t="s">
        <v>608</v>
      </c>
      <c r="C226" s="215">
        <v>36000000</v>
      </c>
      <c r="D226" s="215">
        <v>0</v>
      </c>
      <c r="E226" s="215">
        <v>0</v>
      </c>
      <c r="F226" s="215">
        <v>0</v>
      </c>
      <c r="G226" s="215">
        <f t="shared" si="119"/>
        <v>36000000</v>
      </c>
      <c r="H226" s="215">
        <v>0</v>
      </c>
      <c r="I226" s="215">
        <v>15075500</v>
      </c>
      <c r="J226" s="215">
        <f t="shared" si="113"/>
        <v>20924500</v>
      </c>
      <c r="K226" s="215">
        <v>0</v>
      </c>
      <c r="L226" s="215">
        <v>5079500</v>
      </c>
      <c r="M226" s="215">
        <f t="shared" si="122"/>
        <v>9996000</v>
      </c>
      <c r="N226" s="215">
        <v>36000000</v>
      </c>
      <c r="O226" s="215">
        <f t="shared" si="123"/>
        <v>20924500</v>
      </c>
      <c r="P226" s="215">
        <f t="shared" si="114"/>
        <v>0</v>
      </c>
      <c r="Q226" s="215">
        <f t="shared" si="124"/>
        <v>5079500</v>
      </c>
      <c r="R226" s="208"/>
      <c r="W226" s="265">
        <v>21222936</v>
      </c>
      <c r="X226" s="265" t="s">
        <v>912</v>
      </c>
      <c r="Y226" s="266">
        <v>36000000</v>
      </c>
      <c r="Z226" s="266">
        <v>0</v>
      </c>
      <c r="AA226" s="266">
        <v>0</v>
      </c>
      <c r="AB226" s="266">
        <v>0</v>
      </c>
      <c r="AC226" s="266">
        <v>36000000</v>
      </c>
      <c r="AD226" s="266">
        <v>0</v>
      </c>
      <c r="AE226" s="266">
        <v>15075500</v>
      </c>
      <c r="AF226" s="266">
        <v>20924500</v>
      </c>
      <c r="AG226" s="266">
        <v>0</v>
      </c>
      <c r="AH226" s="266">
        <v>5079500</v>
      </c>
      <c r="AI226" s="266">
        <v>9996000</v>
      </c>
      <c r="AJ226" s="266">
        <v>20924500</v>
      </c>
      <c r="AK226" s="266">
        <v>36000000</v>
      </c>
      <c r="AL226" s="266">
        <v>20924500</v>
      </c>
      <c r="AM226" s="266">
        <v>0</v>
      </c>
    </row>
    <row r="227" spans="1:39" x14ac:dyDescent="0.35">
      <c r="A227" s="226">
        <v>2122294</v>
      </c>
      <c r="B227" s="227" t="s">
        <v>97</v>
      </c>
      <c r="C227" s="228">
        <f>+C228+C229</f>
        <v>115000000</v>
      </c>
      <c r="D227" s="228">
        <f t="shared" ref="D227:Q227" si="129">+D228+D229</f>
        <v>0</v>
      </c>
      <c r="E227" s="228">
        <f t="shared" si="129"/>
        <v>0</v>
      </c>
      <c r="F227" s="228">
        <f t="shared" si="129"/>
        <v>0</v>
      </c>
      <c r="G227" s="228">
        <f t="shared" si="129"/>
        <v>115000000</v>
      </c>
      <c r="H227" s="228">
        <v>12943443</v>
      </c>
      <c r="I227" s="228">
        <v>85000000</v>
      </c>
      <c r="J227" s="228">
        <f t="shared" si="113"/>
        <v>30000000</v>
      </c>
      <c r="K227" s="228">
        <v>12943443</v>
      </c>
      <c r="L227" s="228">
        <v>85000000</v>
      </c>
      <c r="M227" s="228">
        <f t="shared" si="129"/>
        <v>0</v>
      </c>
      <c r="N227" s="228">
        <v>85000000</v>
      </c>
      <c r="O227" s="228">
        <f t="shared" si="129"/>
        <v>0</v>
      </c>
      <c r="P227" s="228">
        <f t="shared" si="114"/>
        <v>30000000</v>
      </c>
      <c r="Q227" s="228">
        <f t="shared" si="129"/>
        <v>85000000</v>
      </c>
      <c r="R227" s="219"/>
      <c r="W227" s="265">
        <v>2122294</v>
      </c>
      <c r="X227" s="265" t="s">
        <v>97</v>
      </c>
      <c r="Y227" s="266">
        <v>115000000</v>
      </c>
      <c r="Z227" s="266">
        <v>0</v>
      </c>
      <c r="AA227" s="266">
        <v>0</v>
      </c>
      <c r="AB227" s="266">
        <v>0</v>
      </c>
      <c r="AC227" s="266">
        <v>115000000</v>
      </c>
      <c r="AD227" s="266">
        <v>12943443</v>
      </c>
      <c r="AE227" s="266">
        <v>85000000</v>
      </c>
      <c r="AF227" s="266">
        <v>30000000</v>
      </c>
      <c r="AG227" s="266">
        <v>12943443</v>
      </c>
      <c r="AH227" s="266">
        <v>85000000</v>
      </c>
      <c r="AI227" s="266">
        <v>0</v>
      </c>
      <c r="AJ227" s="266">
        <v>12943443</v>
      </c>
      <c r="AK227" s="266">
        <v>85000000</v>
      </c>
      <c r="AL227" s="266">
        <v>0</v>
      </c>
      <c r="AM227" s="266">
        <v>30000000</v>
      </c>
    </row>
    <row r="228" spans="1:39" ht="29" x14ac:dyDescent="0.35">
      <c r="A228" s="212">
        <v>21222941</v>
      </c>
      <c r="B228" s="210" t="s">
        <v>642</v>
      </c>
      <c r="C228" s="215">
        <v>30000000</v>
      </c>
      <c r="D228" s="215">
        <v>0</v>
      </c>
      <c r="E228" s="215">
        <v>0</v>
      </c>
      <c r="F228" s="215">
        <v>0</v>
      </c>
      <c r="G228" s="215">
        <f t="shared" si="119"/>
        <v>30000000</v>
      </c>
      <c r="H228" s="215">
        <v>0</v>
      </c>
      <c r="I228" s="215">
        <v>0</v>
      </c>
      <c r="J228" s="215">
        <f t="shared" si="113"/>
        <v>30000000</v>
      </c>
      <c r="K228" s="215">
        <v>0</v>
      </c>
      <c r="L228" s="215">
        <v>0</v>
      </c>
      <c r="M228" s="215">
        <f t="shared" si="122"/>
        <v>0</v>
      </c>
      <c r="N228" s="215">
        <v>0</v>
      </c>
      <c r="O228" s="215">
        <f t="shared" si="123"/>
        <v>0</v>
      </c>
      <c r="P228" s="215">
        <f t="shared" si="114"/>
        <v>30000000</v>
      </c>
      <c r="Q228" s="215">
        <f t="shared" si="124"/>
        <v>0</v>
      </c>
      <c r="W228" s="265">
        <v>21222941</v>
      </c>
      <c r="X228" s="265" t="s">
        <v>913</v>
      </c>
      <c r="Y228" s="266">
        <v>30000000</v>
      </c>
      <c r="Z228" s="266">
        <v>0</v>
      </c>
      <c r="AA228" s="266">
        <v>0</v>
      </c>
      <c r="AB228" s="266">
        <v>0</v>
      </c>
      <c r="AC228" s="266">
        <v>30000000</v>
      </c>
      <c r="AD228" s="266">
        <v>0</v>
      </c>
      <c r="AE228" s="266">
        <v>0</v>
      </c>
      <c r="AF228" s="266">
        <v>30000000</v>
      </c>
      <c r="AG228" s="266">
        <v>0</v>
      </c>
      <c r="AH228" s="266">
        <v>0</v>
      </c>
      <c r="AI228" s="266">
        <v>0</v>
      </c>
      <c r="AJ228" s="266">
        <v>0</v>
      </c>
      <c r="AK228" s="266">
        <v>0</v>
      </c>
      <c r="AL228" s="266">
        <v>0</v>
      </c>
      <c r="AM228" s="266">
        <v>30000000</v>
      </c>
    </row>
    <row r="229" spans="1:39" s="219" customFormat="1" x14ac:dyDescent="0.35">
      <c r="A229" s="212">
        <v>21222942</v>
      </c>
      <c r="B229" s="210" t="s">
        <v>609</v>
      </c>
      <c r="C229" s="215">
        <v>85000000</v>
      </c>
      <c r="D229" s="215">
        <v>0</v>
      </c>
      <c r="E229" s="215">
        <v>0</v>
      </c>
      <c r="F229" s="215">
        <v>0</v>
      </c>
      <c r="G229" s="215">
        <f t="shared" si="119"/>
        <v>85000000</v>
      </c>
      <c r="H229" s="215">
        <v>12943443</v>
      </c>
      <c r="I229" s="215">
        <v>85000000</v>
      </c>
      <c r="J229" s="215">
        <f t="shared" si="113"/>
        <v>0</v>
      </c>
      <c r="K229" s="215">
        <v>12943443</v>
      </c>
      <c r="L229" s="215">
        <v>85000000</v>
      </c>
      <c r="M229" s="215">
        <f t="shared" si="122"/>
        <v>0</v>
      </c>
      <c r="N229" s="215">
        <v>85000000</v>
      </c>
      <c r="O229" s="215">
        <f t="shared" si="123"/>
        <v>0</v>
      </c>
      <c r="P229" s="215">
        <f t="shared" si="114"/>
        <v>0</v>
      </c>
      <c r="Q229" s="215">
        <f t="shared" si="124"/>
        <v>85000000</v>
      </c>
      <c r="R229" s="208"/>
      <c r="W229" s="265">
        <v>21222942</v>
      </c>
      <c r="X229" s="265" t="s">
        <v>914</v>
      </c>
      <c r="Y229" s="266">
        <v>85000000</v>
      </c>
      <c r="Z229" s="266">
        <v>0</v>
      </c>
      <c r="AA229" s="266">
        <v>0</v>
      </c>
      <c r="AB229" s="266">
        <v>0</v>
      </c>
      <c r="AC229" s="266">
        <v>85000000</v>
      </c>
      <c r="AD229" s="266">
        <v>12943443</v>
      </c>
      <c r="AE229" s="266">
        <v>85000000</v>
      </c>
      <c r="AF229" s="266">
        <v>0</v>
      </c>
      <c r="AG229" s="266">
        <v>12943443</v>
      </c>
      <c r="AH229" s="266">
        <v>85000000</v>
      </c>
      <c r="AI229" s="266">
        <v>0</v>
      </c>
      <c r="AJ229" s="266">
        <v>12943443</v>
      </c>
      <c r="AK229" s="266">
        <v>85000000</v>
      </c>
      <c r="AL229" s="266">
        <v>0</v>
      </c>
      <c r="AM229" s="266">
        <v>0</v>
      </c>
    </row>
    <row r="230" spans="1:39" x14ac:dyDescent="0.35">
      <c r="A230" s="226">
        <v>2122296</v>
      </c>
      <c r="B230" s="227" t="s">
        <v>98</v>
      </c>
      <c r="C230" s="228">
        <f>+C231+C232+C233+C234</f>
        <v>77000000</v>
      </c>
      <c r="D230" s="228">
        <f t="shared" ref="D230:Q230" si="130">+D231+D232+D233+D234</f>
        <v>0</v>
      </c>
      <c r="E230" s="228">
        <f t="shared" si="130"/>
        <v>0</v>
      </c>
      <c r="F230" s="228">
        <f t="shared" si="130"/>
        <v>0</v>
      </c>
      <c r="G230" s="228">
        <f t="shared" si="130"/>
        <v>77000000</v>
      </c>
      <c r="H230" s="228">
        <v>0</v>
      </c>
      <c r="I230" s="228">
        <v>50795725</v>
      </c>
      <c r="J230" s="228">
        <f t="shared" si="113"/>
        <v>26204275</v>
      </c>
      <c r="K230" s="228">
        <v>0</v>
      </c>
      <c r="L230" s="228">
        <v>2171694</v>
      </c>
      <c r="M230" s="228">
        <f t="shared" si="130"/>
        <v>48624031</v>
      </c>
      <c r="N230" s="228">
        <v>50815783</v>
      </c>
      <c r="O230" s="228">
        <f t="shared" si="130"/>
        <v>20058</v>
      </c>
      <c r="P230" s="228">
        <f t="shared" si="114"/>
        <v>26184217</v>
      </c>
      <c r="Q230" s="228">
        <f t="shared" si="130"/>
        <v>2171694</v>
      </c>
      <c r="R230" s="219"/>
      <c r="W230" s="265">
        <v>2122296</v>
      </c>
      <c r="X230" s="265" t="s">
        <v>98</v>
      </c>
      <c r="Y230" s="266">
        <v>77000000</v>
      </c>
      <c r="Z230" s="266">
        <v>0</v>
      </c>
      <c r="AA230" s="266">
        <v>0</v>
      </c>
      <c r="AB230" s="266">
        <v>0</v>
      </c>
      <c r="AC230" s="266">
        <v>77000000</v>
      </c>
      <c r="AD230" s="266">
        <v>0</v>
      </c>
      <c r="AE230" s="266">
        <v>50795725</v>
      </c>
      <c r="AF230" s="266">
        <v>26204275</v>
      </c>
      <c r="AG230" s="266">
        <v>0</v>
      </c>
      <c r="AH230" s="266">
        <v>2171694</v>
      </c>
      <c r="AI230" s="266">
        <v>48677331</v>
      </c>
      <c r="AJ230" s="266">
        <v>0</v>
      </c>
      <c r="AK230" s="266">
        <v>50815783</v>
      </c>
      <c r="AL230" s="266">
        <v>20058</v>
      </c>
      <c r="AM230" s="266">
        <v>26184217</v>
      </c>
    </row>
    <row r="231" spans="1:39" x14ac:dyDescent="0.35">
      <c r="A231" s="212">
        <v>21222961</v>
      </c>
      <c r="B231" s="210" t="s">
        <v>610</v>
      </c>
      <c r="C231" s="215">
        <v>50000000</v>
      </c>
      <c r="D231" s="215">
        <v>0</v>
      </c>
      <c r="E231" s="215">
        <v>0</v>
      </c>
      <c r="F231" s="215">
        <v>0</v>
      </c>
      <c r="G231" s="215">
        <f t="shared" si="119"/>
        <v>50000000</v>
      </c>
      <c r="H231" s="215">
        <v>0</v>
      </c>
      <c r="I231" s="215">
        <v>40502942</v>
      </c>
      <c r="J231" s="215">
        <f t="shared" si="113"/>
        <v>9497058</v>
      </c>
      <c r="K231" s="215">
        <v>0</v>
      </c>
      <c r="L231" s="215">
        <v>1765784</v>
      </c>
      <c r="M231" s="215">
        <f t="shared" si="122"/>
        <v>38737158</v>
      </c>
      <c r="N231" s="215">
        <v>40515783</v>
      </c>
      <c r="O231" s="215">
        <f t="shared" si="123"/>
        <v>12841</v>
      </c>
      <c r="P231" s="215">
        <f t="shared" si="114"/>
        <v>9484217</v>
      </c>
      <c r="Q231" s="215">
        <f t="shared" si="124"/>
        <v>1765784</v>
      </c>
      <c r="W231" s="265">
        <v>21222961</v>
      </c>
      <c r="X231" s="265" t="s">
        <v>915</v>
      </c>
      <c r="Y231" s="266">
        <v>50000000</v>
      </c>
      <c r="Z231" s="266">
        <v>0</v>
      </c>
      <c r="AA231" s="266">
        <v>0</v>
      </c>
      <c r="AB231" s="266">
        <v>0</v>
      </c>
      <c r="AC231" s="266">
        <v>50000000</v>
      </c>
      <c r="AD231" s="266">
        <v>0</v>
      </c>
      <c r="AE231" s="266">
        <v>40502942</v>
      </c>
      <c r="AF231" s="266">
        <v>9497058</v>
      </c>
      <c r="AG231" s="266">
        <v>0</v>
      </c>
      <c r="AH231" s="266">
        <v>1765784</v>
      </c>
      <c r="AI231" s="266">
        <v>38790458</v>
      </c>
      <c r="AJ231" s="266">
        <v>0</v>
      </c>
      <c r="AK231" s="266">
        <v>40515783</v>
      </c>
      <c r="AL231" s="266">
        <v>12841</v>
      </c>
      <c r="AM231" s="266">
        <v>9484217</v>
      </c>
    </row>
    <row r="232" spans="1:39" x14ac:dyDescent="0.35">
      <c r="A232" s="212">
        <v>21222962</v>
      </c>
      <c r="B232" s="210" t="s">
        <v>611</v>
      </c>
      <c r="C232" s="215">
        <v>9000000</v>
      </c>
      <c r="D232" s="215">
        <v>0</v>
      </c>
      <c r="E232" s="215">
        <v>0</v>
      </c>
      <c r="F232" s="215">
        <v>0</v>
      </c>
      <c r="G232" s="215">
        <f t="shared" si="119"/>
        <v>9000000</v>
      </c>
      <c r="H232" s="215">
        <v>0</v>
      </c>
      <c r="I232" s="215">
        <v>0</v>
      </c>
      <c r="J232" s="215">
        <f t="shared" si="113"/>
        <v>9000000</v>
      </c>
      <c r="K232" s="215">
        <v>0</v>
      </c>
      <c r="L232" s="215">
        <v>0</v>
      </c>
      <c r="M232" s="215">
        <f t="shared" si="122"/>
        <v>0</v>
      </c>
      <c r="N232" s="215">
        <v>0</v>
      </c>
      <c r="O232" s="215">
        <f t="shared" si="123"/>
        <v>0</v>
      </c>
      <c r="P232" s="215">
        <f t="shared" si="114"/>
        <v>9000000</v>
      </c>
      <c r="Q232" s="215">
        <f t="shared" si="124"/>
        <v>0</v>
      </c>
      <c r="W232" s="265">
        <v>21222962</v>
      </c>
      <c r="X232" s="265" t="s">
        <v>916</v>
      </c>
      <c r="Y232" s="266">
        <v>9000000</v>
      </c>
      <c r="Z232" s="266">
        <v>0</v>
      </c>
      <c r="AA232" s="266">
        <v>0</v>
      </c>
      <c r="AB232" s="266">
        <v>0</v>
      </c>
      <c r="AC232" s="266">
        <v>9000000</v>
      </c>
      <c r="AD232" s="266">
        <v>0</v>
      </c>
      <c r="AE232" s="266">
        <v>0</v>
      </c>
      <c r="AF232" s="266">
        <v>9000000</v>
      </c>
      <c r="AG232" s="266">
        <v>0</v>
      </c>
      <c r="AH232" s="266">
        <v>0</v>
      </c>
      <c r="AI232" s="266">
        <v>0</v>
      </c>
      <c r="AJ232" s="266">
        <v>0</v>
      </c>
      <c r="AK232" s="266">
        <v>0</v>
      </c>
      <c r="AL232" s="266">
        <v>0</v>
      </c>
      <c r="AM232" s="266">
        <v>9000000</v>
      </c>
    </row>
    <row r="233" spans="1:39" x14ac:dyDescent="0.35">
      <c r="A233" s="212">
        <v>21222963</v>
      </c>
      <c r="B233" s="210" t="s">
        <v>612</v>
      </c>
      <c r="C233" s="215">
        <v>8000000</v>
      </c>
      <c r="D233" s="215">
        <v>0</v>
      </c>
      <c r="E233" s="215">
        <v>0</v>
      </c>
      <c r="F233" s="215">
        <v>0</v>
      </c>
      <c r="G233" s="215">
        <f t="shared" si="119"/>
        <v>8000000</v>
      </c>
      <c r="H233" s="215">
        <v>0</v>
      </c>
      <c r="I233" s="215">
        <v>300000</v>
      </c>
      <c r="J233" s="215">
        <f t="shared" si="113"/>
        <v>7700000</v>
      </c>
      <c r="K233" s="215">
        <v>0</v>
      </c>
      <c r="L233" s="215">
        <v>300000</v>
      </c>
      <c r="M233" s="215">
        <f t="shared" si="122"/>
        <v>0</v>
      </c>
      <c r="N233" s="215">
        <v>300000</v>
      </c>
      <c r="O233" s="215">
        <f t="shared" si="123"/>
        <v>0</v>
      </c>
      <c r="P233" s="215">
        <f t="shared" si="114"/>
        <v>7700000</v>
      </c>
      <c r="Q233" s="215">
        <f t="shared" si="124"/>
        <v>300000</v>
      </c>
      <c r="W233" s="265">
        <v>21222963</v>
      </c>
      <c r="X233" s="265" t="s">
        <v>917</v>
      </c>
      <c r="Y233" s="266">
        <v>8000000</v>
      </c>
      <c r="Z233" s="266">
        <v>0</v>
      </c>
      <c r="AA233" s="266">
        <v>0</v>
      </c>
      <c r="AB233" s="266">
        <v>0</v>
      </c>
      <c r="AC233" s="266">
        <v>8000000</v>
      </c>
      <c r="AD233" s="266">
        <v>0</v>
      </c>
      <c r="AE233" s="266">
        <v>300000</v>
      </c>
      <c r="AF233" s="266">
        <v>7700000</v>
      </c>
      <c r="AG233" s="266">
        <v>0</v>
      </c>
      <c r="AH233" s="266">
        <v>300000</v>
      </c>
      <c r="AI233" s="266">
        <v>0</v>
      </c>
      <c r="AJ233" s="266">
        <v>0</v>
      </c>
      <c r="AK233" s="266">
        <v>300000</v>
      </c>
      <c r="AL233" s="266">
        <v>0</v>
      </c>
      <c r="AM233" s="266">
        <v>7700000</v>
      </c>
    </row>
    <row r="234" spans="1:39" s="219" customFormat="1" x14ac:dyDescent="0.35">
      <c r="A234" s="212">
        <v>21222964</v>
      </c>
      <c r="B234" s="210" t="s">
        <v>613</v>
      </c>
      <c r="C234" s="215">
        <v>10000000</v>
      </c>
      <c r="D234" s="215">
        <v>0</v>
      </c>
      <c r="E234" s="215">
        <v>0</v>
      </c>
      <c r="F234" s="215">
        <v>0</v>
      </c>
      <c r="G234" s="215">
        <f t="shared" si="119"/>
        <v>10000000</v>
      </c>
      <c r="H234" s="215">
        <v>0</v>
      </c>
      <c r="I234" s="215">
        <v>9992783</v>
      </c>
      <c r="J234" s="215">
        <f t="shared" si="113"/>
        <v>7217</v>
      </c>
      <c r="K234" s="215">
        <v>0</v>
      </c>
      <c r="L234" s="215">
        <v>105910</v>
      </c>
      <c r="M234" s="215">
        <f t="shared" si="122"/>
        <v>9886873</v>
      </c>
      <c r="N234" s="215">
        <v>10000000</v>
      </c>
      <c r="O234" s="215">
        <f t="shared" si="123"/>
        <v>7217</v>
      </c>
      <c r="P234" s="215">
        <f t="shared" si="114"/>
        <v>0</v>
      </c>
      <c r="Q234" s="215">
        <f t="shared" si="124"/>
        <v>105910</v>
      </c>
      <c r="R234" s="208"/>
      <c r="W234" s="265">
        <v>21222964</v>
      </c>
      <c r="X234" s="265" t="s">
        <v>919</v>
      </c>
      <c r="Y234" s="266">
        <v>10000000</v>
      </c>
      <c r="Z234" s="266">
        <v>0</v>
      </c>
      <c r="AA234" s="266">
        <v>0</v>
      </c>
      <c r="AB234" s="266">
        <v>0</v>
      </c>
      <c r="AC234" s="266">
        <v>10000000</v>
      </c>
      <c r="AD234" s="266">
        <v>0</v>
      </c>
      <c r="AE234" s="266">
        <v>9992783</v>
      </c>
      <c r="AF234" s="266">
        <v>7217</v>
      </c>
      <c r="AG234" s="266">
        <v>0</v>
      </c>
      <c r="AH234" s="266">
        <v>105910</v>
      </c>
      <c r="AI234" s="266">
        <v>9886873</v>
      </c>
      <c r="AJ234" s="266">
        <v>0</v>
      </c>
      <c r="AK234" s="266">
        <v>10000000</v>
      </c>
      <c r="AL234" s="266">
        <v>7217</v>
      </c>
      <c r="AM234" s="266">
        <v>0</v>
      </c>
    </row>
    <row r="235" spans="1:39" s="219" customFormat="1" x14ac:dyDescent="0.35">
      <c r="A235" s="220">
        <v>214</v>
      </c>
      <c r="B235" s="221" t="s">
        <v>1141</v>
      </c>
      <c r="C235" s="222">
        <f>+C236</f>
        <v>0</v>
      </c>
      <c r="D235" s="222">
        <f t="shared" ref="D235:Q237" si="131">+D236</f>
        <v>0</v>
      </c>
      <c r="E235" s="222">
        <f t="shared" si="131"/>
        <v>0</v>
      </c>
      <c r="F235" s="222">
        <f t="shared" si="131"/>
        <v>81466480.730000004</v>
      </c>
      <c r="G235" s="222">
        <f t="shared" si="131"/>
        <v>81466480.730000004</v>
      </c>
      <c r="H235" s="222">
        <v>0</v>
      </c>
      <c r="I235" s="222">
        <v>24093096</v>
      </c>
      <c r="J235" s="222">
        <f t="shared" si="113"/>
        <v>57373384.730000004</v>
      </c>
      <c r="K235" s="222">
        <v>0</v>
      </c>
      <c r="L235" s="222">
        <v>0</v>
      </c>
      <c r="M235" s="222">
        <f t="shared" si="131"/>
        <v>0</v>
      </c>
      <c r="N235" s="222">
        <v>58190000</v>
      </c>
      <c r="O235" s="222">
        <f t="shared" si="131"/>
        <v>0</v>
      </c>
      <c r="P235" s="222">
        <f t="shared" si="114"/>
        <v>23276480.730000004</v>
      </c>
      <c r="Q235" s="222">
        <f t="shared" si="131"/>
        <v>0</v>
      </c>
      <c r="W235" s="265">
        <v>214</v>
      </c>
      <c r="X235" s="265" t="s">
        <v>1141</v>
      </c>
      <c r="Y235" s="266">
        <v>0</v>
      </c>
      <c r="Z235" s="266">
        <v>0</v>
      </c>
      <c r="AA235" s="266">
        <v>0</v>
      </c>
      <c r="AB235" s="266">
        <v>81466480.730000004</v>
      </c>
      <c r="AC235" s="266">
        <v>81466480.730000004</v>
      </c>
      <c r="AD235" s="266">
        <v>0</v>
      </c>
      <c r="AE235" s="266">
        <v>24093096</v>
      </c>
      <c r="AF235" s="266">
        <v>57373384.730000004</v>
      </c>
      <c r="AG235" s="266">
        <v>0</v>
      </c>
      <c r="AH235" s="266">
        <v>0</v>
      </c>
      <c r="AI235" s="266">
        <v>24093096</v>
      </c>
      <c r="AJ235" s="266">
        <v>0</v>
      </c>
      <c r="AK235" s="266">
        <v>58190000</v>
      </c>
      <c r="AL235" s="266">
        <v>34096904</v>
      </c>
      <c r="AM235" s="266">
        <v>23276480.730000004</v>
      </c>
    </row>
    <row r="236" spans="1:39" s="219" customFormat="1" x14ac:dyDescent="0.35">
      <c r="A236" s="220">
        <v>2143</v>
      </c>
      <c r="B236" s="221" t="s">
        <v>1142</v>
      </c>
      <c r="C236" s="222">
        <f>+C237</f>
        <v>0</v>
      </c>
      <c r="D236" s="222">
        <f t="shared" si="131"/>
        <v>0</v>
      </c>
      <c r="E236" s="222">
        <f t="shared" si="131"/>
        <v>0</v>
      </c>
      <c r="F236" s="222">
        <f t="shared" si="131"/>
        <v>81466480.730000004</v>
      </c>
      <c r="G236" s="222">
        <f t="shared" si="131"/>
        <v>81466480.730000004</v>
      </c>
      <c r="H236" s="222">
        <v>0</v>
      </c>
      <c r="I236" s="222">
        <v>24093096</v>
      </c>
      <c r="J236" s="222">
        <f t="shared" si="113"/>
        <v>57373384.730000004</v>
      </c>
      <c r="K236" s="222">
        <v>0</v>
      </c>
      <c r="L236" s="222">
        <v>0</v>
      </c>
      <c r="M236" s="222">
        <f t="shared" si="131"/>
        <v>0</v>
      </c>
      <c r="N236" s="222">
        <v>58190000</v>
      </c>
      <c r="O236" s="222">
        <f t="shared" si="131"/>
        <v>0</v>
      </c>
      <c r="P236" s="222">
        <f t="shared" si="114"/>
        <v>23276480.730000004</v>
      </c>
      <c r="Q236" s="222">
        <f t="shared" si="131"/>
        <v>0</v>
      </c>
      <c r="W236" s="265">
        <v>2143</v>
      </c>
      <c r="X236" s="265" t="s">
        <v>1142</v>
      </c>
      <c r="Y236" s="266">
        <v>0</v>
      </c>
      <c r="Z236" s="266">
        <v>0</v>
      </c>
      <c r="AA236" s="266">
        <v>0</v>
      </c>
      <c r="AB236" s="266">
        <v>81466480.730000004</v>
      </c>
      <c r="AC236" s="266">
        <v>81466480.730000004</v>
      </c>
      <c r="AD236" s="266">
        <v>0</v>
      </c>
      <c r="AE236" s="266">
        <v>24093096</v>
      </c>
      <c r="AF236" s="266">
        <v>57373384.730000004</v>
      </c>
      <c r="AG236" s="266">
        <v>0</v>
      </c>
      <c r="AH236" s="266">
        <v>0</v>
      </c>
      <c r="AI236" s="266">
        <v>24093096</v>
      </c>
      <c r="AJ236" s="266">
        <v>0</v>
      </c>
      <c r="AK236" s="266">
        <v>58190000</v>
      </c>
      <c r="AL236" s="266">
        <v>34096904</v>
      </c>
      <c r="AM236" s="266">
        <v>23276480.730000004</v>
      </c>
    </row>
    <row r="237" spans="1:39" x14ac:dyDescent="0.35">
      <c r="A237" s="226">
        <v>21431</v>
      </c>
      <c r="B237" s="227" t="s">
        <v>1143</v>
      </c>
      <c r="C237" s="228">
        <f>+C238</f>
        <v>0</v>
      </c>
      <c r="D237" s="228">
        <f t="shared" si="131"/>
        <v>0</v>
      </c>
      <c r="E237" s="228">
        <f t="shared" si="131"/>
        <v>0</v>
      </c>
      <c r="F237" s="228">
        <f t="shared" si="131"/>
        <v>81466480.730000004</v>
      </c>
      <c r="G237" s="228">
        <f t="shared" si="131"/>
        <v>81466480.730000004</v>
      </c>
      <c r="H237" s="228">
        <v>0</v>
      </c>
      <c r="I237" s="228">
        <v>24093096</v>
      </c>
      <c r="J237" s="228">
        <f t="shared" si="113"/>
        <v>57373384.730000004</v>
      </c>
      <c r="K237" s="228">
        <v>0</v>
      </c>
      <c r="L237" s="228">
        <v>0</v>
      </c>
      <c r="M237" s="228">
        <f t="shared" si="131"/>
        <v>0</v>
      </c>
      <c r="N237" s="228">
        <v>58190000</v>
      </c>
      <c r="O237" s="228">
        <f t="shared" si="131"/>
        <v>0</v>
      </c>
      <c r="P237" s="228">
        <f t="shared" si="114"/>
        <v>23276480.730000004</v>
      </c>
      <c r="Q237" s="228">
        <f t="shared" si="131"/>
        <v>0</v>
      </c>
      <c r="R237" s="219"/>
      <c r="W237" s="265">
        <v>21431</v>
      </c>
      <c r="X237" s="265" t="s">
        <v>1143</v>
      </c>
      <c r="Y237" s="266">
        <v>0</v>
      </c>
      <c r="Z237" s="266">
        <v>0</v>
      </c>
      <c r="AA237" s="266">
        <v>0</v>
      </c>
      <c r="AB237" s="266">
        <v>81466480.730000004</v>
      </c>
      <c r="AC237" s="266">
        <v>81466480.730000004</v>
      </c>
      <c r="AD237" s="266">
        <v>0</v>
      </c>
      <c r="AE237" s="266">
        <v>24093096</v>
      </c>
      <c r="AF237" s="266">
        <v>57373384.730000004</v>
      </c>
      <c r="AG237" s="266">
        <v>0</v>
      </c>
      <c r="AH237" s="266">
        <v>0</v>
      </c>
      <c r="AI237" s="266">
        <v>24093096</v>
      </c>
      <c r="AJ237" s="266">
        <v>0</v>
      </c>
      <c r="AK237" s="266">
        <v>58190000</v>
      </c>
      <c r="AL237" s="266">
        <v>34096904</v>
      </c>
      <c r="AM237" s="266">
        <v>23276480.730000004</v>
      </c>
    </row>
    <row r="238" spans="1:39" s="219" customFormat="1" x14ac:dyDescent="0.35">
      <c r="A238" s="212">
        <v>2143101</v>
      </c>
      <c r="B238" s="210" t="s">
        <v>1144</v>
      </c>
      <c r="C238" s="215"/>
      <c r="D238" s="215">
        <v>0</v>
      </c>
      <c r="E238" s="215">
        <v>0</v>
      </c>
      <c r="F238" s="215">
        <f>81466420.73+60</f>
        <v>81466480.730000004</v>
      </c>
      <c r="G238" s="215">
        <f t="shared" si="119"/>
        <v>81466480.730000004</v>
      </c>
      <c r="H238" s="215">
        <v>0</v>
      </c>
      <c r="I238" s="215">
        <v>24093096</v>
      </c>
      <c r="J238" s="215">
        <f t="shared" si="113"/>
        <v>57373384.730000004</v>
      </c>
      <c r="K238" s="215">
        <v>0</v>
      </c>
      <c r="L238" s="215">
        <v>0</v>
      </c>
      <c r="M238" s="215"/>
      <c r="N238" s="215">
        <v>58190000</v>
      </c>
      <c r="O238" s="215"/>
      <c r="P238" s="215">
        <f t="shared" si="114"/>
        <v>23276480.730000004</v>
      </c>
      <c r="Q238" s="215"/>
      <c r="R238" s="208"/>
      <c r="W238" s="265">
        <v>2143101</v>
      </c>
      <c r="X238" s="265" t="s">
        <v>1144</v>
      </c>
      <c r="Y238" s="266">
        <v>0</v>
      </c>
      <c r="Z238" s="266">
        <v>0</v>
      </c>
      <c r="AA238" s="266">
        <v>0</v>
      </c>
      <c r="AB238" s="266">
        <v>81466480.730000004</v>
      </c>
      <c r="AC238" s="266">
        <v>81466480.730000004</v>
      </c>
      <c r="AD238" s="266">
        <v>0</v>
      </c>
      <c r="AE238" s="266">
        <v>24093096</v>
      </c>
      <c r="AF238" s="266">
        <v>57373384.730000004</v>
      </c>
      <c r="AG238" s="266">
        <v>0</v>
      </c>
      <c r="AH238" s="266">
        <v>0</v>
      </c>
      <c r="AI238" s="266">
        <v>24093096</v>
      </c>
      <c r="AJ238" s="266">
        <v>0</v>
      </c>
      <c r="AK238" s="266">
        <v>58190000</v>
      </c>
      <c r="AL238" s="266">
        <v>34096904</v>
      </c>
      <c r="AM238" s="266">
        <v>23276480.730000004</v>
      </c>
    </row>
    <row r="239" spans="1:39" x14ac:dyDescent="0.35">
      <c r="A239" s="220">
        <v>217</v>
      </c>
      <c r="B239" s="221" t="s">
        <v>99</v>
      </c>
      <c r="C239" s="222">
        <f>+C240</f>
        <v>4366488983</v>
      </c>
      <c r="D239" s="222">
        <f t="shared" ref="D239:Q239" si="132">+D240</f>
        <v>0</v>
      </c>
      <c r="E239" s="222">
        <f t="shared" si="132"/>
        <v>0</v>
      </c>
      <c r="F239" s="222">
        <f t="shared" si="132"/>
        <v>0</v>
      </c>
      <c r="G239" s="222">
        <f t="shared" si="132"/>
        <v>4366488983</v>
      </c>
      <c r="H239" s="222">
        <v>8424144</v>
      </c>
      <c r="I239" s="222">
        <v>4145943995</v>
      </c>
      <c r="J239" s="222">
        <f t="shared" si="113"/>
        <v>220544988</v>
      </c>
      <c r="K239" s="222">
        <v>9037535</v>
      </c>
      <c r="L239" s="222">
        <v>4145943995</v>
      </c>
      <c r="M239" s="222">
        <f t="shared" si="132"/>
        <v>0</v>
      </c>
      <c r="N239" s="222">
        <v>4145943995</v>
      </c>
      <c r="O239" s="222">
        <f t="shared" si="132"/>
        <v>0</v>
      </c>
      <c r="P239" s="222">
        <f t="shared" si="114"/>
        <v>220544988</v>
      </c>
      <c r="Q239" s="222">
        <f t="shared" si="132"/>
        <v>4145943995</v>
      </c>
      <c r="R239" s="219"/>
      <c r="W239" s="265">
        <v>217</v>
      </c>
      <c r="X239" s="265" t="s">
        <v>99</v>
      </c>
      <c r="Y239" s="266">
        <v>4366488983</v>
      </c>
      <c r="Z239" s="266">
        <v>0</v>
      </c>
      <c r="AA239" s="266">
        <v>0</v>
      </c>
      <c r="AB239" s="266">
        <v>0</v>
      </c>
      <c r="AC239" s="266">
        <v>4366488983</v>
      </c>
      <c r="AD239" s="266">
        <v>8424144</v>
      </c>
      <c r="AE239" s="266">
        <v>4145943995</v>
      </c>
      <c r="AF239" s="266">
        <v>220544988</v>
      </c>
      <c r="AG239" s="266">
        <v>9037535</v>
      </c>
      <c r="AH239" s="266">
        <v>4145943995</v>
      </c>
      <c r="AI239" s="266">
        <v>0</v>
      </c>
      <c r="AJ239" s="266">
        <v>8424144</v>
      </c>
      <c r="AK239" s="266">
        <v>4145943995</v>
      </c>
      <c r="AL239" s="266">
        <v>0</v>
      </c>
      <c r="AM239" s="266">
        <v>220544988</v>
      </c>
    </row>
    <row r="240" spans="1:39" s="219" customFormat="1" x14ac:dyDescent="0.35">
      <c r="A240" s="212">
        <v>2171</v>
      </c>
      <c r="B240" s="210" t="s">
        <v>614</v>
      </c>
      <c r="C240" s="215">
        <v>4366488983</v>
      </c>
      <c r="D240" s="215">
        <v>0</v>
      </c>
      <c r="E240" s="215">
        <v>0</v>
      </c>
      <c r="F240" s="215">
        <v>0</v>
      </c>
      <c r="G240" s="215">
        <f t="shared" si="119"/>
        <v>4366488983</v>
      </c>
      <c r="H240" s="215">
        <v>8424144</v>
      </c>
      <c r="I240" s="215">
        <v>4145943995</v>
      </c>
      <c r="J240" s="215">
        <f t="shared" si="113"/>
        <v>220544988</v>
      </c>
      <c r="K240" s="215">
        <v>9037535</v>
      </c>
      <c r="L240" s="215">
        <v>4145943995</v>
      </c>
      <c r="M240" s="215">
        <f t="shared" si="122"/>
        <v>0</v>
      </c>
      <c r="N240" s="215">
        <v>4145943995</v>
      </c>
      <c r="O240" s="215">
        <f t="shared" si="123"/>
        <v>0</v>
      </c>
      <c r="P240" s="215">
        <f t="shared" si="114"/>
        <v>220544988</v>
      </c>
      <c r="Q240" s="215">
        <f t="shared" si="124"/>
        <v>4145943995</v>
      </c>
      <c r="R240" s="208"/>
      <c r="W240" s="265">
        <v>2171</v>
      </c>
      <c r="X240" s="265" t="s">
        <v>920</v>
      </c>
      <c r="Y240" s="266">
        <v>4366488983</v>
      </c>
      <c r="Z240" s="266">
        <v>0</v>
      </c>
      <c r="AA240" s="266">
        <v>0</v>
      </c>
      <c r="AB240" s="266">
        <v>0</v>
      </c>
      <c r="AC240" s="266">
        <v>4366488983</v>
      </c>
      <c r="AD240" s="266">
        <v>8424144</v>
      </c>
      <c r="AE240" s="266">
        <v>4145943995</v>
      </c>
      <c r="AF240" s="266">
        <v>220544988</v>
      </c>
      <c r="AG240" s="266">
        <v>9037535</v>
      </c>
      <c r="AH240" s="266">
        <v>4145943995</v>
      </c>
      <c r="AI240" s="266">
        <v>0</v>
      </c>
      <c r="AJ240" s="266">
        <v>8424144</v>
      </c>
      <c r="AK240" s="266">
        <v>4145943995</v>
      </c>
      <c r="AL240" s="266">
        <v>0</v>
      </c>
      <c r="AM240" s="266">
        <v>220544988</v>
      </c>
    </row>
    <row r="241" spans="1:39" s="219" customFormat="1" x14ac:dyDescent="0.35">
      <c r="A241" s="220">
        <v>218</v>
      </c>
      <c r="B241" s="221" t="s">
        <v>100</v>
      </c>
      <c r="C241" s="222">
        <f>+C242</f>
        <v>748133878</v>
      </c>
      <c r="D241" s="222">
        <f t="shared" ref="D241:Q241" si="133">+D242</f>
        <v>20312351</v>
      </c>
      <c r="E241" s="222">
        <f t="shared" si="133"/>
        <v>0</v>
      </c>
      <c r="F241" s="222">
        <f t="shared" si="133"/>
        <v>0</v>
      </c>
      <c r="G241" s="222">
        <f t="shared" si="133"/>
        <v>768446229</v>
      </c>
      <c r="H241" s="222">
        <v>120907204</v>
      </c>
      <c r="I241" s="222">
        <v>267830459</v>
      </c>
      <c r="J241" s="222">
        <f t="shared" si="113"/>
        <v>500615770</v>
      </c>
      <c r="K241" s="222">
        <v>120886704</v>
      </c>
      <c r="L241" s="222">
        <v>267809959</v>
      </c>
      <c r="M241" s="222">
        <f t="shared" si="133"/>
        <v>0</v>
      </c>
      <c r="N241" s="222">
        <v>267830459</v>
      </c>
      <c r="O241" s="222">
        <f t="shared" si="133"/>
        <v>0</v>
      </c>
      <c r="P241" s="222">
        <f t="shared" si="114"/>
        <v>500615770</v>
      </c>
      <c r="Q241" s="222">
        <f t="shared" si="133"/>
        <v>266997608</v>
      </c>
      <c r="W241" s="265">
        <v>218</v>
      </c>
      <c r="X241" s="265" t="s">
        <v>100</v>
      </c>
      <c r="Y241" s="266">
        <v>748133878</v>
      </c>
      <c r="Z241" s="266">
        <v>20312351</v>
      </c>
      <c r="AA241" s="266">
        <v>0</v>
      </c>
      <c r="AB241" s="266">
        <v>0</v>
      </c>
      <c r="AC241" s="266">
        <v>768446229</v>
      </c>
      <c r="AD241" s="266">
        <v>120907204</v>
      </c>
      <c r="AE241" s="266">
        <v>267830459</v>
      </c>
      <c r="AF241" s="266">
        <v>500615770</v>
      </c>
      <c r="AG241" s="266">
        <v>120886704</v>
      </c>
      <c r="AH241" s="266">
        <v>267809959</v>
      </c>
      <c r="AI241" s="266">
        <v>20500</v>
      </c>
      <c r="AJ241" s="266">
        <v>120907204</v>
      </c>
      <c r="AK241" s="266">
        <v>267830459</v>
      </c>
      <c r="AL241" s="266">
        <v>0</v>
      </c>
      <c r="AM241" s="266">
        <v>500615770</v>
      </c>
    </row>
    <row r="242" spans="1:39" s="219" customFormat="1" x14ac:dyDescent="0.35">
      <c r="A242" s="220">
        <v>2181</v>
      </c>
      <c r="B242" s="221" t="s">
        <v>101</v>
      </c>
      <c r="C242" s="222">
        <f>+C243+C245+C248</f>
        <v>748133878</v>
      </c>
      <c r="D242" s="222">
        <f t="shared" ref="D242:Q242" si="134">+D243+D245+D248</f>
        <v>20312351</v>
      </c>
      <c r="E242" s="222">
        <f t="shared" si="134"/>
        <v>0</v>
      </c>
      <c r="F242" s="222">
        <f t="shared" si="134"/>
        <v>0</v>
      </c>
      <c r="G242" s="222">
        <f t="shared" si="134"/>
        <v>768446229</v>
      </c>
      <c r="H242" s="222">
        <v>120907204</v>
      </c>
      <c r="I242" s="222">
        <v>267830459</v>
      </c>
      <c r="J242" s="222">
        <f t="shared" si="113"/>
        <v>500615770</v>
      </c>
      <c r="K242" s="222">
        <v>120886704</v>
      </c>
      <c r="L242" s="222">
        <v>267809959</v>
      </c>
      <c r="M242" s="222">
        <f t="shared" si="134"/>
        <v>0</v>
      </c>
      <c r="N242" s="222">
        <v>267830459</v>
      </c>
      <c r="O242" s="222">
        <f t="shared" si="134"/>
        <v>0</v>
      </c>
      <c r="P242" s="222">
        <f t="shared" si="114"/>
        <v>500615770</v>
      </c>
      <c r="Q242" s="222">
        <f t="shared" si="134"/>
        <v>266997608</v>
      </c>
      <c r="W242" s="265">
        <v>2181</v>
      </c>
      <c r="X242" s="265" t="s">
        <v>101</v>
      </c>
      <c r="Y242" s="266">
        <v>748133878</v>
      </c>
      <c r="Z242" s="266">
        <v>20312351</v>
      </c>
      <c r="AA242" s="266">
        <v>0</v>
      </c>
      <c r="AB242" s="266">
        <v>0</v>
      </c>
      <c r="AC242" s="266">
        <v>768446229</v>
      </c>
      <c r="AD242" s="266">
        <v>120907204</v>
      </c>
      <c r="AE242" s="266">
        <v>267830459</v>
      </c>
      <c r="AF242" s="266">
        <v>500615770</v>
      </c>
      <c r="AG242" s="266">
        <v>120886704</v>
      </c>
      <c r="AH242" s="266">
        <v>267809959</v>
      </c>
      <c r="AI242" s="266">
        <v>20500</v>
      </c>
      <c r="AJ242" s="266">
        <v>120907204</v>
      </c>
      <c r="AK242" s="266">
        <v>267830459</v>
      </c>
      <c r="AL242" s="266">
        <v>0</v>
      </c>
      <c r="AM242" s="266">
        <v>500615770</v>
      </c>
    </row>
    <row r="243" spans="1:39" x14ac:dyDescent="0.35">
      <c r="A243" s="226">
        <v>21811</v>
      </c>
      <c r="B243" s="227" t="s">
        <v>102</v>
      </c>
      <c r="C243" s="228">
        <f>+C244</f>
        <v>384000000</v>
      </c>
      <c r="D243" s="228">
        <f t="shared" ref="D243:Q243" si="135">+D244</f>
        <v>0</v>
      </c>
      <c r="E243" s="228">
        <f t="shared" si="135"/>
        <v>0</v>
      </c>
      <c r="F243" s="228">
        <f t="shared" si="135"/>
        <v>0</v>
      </c>
      <c r="G243" s="228">
        <f t="shared" si="135"/>
        <v>384000000</v>
      </c>
      <c r="H243" s="228">
        <v>0</v>
      </c>
      <c r="I243" s="228">
        <v>25224200</v>
      </c>
      <c r="J243" s="228">
        <f t="shared" si="113"/>
        <v>358775800</v>
      </c>
      <c r="K243" s="228">
        <v>0</v>
      </c>
      <c r="L243" s="228">
        <v>25224200</v>
      </c>
      <c r="M243" s="228">
        <f t="shared" si="135"/>
        <v>0</v>
      </c>
      <c r="N243" s="228">
        <v>25224200</v>
      </c>
      <c r="O243" s="228">
        <f t="shared" si="135"/>
        <v>0</v>
      </c>
      <c r="P243" s="228">
        <f t="shared" si="114"/>
        <v>358775800</v>
      </c>
      <c r="Q243" s="228">
        <f t="shared" si="135"/>
        <v>25224200</v>
      </c>
      <c r="R243" s="219"/>
      <c r="W243" s="265">
        <v>21811</v>
      </c>
      <c r="X243" s="265" t="s">
        <v>102</v>
      </c>
      <c r="Y243" s="266">
        <v>384000000</v>
      </c>
      <c r="Z243" s="266">
        <v>0</v>
      </c>
      <c r="AA243" s="266">
        <v>0</v>
      </c>
      <c r="AB243" s="266">
        <v>0</v>
      </c>
      <c r="AC243" s="266">
        <v>384000000</v>
      </c>
      <c r="AD243" s="266">
        <v>0</v>
      </c>
      <c r="AE243" s="266">
        <v>25224200</v>
      </c>
      <c r="AF243" s="266">
        <v>358775800</v>
      </c>
      <c r="AG243" s="266">
        <v>0</v>
      </c>
      <c r="AH243" s="266">
        <v>25224200</v>
      </c>
      <c r="AI243" s="266">
        <v>0</v>
      </c>
      <c r="AJ243" s="266">
        <v>0</v>
      </c>
      <c r="AK243" s="266">
        <v>25224200</v>
      </c>
      <c r="AL243" s="266">
        <v>0</v>
      </c>
      <c r="AM243" s="266">
        <v>358775800</v>
      </c>
    </row>
    <row r="244" spans="1:39" s="219" customFormat="1" x14ac:dyDescent="0.35">
      <c r="A244" s="212">
        <v>218111</v>
      </c>
      <c r="B244" s="210" t="s">
        <v>615</v>
      </c>
      <c r="C244" s="215">
        <v>384000000</v>
      </c>
      <c r="D244" s="215">
        <v>0</v>
      </c>
      <c r="E244" s="215">
        <v>0</v>
      </c>
      <c r="F244" s="215">
        <v>0</v>
      </c>
      <c r="G244" s="215">
        <f t="shared" si="119"/>
        <v>384000000</v>
      </c>
      <c r="H244" s="215">
        <v>0</v>
      </c>
      <c r="I244" s="215">
        <v>25224200</v>
      </c>
      <c r="J244" s="215">
        <f t="shared" si="113"/>
        <v>358775800</v>
      </c>
      <c r="K244" s="215">
        <v>0</v>
      </c>
      <c r="L244" s="215">
        <v>25224200</v>
      </c>
      <c r="M244" s="215">
        <f t="shared" si="122"/>
        <v>0</v>
      </c>
      <c r="N244" s="215">
        <v>25224200</v>
      </c>
      <c r="O244" s="215">
        <f t="shared" si="123"/>
        <v>0</v>
      </c>
      <c r="P244" s="215">
        <f t="shared" si="114"/>
        <v>358775800</v>
      </c>
      <c r="Q244" s="215">
        <f t="shared" si="124"/>
        <v>25224200</v>
      </c>
      <c r="R244" s="208"/>
      <c r="W244" s="265">
        <v>218111</v>
      </c>
      <c r="X244" s="265" t="s">
        <v>922</v>
      </c>
      <c r="Y244" s="266">
        <v>384000000</v>
      </c>
      <c r="Z244" s="266">
        <v>0</v>
      </c>
      <c r="AA244" s="266">
        <v>0</v>
      </c>
      <c r="AB244" s="266">
        <v>0</v>
      </c>
      <c r="AC244" s="266">
        <v>384000000</v>
      </c>
      <c r="AD244" s="266">
        <v>0</v>
      </c>
      <c r="AE244" s="266">
        <v>25224200</v>
      </c>
      <c r="AF244" s="266">
        <v>358775800</v>
      </c>
      <c r="AG244" s="266">
        <v>0</v>
      </c>
      <c r="AH244" s="266">
        <v>25224200</v>
      </c>
      <c r="AI244" s="266">
        <v>0</v>
      </c>
      <c r="AJ244" s="266">
        <v>0</v>
      </c>
      <c r="AK244" s="266">
        <v>25224200</v>
      </c>
      <c r="AL244" s="266">
        <v>0</v>
      </c>
      <c r="AM244" s="266">
        <v>358775800</v>
      </c>
    </row>
    <row r="245" spans="1:39" x14ac:dyDescent="0.35">
      <c r="A245" s="226">
        <v>21812</v>
      </c>
      <c r="B245" s="227" t="s">
        <v>103</v>
      </c>
      <c r="C245" s="228">
        <f>+C246+C247</f>
        <v>364133878</v>
      </c>
      <c r="D245" s="228">
        <f t="shared" ref="D245:Q245" si="136">+D246+D247</f>
        <v>20000000</v>
      </c>
      <c r="E245" s="228">
        <f t="shared" si="136"/>
        <v>0</v>
      </c>
      <c r="F245" s="228">
        <f t="shared" si="136"/>
        <v>0</v>
      </c>
      <c r="G245" s="228">
        <f t="shared" si="136"/>
        <v>384133878</v>
      </c>
      <c r="H245" s="228">
        <v>120907204</v>
      </c>
      <c r="I245" s="228">
        <v>242293908</v>
      </c>
      <c r="J245" s="228">
        <f t="shared" si="113"/>
        <v>141839970</v>
      </c>
      <c r="K245" s="228">
        <v>120886704</v>
      </c>
      <c r="L245" s="228">
        <v>242273408</v>
      </c>
      <c r="M245" s="228">
        <f t="shared" si="136"/>
        <v>0</v>
      </c>
      <c r="N245" s="228">
        <v>242293908</v>
      </c>
      <c r="O245" s="228">
        <f t="shared" si="136"/>
        <v>0</v>
      </c>
      <c r="P245" s="228">
        <f t="shared" si="114"/>
        <v>141839970</v>
      </c>
      <c r="Q245" s="228">
        <f t="shared" si="136"/>
        <v>241773408</v>
      </c>
      <c r="R245" s="219"/>
      <c r="W245" s="265">
        <v>21812</v>
      </c>
      <c r="X245" s="265" t="s">
        <v>103</v>
      </c>
      <c r="Y245" s="266">
        <v>364133878</v>
      </c>
      <c r="Z245" s="266">
        <v>20000000</v>
      </c>
      <c r="AA245" s="266">
        <v>0</v>
      </c>
      <c r="AB245" s="266">
        <v>0</v>
      </c>
      <c r="AC245" s="266">
        <v>384133878</v>
      </c>
      <c r="AD245" s="266">
        <v>120907204</v>
      </c>
      <c r="AE245" s="266">
        <v>242293908</v>
      </c>
      <c r="AF245" s="266">
        <v>141839970</v>
      </c>
      <c r="AG245" s="266">
        <v>120886704</v>
      </c>
      <c r="AH245" s="266">
        <v>242273408</v>
      </c>
      <c r="AI245" s="266">
        <v>20500</v>
      </c>
      <c r="AJ245" s="266">
        <v>120907204</v>
      </c>
      <c r="AK245" s="266">
        <v>242293908</v>
      </c>
      <c r="AL245" s="266">
        <v>0</v>
      </c>
      <c r="AM245" s="266">
        <v>141839970</v>
      </c>
    </row>
    <row r="246" spans="1:39" x14ac:dyDescent="0.35">
      <c r="A246" s="212">
        <v>2181202</v>
      </c>
      <c r="B246" s="210" t="s">
        <v>1145</v>
      </c>
      <c r="C246" s="215"/>
      <c r="D246" s="215">
        <v>20000000</v>
      </c>
      <c r="E246" s="215">
        <v>0</v>
      </c>
      <c r="F246" s="215">
        <v>0</v>
      </c>
      <c r="G246" s="215">
        <f t="shared" si="119"/>
        <v>20000000</v>
      </c>
      <c r="H246" s="215">
        <v>20500</v>
      </c>
      <c r="I246" s="215">
        <v>520500</v>
      </c>
      <c r="J246" s="215">
        <f t="shared" si="113"/>
        <v>19479500</v>
      </c>
      <c r="K246" s="215">
        <v>0</v>
      </c>
      <c r="L246" s="215">
        <v>500000</v>
      </c>
      <c r="M246" s="215"/>
      <c r="N246" s="215">
        <v>520500</v>
      </c>
      <c r="O246" s="215"/>
      <c r="P246" s="215">
        <f t="shared" si="114"/>
        <v>19479500</v>
      </c>
      <c r="Q246" s="215"/>
      <c r="W246" s="265">
        <v>2181202</v>
      </c>
      <c r="X246" s="265" t="s">
        <v>1145</v>
      </c>
      <c r="Y246" s="266">
        <v>0</v>
      </c>
      <c r="Z246" s="266">
        <v>20000000</v>
      </c>
      <c r="AA246" s="266">
        <v>0</v>
      </c>
      <c r="AB246" s="266">
        <v>0</v>
      </c>
      <c r="AC246" s="266">
        <v>20000000</v>
      </c>
      <c r="AD246" s="266">
        <v>20500</v>
      </c>
      <c r="AE246" s="266">
        <v>520500</v>
      </c>
      <c r="AF246" s="266">
        <v>19479500</v>
      </c>
      <c r="AG246" s="266">
        <v>0</v>
      </c>
      <c r="AH246" s="266">
        <v>500000</v>
      </c>
      <c r="AI246" s="266">
        <v>20500</v>
      </c>
      <c r="AJ246" s="266">
        <v>20500</v>
      </c>
      <c r="AK246" s="266">
        <v>520500</v>
      </c>
      <c r="AL246" s="266">
        <v>0</v>
      </c>
      <c r="AM246" s="266">
        <v>19479500</v>
      </c>
    </row>
    <row r="247" spans="1:39" s="219" customFormat="1" x14ac:dyDescent="0.35">
      <c r="A247" s="212">
        <v>218121</v>
      </c>
      <c r="B247" s="210" t="s">
        <v>616</v>
      </c>
      <c r="C247" s="215">
        <v>364133878</v>
      </c>
      <c r="D247" s="215">
        <v>0</v>
      </c>
      <c r="E247" s="215">
        <v>0</v>
      </c>
      <c r="F247" s="215">
        <v>0</v>
      </c>
      <c r="G247" s="215">
        <f t="shared" si="119"/>
        <v>364133878</v>
      </c>
      <c r="H247" s="215">
        <v>120886704</v>
      </c>
      <c r="I247" s="215">
        <v>241773408</v>
      </c>
      <c r="J247" s="215">
        <f t="shared" si="113"/>
        <v>122360470</v>
      </c>
      <c r="K247" s="215">
        <v>120886704</v>
      </c>
      <c r="L247" s="215">
        <v>241773408</v>
      </c>
      <c r="M247" s="215">
        <f t="shared" si="122"/>
        <v>0</v>
      </c>
      <c r="N247" s="215">
        <v>241773408</v>
      </c>
      <c r="O247" s="215">
        <f t="shared" si="123"/>
        <v>0</v>
      </c>
      <c r="P247" s="215">
        <f t="shared" si="114"/>
        <v>122360470</v>
      </c>
      <c r="Q247" s="215">
        <f t="shared" si="124"/>
        <v>241773408</v>
      </c>
      <c r="R247" s="208"/>
      <c r="W247" s="265">
        <v>218121</v>
      </c>
      <c r="X247" s="265" t="s">
        <v>923</v>
      </c>
      <c r="Y247" s="266">
        <v>364133878</v>
      </c>
      <c r="Z247" s="266">
        <v>0</v>
      </c>
      <c r="AA247" s="266">
        <v>0</v>
      </c>
      <c r="AB247" s="266">
        <v>0</v>
      </c>
      <c r="AC247" s="266">
        <v>364133878</v>
      </c>
      <c r="AD247" s="266">
        <v>120886704</v>
      </c>
      <c r="AE247" s="266">
        <v>241773408</v>
      </c>
      <c r="AF247" s="266">
        <v>122360470</v>
      </c>
      <c r="AG247" s="266">
        <v>120886704</v>
      </c>
      <c r="AH247" s="266">
        <v>241773408</v>
      </c>
      <c r="AI247" s="266">
        <v>0</v>
      </c>
      <c r="AJ247" s="266">
        <v>120886704</v>
      </c>
      <c r="AK247" s="266">
        <v>241773408</v>
      </c>
      <c r="AL247" s="266">
        <v>0</v>
      </c>
      <c r="AM247" s="266">
        <v>122360470</v>
      </c>
    </row>
    <row r="248" spans="1:39" s="219" customFormat="1" x14ac:dyDescent="0.35">
      <c r="A248" s="212">
        <v>21813</v>
      </c>
      <c r="B248" s="210" t="s">
        <v>1164</v>
      </c>
      <c r="C248" s="215"/>
      <c r="D248" s="215">
        <v>312351</v>
      </c>
      <c r="E248" s="215">
        <v>0</v>
      </c>
      <c r="F248" s="215">
        <v>0</v>
      </c>
      <c r="G248" s="215">
        <f t="shared" si="119"/>
        <v>312351</v>
      </c>
      <c r="H248" s="215">
        <v>0</v>
      </c>
      <c r="I248" s="215">
        <v>312351</v>
      </c>
      <c r="J248" s="215">
        <f t="shared" si="113"/>
        <v>0</v>
      </c>
      <c r="K248" s="215">
        <v>0</v>
      </c>
      <c r="L248" s="215">
        <v>312351</v>
      </c>
      <c r="M248" s="215"/>
      <c r="N248" s="215">
        <v>312351</v>
      </c>
      <c r="O248" s="215"/>
      <c r="P248" s="215">
        <f t="shared" si="114"/>
        <v>0</v>
      </c>
      <c r="Q248" s="215"/>
      <c r="R248" s="208"/>
      <c r="W248" s="265">
        <v>21813</v>
      </c>
      <c r="X248" s="265" t="s">
        <v>1164</v>
      </c>
      <c r="Y248" s="266">
        <v>0</v>
      </c>
      <c r="Z248" s="266">
        <v>312351</v>
      </c>
      <c r="AA248" s="266">
        <v>0</v>
      </c>
      <c r="AB248" s="266">
        <v>0</v>
      </c>
      <c r="AC248" s="266">
        <v>312351</v>
      </c>
      <c r="AD248" s="266">
        <v>0</v>
      </c>
      <c r="AE248" s="266">
        <v>312351</v>
      </c>
      <c r="AF248" s="266">
        <v>0</v>
      </c>
      <c r="AG248" s="266">
        <v>0</v>
      </c>
      <c r="AH248" s="266">
        <v>312351</v>
      </c>
      <c r="AI248" s="266">
        <v>0</v>
      </c>
      <c r="AJ248" s="266">
        <v>0</v>
      </c>
      <c r="AK248" s="266">
        <v>312351</v>
      </c>
      <c r="AL248" s="266">
        <v>0</v>
      </c>
      <c r="AM248" s="266">
        <v>0</v>
      </c>
    </row>
    <row r="249" spans="1:39" s="219" customFormat="1" x14ac:dyDescent="0.35">
      <c r="A249" s="220">
        <v>23</v>
      </c>
      <c r="B249" s="221" t="s">
        <v>104</v>
      </c>
      <c r="C249" s="222">
        <f>+C250+C279+C317+C322+C334</f>
        <v>10950809240</v>
      </c>
      <c r="D249" s="222">
        <f>+D250+D279+D317+D322+D334</f>
        <v>5866721446</v>
      </c>
      <c r="E249" s="222">
        <f>+E250+E279+E317+E322+E334</f>
        <v>5866721446</v>
      </c>
      <c r="F249" s="222">
        <f>+F250+F279+F317+F322+F334</f>
        <v>20509040858.509998</v>
      </c>
      <c r="G249" s="222">
        <f>+G250+G279+G317+G322+G334</f>
        <v>31459850098.510002</v>
      </c>
      <c r="H249" s="222">
        <v>718187136</v>
      </c>
      <c r="I249" s="222">
        <v>6115103883.8299999</v>
      </c>
      <c r="J249" s="222">
        <f t="shared" si="113"/>
        <v>25344746214.68</v>
      </c>
      <c r="K249" s="222">
        <v>243259574</v>
      </c>
      <c r="L249" s="222">
        <v>1792043419.9899998</v>
      </c>
      <c r="M249" s="222">
        <f>+M250+M279+M317+M322+M334</f>
        <v>3787785180.8400002</v>
      </c>
      <c r="N249" s="222">
        <v>10141925324.99</v>
      </c>
      <c r="O249" s="222">
        <f>+O250+O279+O317+O322+O334</f>
        <v>3429304288.1599998</v>
      </c>
      <c r="P249" s="222">
        <f t="shared" si="114"/>
        <v>21317924773.520004</v>
      </c>
      <c r="Q249" s="222">
        <f>+Q250+Q279+Q317+Q322+Q334</f>
        <v>1771277270.9899998</v>
      </c>
      <c r="W249" s="265">
        <v>23</v>
      </c>
      <c r="X249" s="265" t="s">
        <v>104</v>
      </c>
      <c r="Y249" s="266">
        <v>10950809240</v>
      </c>
      <c r="Z249" s="266">
        <v>6103951418</v>
      </c>
      <c r="AA249" s="266">
        <v>3419798993</v>
      </c>
      <c r="AB249" s="266">
        <v>15566914126.510002</v>
      </c>
      <c r="AC249" s="266">
        <v>29201875791.510002</v>
      </c>
      <c r="AD249" s="266">
        <v>718187136</v>
      </c>
      <c r="AE249" s="266">
        <v>6115103883.8299999</v>
      </c>
      <c r="AF249" s="266">
        <v>23086771907.68</v>
      </c>
      <c r="AG249" s="266">
        <v>243259574</v>
      </c>
      <c r="AH249" s="266">
        <v>1792043419.9899998</v>
      </c>
      <c r="AI249" s="266">
        <v>4346744545.8400002</v>
      </c>
      <c r="AJ249" s="266">
        <v>1856835059</v>
      </c>
      <c r="AK249" s="266">
        <v>10141925324.99</v>
      </c>
      <c r="AL249" s="266">
        <v>4026821441.1599998</v>
      </c>
      <c r="AM249" s="266">
        <v>19059950466.520004</v>
      </c>
    </row>
    <row r="250" spans="1:39" x14ac:dyDescent="0.35">
      <c r="A250" s="220">
        <v>231</v>
      </c>
      <c r="B250" s="221" t="s">
        <v>105</v>
      </c>
      <c r="C250" s="222">
        <f>+C251+C254+C258+C274+C277</f>
        <v>4085000000</v>
      </c>
      <c r="D250" s="222">
        <f t="shared" ref="D250:Q250" si="137">+D251+D254+D258+D274+D277</f>
        <v>0</v>
      </c>
      <c r="E250" s="222">
        <f t="shared" si="137"/>
        <v>400000000</v>
      </c>
      <c r="F250" s="222">
        <f t="shared" si="137"/>
        <v>6440302256</v>
      </c>
      <c r="G250" s="222">
        <f t="shared" si="137"/>
        <v>10125302256</v>
      </c>
      <c r="H250" s="222">
        <v>418958958</v>
      </c>
      <c r="I250" s="222">
        <v>2867197778.8899999</v>
      </c>
      <c r="J250" s="222">
        <f t="shared" si="113"/>
        <v>7258104477.1100006</v>
      </c>
      <c r="K250" s="222">
        <v>142853541</v>
      </c>
      <c r="L250" s="222">
        <v>1067987073.89</v>
      </c>
      <c r="M250" s="222">
        <f t="shared" si="137"/>
        <v>1799210705</v>
      </c>
      <c r="N250" s="222">
        <v>3701370190.8899999</v>
      </c>
      <c r="O250" s="222">
        <f t="shared" si="137"/>
        <v>834172412</v>
      </c>
      <c r="P250" s="222">
        <f t="shared" si="114"/>
        <v>6423932065.1100006</v>
      </c>
      <c r="Q250" s="222">
        <f t="shared" si="137"/>
        <v>1067987073.89</v>
      </c>
      <c r="R250" s="219"/>
      <c r="W250" s="265">
        <v>231</v>
      </c>
      <c r="X250" s="265" t="s">
        <v>105</v>
      </c>
      <c r="Y250" s="266">
        <v>4085000000</v>
      </c>
      <c r="Z250" s="266">
        <v>0</v>
      </c>
      <c r="AA250" s="266">
        <v>400000000</v>
      </c>
      <c r="AB250" s="266">
        <v>6440302256</v>
      </c>
      <c r="AC250" s="266">
        <v>10125302256</v>
      </c>
      <c r="AD250" s="266">
        <v>418958958</v>
      </c>
      <c r="AE250" s="266">
        <v>2867197778.8899999</v>
      </c>
      <c r="AF250" s="266">
        <v>7258104477.1100006</v>
      </c>
      <c r="AG250" s="266">
        <v>142853541</v>
      </c>
      <c r="AH250" s="266">
        <v>1067987073.89</v>
      </c>
      <c r="AI250" s="266">
        <v>1816549787</v>
      </c>
      <c r="AJ250" s="266">
        <v>95723535</v>
      </c>
      <c r="AK250" s="266">
        <v>3701370190.8899999</v>
      </c>
      <c r="AL250" s="266">
        <v>834172412</v>
      </c>
      <c r="AM250" s="266">
        <v>6423932065.1100006</v>
      </c>
    </row>
    <row r="251" spans="1:39" x14ac:dyDescent="0.35">
      <c r="A251" s="220">
        <v>2311</v>
      </c>
      <c r="B251" s="221" t="s">
        <v>106</v>
      </c>
      <c r="C251" s="222">
        <f>+C252+C253</f>
        <v>515000000</v>
      </c>
      <c r="D251" s="222">
        <f t="shared" ref="D251:Q251" si="138">+D252+D253</f>
        <v>0</v>
      </c>
      <c r="E251" s="222">
        <f t="shared" si="138"/>
        <v>0</v>
      </c>
      <c r="F251" s="222">
        <f t="shared" si="138"/>
        <v>0</v>
      </c>
      <c r="G251" s="222">
        <f t="shared" si="138"/>
        <v>515000000</v>
      </c>
      <c r="H251" s="222">
        <v>0</v>
      </c>
      <c r="I251" s="222">
        <v>49551166</v>
      </c>
      <c r="J251" s="222">
        <f t="shared" si="113"/>
        <v>465448834</v>
      </c>
      <c r="K251" s="222">
        <v>0</v>
      </c>
      <c r="L251" s="222">
        <v>44605347</v>
      </c>
      <c r="M251" s="222">
        <f t="shared" si="138"/>
        <v>4945819</v>
      </c>
      <c r="N251" s="222">
        <v>89551166</v>
      </c>
      <c r="O251" s="222">
        <f t="shared" si="138"/>
        <v>40000000</v>
      </c>
      <c r="P251" s="222">
        <f t="shared" si="114"/>
        <v>425448834</v>
      </c>
      <c r="Q251" s="222">
        <f t="shared" si="138"/>
        <v>44605347</v>
      </c>
      <c r="R251" s="219"/>
      <c r="W251" s="265">
        <v>2311</v>
      </c>
      <c r="X251" s="265" t="s">
        <v>106</v>
      </c>
      <c r="Y251" s="266">
        <v>515000000</v>
      </c>
      <c r="Z251" s="266">
        <v>0</v>
      </c>
      <c r="AA251" s="266">
        <v>0</v>
      </c>
      <c r="AB251" s="266">
        <v>0</v>
      </c>
      <c r="AC251" s="266">
        <v>515000000</v>
      </c>
      <c r="AD251" s="266">
        <v>0</v>
      </c>
      <c r="AE251" s="266">
        <v>49551166</v>
      </c>
      <c r="AF251" s="266">
        <v>465448834</v>
      </c>
      <c r="AG251" s="266">
        <v>0</v>
      </c>
      <c r="AH251" s="266">
        <v>44605347</v>
      </c>
      <c r="AI251" s="266">
        <v>4945819</v>
      </c>
      <c r="AJ251" s="266">
        <v>0</v>
      </c>
      <c r="AK251" s="266">
        <v>89551166</v>
      </c>
      <c r="AL251" s="266">
        <v>40000000</v>
      </c>
      <c r="AM251" s="266">
        <v>425448834</v>
      </c>
    </row>
    <row r="252" spans="1:39" s="219" customFormat="1" x14ac:dyDescent="0.35">
      <c r="A252" s="212">
        <v>23112</v>
      </c>
      <c r="B252" s="210" t="s">
        <v>617</v>
      </c>
      <c r="C252" s="215">
        <v>190000000</v>
      </c>
      <c r="D252" s="215">
        <v>0</v>
      </c>
      <c r="E252" s="215">
        <v>0</v>
      </c>
      <c r="F252" s="215">
        <v>0</v>
      </c>
      <c r="G252" s="215">
        <f t="shared" si="119"/>
        <v>190000000</v>
      </c>
      <c r="H252" s="215">
        <v>0</v>
      </c>
      <c r="I252" s="215">
        <v>0</v>
      </c>
      <c r="J252" s="215">
        <f t="shared" si="113"/>
        <v>190000000</v>
      </c>
      <c r="K252" s="215">
        <v>0</v>
      </c>
      <c r="L252" s="215">
        <v>0</v>
      </c>
      <c r="M252" s="215">
        <f t="shared" si="122"/>
        <v>0</v>
      </c>
      <c r="N252" s="215">
        <v>0</v>
      </c>
      <c r="O252" s="215">
        <f t="shared" si="123"/>
        <v>0</v>
      </c>
      <c r="P252" s="215">
        <f t="shared" si="114"/>
        <v>190000000</v>
      </c>
      <c r="Q252" s="215">
        <f t="shared" si="124"/>
        <v>0</v>
      </c>
      <c r="R252" s="208"/>
      <c r="W252" s="265">
        <v>23112</v>
      </c>
      <c r="X252" s="265" t="s">
        <v>924</v>
      </c>
      <c r="Y252" s="266">
        <v>190000000</v>
      </c>
      <c r="Z252" s="266">
        <v>0</v>
      </c>
      <c r="AA252" s="266">
        <v>0</v>
      </c>
      <c r="AB252" s="266">
        <v>0</v>
      </c>
      <c r="AC252" s="266">
        <v>190000000</v>
      </c>
      <c r="AD252" s="266">
        <v>0</v>
      </c>
      <c r="AE252" s="266">
        <v>0</v>
      </c>
      <c r="AF252" s="266">
        <v>190000000</v>
      </c>
      <c r="AG252" s="266">
        <v>0</v>
      </c>
      <c r="AH252" s="266">
        <v>0</v>
      </c>
      <c r="AI252" s="266">
        <v>0</v>
      </c>
      <c r="AJ252" s="266">
        <v>0</v>
      </c>
      <c r="AK252" s="266">
        <v>0</v>
      </c>
      <c r="AL252" s="266">
        <v>0</v>
      </c>
      <c r="AM252" s="266">
        <v>190000000</v>
      </c>
    </row>
    <row r="253" spans="1:39" s="219" customFormat="1" x14ac:dyDescent="0.35">
      <c r="A253" s="212">
        <v>23113</v>
      </c>
      <c r="B253" s="210" t="s">
        <v>643</v>
      </c>
      <c r="C253" s="215">
        <v>325000000</v>
      </c>
      <c r="D253" s="215">
        <v>0</v>
      </c>
      <c r="E253" s="215">
        <v>0</v>
      </c>
      <c r="F253" s="215">
        <v>0</v>
      </c>
      <c r="G253" s="215">
        <f t="shared" si="119"/>
        <v>325000000</v>
      </c>
      <c r="H253" s="215">
        <v>0</v>
      </c>
      <c r="I253" s="215">
        <v>49551166</v>
      </c>
      <c r="J253" s="215">
        <f t="shared" si="113"/>
        <v>275448834</v>
      </c>
      <c r="K253" s="215">
        <v>0</v>
      </c>
      <c r="L253" s="215">
        <v>44605347</v>
      </c>
      <c r="M253" s="215">
        <f t="shared" si="122"/>
        <v>4945819</v>
      </c>
      <c r="N253" s="215">
        <v>89551166</v>
      </c>
      <c r="O253" s="215">
        <f t="shared" si="123"/>
        <v>40000000</v>
      </c>
      <c r="P253" s="215">
        <f t="shared" si="114"/>
        <v>235448834</v>
      </c>
      <c r="Q253" s="215">
        <f t="shared" si="124"/>
        <v>44605347</v>
      </c>
      <c r="R253" s="208"/>
      <c r="W253" s="265">
        <v>23113</v>
      </c>
      <c r="X253" s="265" t="s">
        <v>925</v>
      </c>
      <c r="Y253" s="266">
        <v>325000000</v>
      </c>
      <c r="Z253" s="266">
        <v>0</v>
      </c>
      <c r="AA253" s="266">
        <v>0</v>
      </c>
      <c r="AB253" s="266">
        <v>0</v>
      </c>
      <c r="AC253" s="266">
        <v>325000000</v>
      </c>
      <c r="AD253" s="266">
        <v>0</v>
      </c>
      <c r="AE253" s="266">
        <v>49551166</v>
      </c>
      <c r="AF253" s="266">
        <v>275448834</v>
      </c>
      <c r="AG253" s="266">
        <v>0</v>
      </c>
      <c r="AH253" s="266">
        <v>44605347</v>
      </c>
      <c r="AI253" s="266">
        <v>4945819</v>
      </c>
      <c r="AJ253" s="266">
        <v>0</v>
      </c>
      <c r="AK253" s="266">
        <v>89551166</v>
      </c>
      <c r="AL253" s="266">
        <v>40000000</v>
      </c>
      <c r="AM253" s="266">
        <v>235448834</v>
      </c>
    </row>
    <row r="254" spans="1:39" x14ac:dyDescent="0.35">
      <c r="A254" s="220">
        <v>2312</v>
      </c>
      <c r="B254" s="221" t="s">
        <v>107</v>
      </c>
      <c r="C254" s="222">
        <f>+C255+C257</f>
        <v>1850000000</v>
      </c>
      <c r="D254" s="222">
        <f t="shared" ref="D254:Q254" si="139">+D255+D257</f>
        <v>0</v>
      </c>
      <c r="E254" s="222">
        <f t="shared" si="139"/>
        <v>400000000</v>
      </c>
      <c r="F254" s="222">
        <f t="shared" si="139"/>
        <v>400000000</v>
      </c>
      <c r="G254" s="222">
        <f t="shared" si="139"/>
        <v>1850000000</v>
      </c>
      <c r="H254" s="222">
        <v>0</v>
      </c>
      <c r="I254" s="222">
        <v>366605245</v>
      </c>
      <c r="J254" s="222">
        <f t="shared" si="113"/>
        <v>1483394755</v>
      </c>
      <c r="K254" s="222">
        <v>0</v>
      </c>
      <c r="L254" s="222">
        <v>31283406</v>
      </c>
      <c r="M254" s="222">
        <f t="shared" si="139"/>
        <v>335321839</v>
      </c>
      <c r="N254" s="222">
        <v>372705245</v>
      </c>
      <c r="O254" s="222">
        <f t="shared" si="139"/>
        <v>6100000</v>
      </c>
      <c r="P254" s="222">
        <f t="shared" si="114"/>
        <v>1477294755</v>
      </c>
      <c r="Q254" s="222">
        <f t="shared" si="139"/>
        <v>31283406</v>
      </c>
      <c r="R254" s="219"/>
      <c r="W254" s="265">
        <v>2312</v>
      </c>
      <c r="X254" s="265" t="s">
        <v>107</v>
      </c>
      <c r="Y254" s="266">
        <v>1850000000</v>
      </c>
      <c r="Z254" s="266">
        <v>0</v>
      </c>
      <c r="AA254" s="266">
        <v>400000000</v>
      </c>
      <c r="AB254" s="266">
        <v>400000000</v>
      </c>
      <c r="AC254" s="266">
        <v>1850000000</v>
      </c>
      <c r="AD254" s="266">
        <v>0</v>
      </c>
      <c r="AE254" s="266">
        <v>366605245</v>
      </c>
      <c r="AF254" s="266">
        <v>1483394755</v>
      </c>
      <c r="AG254" s="266">
        <v>0</v>
      </c>
      <c r="AH254" s="266">
        <v>31283406</v>
      </c>
      <c r="AI254" s="266">
        <v>342218023</v>
      </c>
      <c r="AJ254" s="266">
        <v>0</v>
      </c>
      <c r="AK254" s="266">
        <v>372705245</v>
      </c>
      <c r="AL254" s="266">
        <v>6100000</v>
      </c>
      <c r="AM254" s="266">
        <v>1477294755</v>
      </c>
    </row>
    <row r="255" spans="1:39" x14ac:dyDescent="0.35">
      <c r="A255" s="226">
        <v>23122</v>
      </c>
      <c r="B255" s="227" t="s">
        <v>108</v>
      </c>
      <c r="C255" s="228">
        <f>+C256</f>
        <v>1400000000</v>
      </c>
      <c r="D255" s="228">
        <f t="shared" ref="D255:Q255" si="140">+D256</f>
        <v>0</v>
      </c>
      <c r="E255" s="228">
        <f t="shared" si="140"/>
        <v>400000000</v>
      </c>
      <c r="F255" s="228">
        <f t="shared" si="140"/>
        <v>400000000</v>
      </c>
      <c r="G255" s="228">
        <f t="shared" si="140"/>
        <v>1400000000</v>
      </c>
      <c r="H255" s="228">
        <v>0</v>
      </c>
      <c r="I255" s="228">
        <v>365593745</v>
      </c>
      <c r="J255" s="228">
        <f t="shared" si="113"/>
        <v>1034406255</v>
      </c>
      <c r="K255" s="228">
        <v>0</v>
      </c>
      <c r="L255" s="228">
        <v>30271906</v>
      </c>
      <c r="M255" s="228">
        <f t="shared" si="140"/>
        <v>335321839</v>
      </c>
      <c r="N255" s="228">
        <v>365593745</v>
      </c>
      <c r="O255" s="228">
        <f t="shared" si="140"/>
        <v>0</v>
      </c>
      <c r="P255" s="228">
        <f t="shared" si="114"/>
        <v>1034406255</v>
      </c>
      <c r="Q255" s="228">
        <f t="shared" si="140"/>
        <v>30271906</v>
      </c>
      <c r="R255" s="219"/>
      <c r="W255" s="265">
        <v>23122</v>
      </c>
      <c r="X255" s="265" t="s">
        <v>108</v>
      </c>
      <c r="Y255" s="266">
        <v>1400000000</v>
      </c>
      <c r="Z255" s="266">
        <v>0</v>
      </c>
      <c r="AA255" s="266">
        <v>400000000</v>
      </c>
      <c r="AB255" s="266">
        <v>400000000</v>
      </c>
      <c r="AC255" s="266">
        <v>1400000000</v>
      </c>
      <c r="AD255" s="266">
        <v>0</v>
      </c>
      <c r="AE255" s="266">
        <v>365593745</v>
      </c>
      <c r="AF255" s="266">
        <v>1034406255</v>
      </c>
      <c r="AG255" s="266">
        <v>0</v>
      </c>
      <c r="AH255" s="266">
        <v>30271906</v>
      </c>
      <c r="AI255" s="266">
        <v>342218023</v>
      </c>
      <c r="AJ255" s="266">
        <v>0</v>
      </c>
      <c r="AK255" s="266">
        <v>365593745</v>
      </c>
      <c r="AL255" s="266">
        <v>0</v>
      </c>
      <c r="AM255" s="266">
        <v>1034406255</v>
      </c>
    </row>
    <row r="256" spans="1:39" s="219" customFormat="1" x14ac:dyDescent="0.35">
      <c r="A256" s="212">
        <v>231221</v>
      </c>
      <c r="B256" s="210" t="s">
        <v>109</v>
      </c>
      <c r="C256" s="215">
        <v>1400000000</v>
      </c>
      <c r="D256" s="215">
        <v>0</v>
      </c>
      <c r="E256" s="215">
        <v>400000000</v>
      </c>
      <c r="F256" s="215">
        <v>400000000</v>
      </c>
      <c r="G256" s="215">
        <f t="shared" si="119"/>
        <v>1400000000</v>
      </c>
      <c r="H256" s="215">
        <v>0</v>
      </c>
      <c r="I256" s="215">
        <v>365593745</v>
      </c>
      <c r="J256" s="215">
        <f t="shared" si="113"/>
        <v>1034406255</v>
      </c>
      <c r="K256" s="215">
        <v>0</v>
      </c>
      <c r="L256" s="215">
        <v>30271906</v>
      </c>
      <c r="M256" s="215">
        <f t="shared" si="122"/>
        <v>335321839</v>
      </c>
      <c r="N256" s="215">
        <v>365593745</v>
      </c>
      <c r="O256" s="215">
        <f t="shared" si="123"/>
        <v>0</v>
      </c>
      <c r="P256" s="215">
        <f t="shared" si="114"/>
        <v>1034406255</v>
      </c>
      <c r="Q256" s="215">
        <f t="shared" si="124"/>
        <v>30271906</v>
      </c>
      <c r="R256" s="208"/>
      <c r="W256" s="265">
        <v>231221</v>
      </c>
      <c r="X256" s="265" t="s">
        <v>109</v>
      </c>
      <c r="Y256" s="266">
        <v>1400000000</v>
      </c>
      <c r="Z256" s="266">
        <v>0</v>
      </c>
      <c r="AA256" s="266">
        <v>400000000</v>
      </c>
      <c r="AB256" s="266">
        <v>400000000</v>
      </c>
      <c r="AC256" s="266">
        <v>1400000000</v>
      </c>
      <c r="AD256" s="266">
        <v>0</v>
      </c>
      <c r="AE256" s="266">
        <v>365593745</v>
      </c>
      <c r="AF256" s="266">
        <v>1034406255</v>
      </c>
      <c r="AG256" s="266">
        <v>0</v>
      </c>
      <c r="AH256" s="266">
        <v>30271906</v>
      </c>
      <c r="AI256" s="266">
        <v>342218023</v>
      </c>
      <c r="AJ256" s="266">
        <v>0</v>
      </c>
      <c r="AK256" s="266">
        <v>365593745</v>
      </c>
      <c r="AL256" s="266">
        <v>0</v>
      </c>
      <c r="AM256" s="266">
        <v>1034406255</v>
      </c>
    </row>
    <row r="257" spans="1:39" s="219" customFormat="1" x14ac:dyDescent="0.35">
      <c r="A257" s="212">
        <v>23123</v>
      </c>
      <c r="B257" s="210" t="s">
        <v>618</v>
      </c>
      <c r="C257" s="215">
        <v>450000000</v>
      </c>
      <c r="D257" s="215">
        <v>0</v>
      </c>
      <c r="E257" s="215">
        <v>0</v>
      </c>
      <c r="F257" s="215">
        <v>0</v>
      </c>
      <c r="G257" s="215">
        <f t="shared" si="119"/>
        <v>450000000</v>
      </c>
      <c r="H257" s="215">
        <v>0</v>
      </c>
      <c r="I257" s="215">
        <v>1011500</v>
      </c>
      <c r="J257" s="215">
        <f t="shared" si="113"/>
        <v>448988500</v>
      </c>
      <c r="K257" s="215">
        <v>0</v>
      </c>
      <c r="L257" s="215">
        <v>1011500</v>
      </c>
      <c r="M257" s="215">
        <f t="shared" si="122"/>
        <v>0</v>
      </c>
      <c r="N257" s="215">
        <v>7111500</v>
      </c>
      <c r="O257" s="215">
        <f t="shared" si="123"/>
        <v>6100000</v>
      </c>
      <c r="P257" s="215">
        <f t="shared" si="114"/>
        <v>442888500</v>
      </c>
      <c r="Q257" s="215">
        <f t="shared" si="124"/>
        <v>1011500</v>
      </c>
      <c r="R257" s="208"/>
      <c r="W257" s="265">
        <v>23123</v>
      </c>
      <c r="X257" s="265" t="s">
        <v>928</v>
      </c>
      <c r="Y257" s="266">
        <v>450000000</v>
      </c>
      <c r="Z257" s="266">
        <v>0</v>
      </c>
      <c r="AA257" s="266">
        <v>0</v>
      </c>
      <c r="AB257" s="266">
        <v>0</v>
      </c>
      <c r="AC257" s="266">
        <v>450000000</v>
      </c>
      <c r="AD257" s="266">
        <v>0</v>
      </c>
      <c r="AE257" s="266">
        <v>1011500</v>
      </c>
      <c r="AF257" s="266">
        <v>448988500</v>
      </c>
      <c r="AG257" s="266">
        <v>0</v>
      </c>
      <c r="AH257" s="266">
        <v>1011500</v>
      </c>
      <c r="AI257" s="266">
        <v>0</v>
      </c>
      <c r="AJ257" s="266">
        <v>0</v>
      </c>
      <c r="AK257" s="266">
        <v>7111500</v>
      </c>
      <c r="AL257" s="266">
        <v>6100000</v>
      </c>
      <c r="AM257" s="266">
        <v>442888500</v>
      </c>
    </row>
    <row r="258" spans="1:39" x14ac:dyDescent="0.35">
      <c r="A258" s="220">
        <v>2315</v>
      </c>
      <c r="B258" s="221" t="s">
        <v>929</v>
      </c>
      <c r="C258" s="222">
        <f>SUM(C259:C273)</f>
        <v>650000000</v>
      </c>
      <c r="D258" s="222">
        <f t="shared" ref="D258:E258" si="141">SUM(D259:D273)</f>
        <v>0</v>
      </c>
      <c r="E258" s="222">
        <f t="shared" si="141"/>
        <v>0</v>
      </c>
      <c r="F258" s="222">
        <f>+F259</f>
        <v>6040302256</v>
      </c>
      <c r="G258" s="222">
        <f t="shared" ref="G258:Q258" si="142">+G259</f>
        <v>6690302256</v>
      </c>
      <c r="H258" s="222">
        <v>401423092</v>
      </c>
      <c r="I258" s="222">
        <v>1751525666.8899999</v>
      </c>
      <c r="J258" s="222">
        <f t="shared" si="113"/>
        <v>4938776589.1100006</v>
      </c>
      <c r="K258" s="222">
        <v>99106816</v>
      </c>
      <c r="L258" s="222">
        <v>526533344.88999999</v>
      </c>
      <c r="M258" s="222">
        <f t="shared" si="142"/>
        <v>1224992322</v>
      </c>
      <c r="N258" s="222">
        <v>2440062468.8899999</v>
      </c>
      <c r="O258" s="222">
        <f t="shared" si="142"/>
        <v>688536802</v>
      </c>
      <c r="P258" s="222">
        <f t="shared" si="114"/>
        <v>4250239787.1100001</v>
      </c>
      <c r="Q258" s="222">
        <f t="shared" si="142"/>
        <v>526533344.88999999</v>
      </c>
      <c r="R258" s="219"/>
      <c r="W258" s="265">
        <v>2315</v>
      </c>
      <c r="X258" s="265" t="s">
        <v>929</v>
      </c>
      <c r="Y258" s="266">
        <v>650000000</v>
      </c>
      <c r="Z258" s="266">
        <v>0</v>
      </c>
      <c r="AA258" s="266">
        <v>0</v>
      </c>
      <c r="AB258" s="266">
        <v>6040302256</v>
      </c>
      <c r="AC258" s="266">
        <v>6690302256</v>
      </c>
      <c r="AD258" s="266">
        <v>401423092</v>
      </c>
      <c r="AE258" s="266">
        <v>1751525666.8899999</v>
      </c>
      <c r="AF258" s="266">
        <v>4938776589.1100006</v>
      </c>
      <c r="AG258" s="266">
        <v>99106816</v>
      </c>
      <c r="AH258" s="266">
        <v>526533344.88999999</v>
      </c>
      <c r="AI258" s="266">
        <v>1235435220</v>
      </c>
      <c r="AJ258" s="266">
        <v>95723535</v>
      </c>
      <c r="AK258" s="266">
        <v>2440062468.8899999</v>
      </c>
      <c r="AL258" s="266">
        <v>688536802</v>
      </c>
      <c r="AM258" s="266">
        <v>4250239787.1100001</v>
      </c>
    </row>
    <row r="259" spans="1:39" ht="29" x14ac:dyDescent="0.35">
      <c r="A259" s="226">
        <v>23152</v>
      </c>
      <c r="B259" s="227" t="s">
        <v>110</v>
      </c>
      <c r="C259" s="228">
        <v>650000000</v>
      </c>
      <c r="D259" s="228">
        <v>0</v>
      </c>
      <c r="E259" s="228">
        <v>0</v>
      </c>
      <c r="F259" s="228">
        <f>SUM(F260:F273)</f>
        <v>6040302256</v>
      </c>
      <c r="G259" s="228">
        <f t="shared" si="119"/>
        <v>6690302256</v>
      </c>
      <c r="H259" s="228">
        <v>401423092</v>
      </c>
      <c r="I259" s="228">
        <v>1751525666.8899999</v>
      </c>
      <c r="J259" s="228">
        <f t="shared" si="113"/>
        <v>4938776589.1100006</v>
      </c>
      <c r="K259" s="228">
        <v>99106816</v>
      </c>
      <c r="L259" s="228">
        <v>526533344.88999999</v>
      </c>
      <c r="M259" s="228">
        <f t="shared" si="122"/>
        <v>1224992322</v>
      </c>
      <c r="N259" s="228">
        <v>2440062468.8899999</v>
      </c>
      <c r="O259" s="228">
        <f t="shared" si="123"/>
        <v>688536802</v>
      </c>
      <c r="P259" s="228">
        <f t="shared" si="114"/>
        <v>4250239787.1100001</v>
      </c>
      <c r="Q259" s="228">
        <f t="shared" si="124"/>
        <v>526533344.88999999</v>
      </c>
      <c r="R259" s="219"/>
      <c r="W259" s="265">
        <v>23152</v>
      </c>
      <c r="X259" s="265" t="s">
        <v>110</v>
      </c>
      <c r="Y259" s="266">
        <v>650000000</v>
      </c>
      <c r="Z259" s="266">
        <v>0</v>
      </c>
      <c r="AA259" s="266">
        <v>0</v>
      </c>
      <c r="AB259" s="266">
        <v>6040302256</v>
      </c>
      <c r="AC259" s="266">
        <v>6690302256</v>
      </c>
      <c r="AD259" s="266">
        <v>401423092</v>
      </c>
      <c r="AE259" s="266">
        <v>1751525666.8899999</v>
      </c>
      <c r="AF259" s="266">
        <v>4938776589.1100006</v>
      </c>
      <c r="AG259" s="266">
        <v>99106816</v>
      </c>
      <c r="AH259" s="266">
        <v>526533344.88999999</v>
      </c>
      <c r="AI259" s="266">
        <v>1235435220</v>
      </c>
      <c r="AJ259" s="266">
        <v>95723535</v>
      </c>
      <c r="AK259" s="266">
        <v>2440062468.8899999</v>
      </c>
      <c r="AL259" s="266">
        <v>688536802</v>
      </c>
      <c r="AM259" s="266">
        <v>4250239787.1100001</v>
      </c>
    </row>
    <row r="260" spans="1:39" x14ac:dyDescent="0.35">
      <c r="A260" s="212">
        <v>2315201</v>
      </c>
      <c r="B260" s="210" t="s">
        <v>111</v>
      </c>
      <c r="C260" s="215">
        <v>0</v>
      </c>
      <c r="D260" s="215">
        <v>0</v>
      </c>
      <c r="E260" s="215">
        <v>0</v>
      </c>
      <c r="F260" s="215">
        <v>455453475</v>
      </c>
      <c r="G260" s="215">
        <f t="shared" si="119"/>
        <v>455453475</v>
      </c>
      <c r="H260" s="215">
        <v>36299129</v>
      </c>
      <c r="I260" s="215">
        <v>61037631</v>
      </c>
      <c r="J260" s="215">
        <f t="shared" si="113"/>
        <v>394415844</v>
      </c>
      <c r="K260" s="215">
        <v>0</v>
      </c>
      <c r="L260" s="215">
        <v>11882000</v>
      </c>
      <c r="M260" s="215">
        <f t="shared" si="122"/>
        <v>49155631</v>
      </c>
      <c r="N260" s="215">
        <v>119254502</v>
      </c>
      <c r="O260" s="215">
        <f t="shared" si="123"/>
        <v>58216871</v>
      </c>
      <c r="P260" s="215">
        <f t="shared" si="114"/>
        <v>336198973</v>
      </c>
      <c r="Q260" s="215">
        <f t="shared" si="124"/>
        <v>11882000</v>
      </c>
      <c r="W260" s="265">
        <v>2315201</v>
      </c>
      <c r="X260" s="265" t="s">
        <v>111</v>
      </c>
      <c r="Y260" s="266">
        <v>0</v>
      </c>
      <c r="Z260" s="266">
        <v>0</v>
      </c>
      <c r="AA260" s="266">
        <v>0</v>
      </c>
      <c r="AB260" s="266">
        <v>455453475</v>
      </c>
      <c r="AC260" s="266">
        <v>455453475</v>
      </c>
      <c r="AD260" s="266">
        <v>36299129</v>
      </c>
      <c r="AE260" s="266">
        <v>61037631</v>
      </c>
      <c r="AF260" s="266">
        <v>394415844</v>
      </c>
      <c r="AG260" s="266">
        <v>0</v>
      </c>
      <c r="AH260" s="266">
        <v>11882000</v>
      </c>
      <c r="AI260" s="266">
        <v>49155631</v>
      </c>
      <c r="AJ260" s="266">
        <v>0</v>
      </c>
      <c r="AK260" s="266">
        <v>119254502</v>
      </c>
      <c r="AL260" s="266">
        <v>58216871</v>
      </c>
      <c r="AM260" s="266">
        <v>336198973</v>
      </c>
    </row>
    <row r="261" spans="1:39" x14ac:dyDescent="0.35">
      <c r="A261" s="212">
        <v>2315202</v>
      </c>
      <c r="B261" s="210" t="s">
        <v>619</v>
      </c>
      <c r="C261" s="215">
        <v>0</v>
      </c>
      <c r="D261" s="215">
        <v>0</v>
      </c>
      <c r="E261" s="215">
        <v>0</v>
      </c>
      <c r="F261" s="215">
        <v>493234219</v>
      </c>
      <c r="G261" s="215">
        <f t="shared" si="119"/>
        <v>493234219</v>
      </c>
      <c r="H261" s="215">
        <v>0</v>
      </c>
      <c r="I261" s="215">
        <v>94508048</v>
      </c>
      <c r="J261" s="215">
        <f t="shared" si="113"/>
        <v>398726171</v>
      </c>
      <c r="K261" s="215">
        <v>8810708</v>
      </c>
      <c r="L261" s="215">
        <v>12410708</v>
      </c>
      <c r="M261" s="215">
        <f t="shared" si="122"/>
        <v>82097340</v>
      </c>
      <c r="N261" s="215">
        <v>342610708</v>
      </c>
      <c r="O261" s="215">
        <f t="shared" si="123"/>
        <v>248102660</v>
      </c>
      <c r="P261" s="215">
        <f t="shared" si="114"/>
        <v>150623511</v>
      </c>
      <c r="Q261" s="215">
        <f t="shared" si="124"/>
        <v>12410708</v>
      </c>
      <c r="W261" s="265">
        <v>2315202</v>
      </c>
      <c r="X261" s="265" t="s">
        <v>931</v>
      </c>
      <c r="Y261" s="266">
        <v>0</v>
      </c>
      <c r="Z261" s="266">
        <v>0</v>
      </c>
      <c r="AA261" s="266">
        <v>0</v>
      </c>
      <c r="AB261" s="266">
        <v>493234219</v>
      </c>
      <c r="AC261" s="266">
        <v>493234219</v>
      </c>
      <c r="AD261" s="266">
        <v>0</v>
      </c>
      <c r="AE261" s="266">
        <v>94508048</v>
      </c>
      <c r="AF261" s="266">
        <v>398726171</v>
      </c>
      <c r="AG261" s="266">
        <v>8810708</v>
      </c>
      <c r="AH261" s="266">
        <v>12410708</v>
      </c>
      <c r="AI261" s="266">
        <v>82097340</v>
      </c>
      <c r="AJ261" s="266">
        <v>0</v>
      </c>
      <c r="AK261" s="266">
        <v>342610708</v>
      </c>
      <c r="AL261" s="266">
        <v>248102660</v>
      </c>
      <c r="AM261" s="266">
        <v>150623511</v>
      </c>
    </row>
    <row r="262" spans="1:39" x14ac:dyDescent="0.35">
      <c r="A262" s="212">
        <v>2315203</v>
      </c>
      <c r="B262" s="210" t="s">
        <v>112</v>
      </c>
      <c r="C262" s="215">
        <v>0</v>
      </c>
      <c r="D262" s="215">
        <v>0</v>
      </c>
      <c r="E262" s="215">
        <v>0</v>
      </c>
      <c r="F262" s="215">
        <v>550361096</v>
      </c>
      <c r="G262" s="215">
        <f t="shared" si="119"/>
        <v>550361096</v>
      </c>
      <c r="H262" s="215">
        <v>96000000</v>
      </c>
      <c r="I262" s="215">
        <v>396000000</v>
      </c>
      <c r="J262" s="215">
        <f t="shared" si="113"/>
        <v>154361096</v>
      </c>
      <c r="K262" s="215">
        <v>15624996</v>
      </c>
      <c r="L262" s="215">
        <v>15624996</v>
      </c>
      <c r="M262" s="215">
        <f t="shared" si="122"/>
        <v>380375004</v>
      </c>
      <c r="N262" s="215">
        <v>396000000</v>
      </c>
      <c r="O262" s="215">
        <f t="shared" si="123"/>
        <v>0</v>
      </c>
      <c r="P262" s="215">
        <f t="shared" si="114"/>
        <v>154361096</v>
      </c>
      <c r="Q262" s="215">
        <f t="shared" si="124"/>
        <v>15624996</v>
      </c>
      <c r="W262" s="265">
        <v>2315203</v>
      </c>
      <c r="X262" s="265" t="s">
        <v>112</v>
      </c>
      <c r="Y262" s="266">
        <v>0</v>
      </c>
      <c r="Z262" s="266">
        <v>0</v>
      </c>
      <c r="AA262" s="266">
        <v>0</v>
      </c>
      <c r="AB262" s="266">
        <v>550361096</v>
      </c>
      <c r="AC262" s="266">
        <v>550361096</v>
      </c>
      <c r="AD262" s="266">
        <v>96000000</v>
      </c>
      <c r="AE262" s="266">
        <v>396000000</v>
      </c>
      <c r="AF262" s="266">
        <v>154361096</v>
      </c>
      <c r="AG262" s="266">
        <v>15624996</v>
      </c>
      <c r="AH262" s="266">
        <v>15624996</v>
      </c>
      <c r="AI262" s="266">
        <v>380375004</v>
      </c>
      <c r="AJ262" s="266">
        <v>0</v>
      </c>
      <c r="AK262" s="266">
        <v>396000000</v>
      </c>
      <c r="AL262" s="266">
        <v>0</v>
      </c>
      <c r="AM262" s="266">
        <v>154361096</v>
      </c>
    </row>
    <row r="263" spans="1:39" x14ac:dyDescent="0.35">
      <c r="A263" s="212">
        <v>2315204</v>
      </c>
      <c r="B263" s="210" t="s">
        <v>620</v>
      </c>
      <c r="C263" s="215">
        <v>0</v>
      </c>
      <c r="D263" s="215">
        <v>0</v>
      </c>
      <c r="E263" s="215">
        <v>0</v>
      </c>
      <c r="F263" s="215">
        <v>1493910033</v>
      </c>
      <c r="G263" s="215">
        <f t="shared" si="119"/>
        <v>1493910033</v>
      </c>
      <c r="H263" s="215">
        <v>19968</v>
      </c>
      <c r="I263" s="215">
        <v>406130973.88999999</v>
      </c>
      <c r="J263" s="215">
        <f t="shared" ref="J263:J326" si="143">+G263-I263</f>
        <v>1087779059.1100001</v>
      </c>
      <c r="K263" s="215">
        <v>14241481</v>
      </c>
      <c r="L263" s="215">
        <v>93777903.890000001</v>
      </c>
      <c r="M263" s="215">
        <f t="shared" si="122"/>
        <v>312353070</v>
      </c>
      <c r="N263" s="215">
        <v>448463581.88999999</v>
      </c>
      <c r="O263" s="215">
        <f t="shared" si="123"/>
        <v>42332608</v>
      </c>
      <c r="P263" s="215">
        <f t="shared" ref="P263:P326" si="144">+G263-N263</f>
        <v>1045446451.11</v>
      </c>
      <c r="Q263" s="215">
        <f t="shared" si="124"/>
        <v>93777903.890000001</v>
      </c>
      <c r="W263" s="265">
        <v>2315204</v>
      </c>
      <c r="X263" s="265" t="s">
        <v>934</v>
      </c>
      <c r="Y263" s="266">
        <v>0</v>
      </c>
      <c r="Z263" s="266">
        <v>0</v>
      </c>
      <c r="AA263" s="266">
        <v>0</v>
      </c>
      <c r="AB263" s="266">
        <v>1493910033</v>
      </c>
      <c r="AC263" s="266">
        <v>1493910033</v>
      </c>
      <c r="AD263" s="266">
        <v>19968</v>
      </c>
      <c r="AE263" s="266">
        <v>406130973.88999999</v>
      </c>
      <c r="AF263" s="266">
        <v>1087779059.1100001</v>
      </c>
      <c r="AG263" s="266">
        <v>14241481</v>
      </c>
      <c r="AH263" s="266">
        <v>93777903.890000001</v>
      </c>
      <c r="AI263" s="266">
        <v>313393714</v>
      </c>
      <c r="AJ263" s="266">
        <v>19968</v>
      </c>
      <c r="AK263" s="266">
        <v>448463581.88999999</v>
      </c>
      <c r="AL263" s="266">
        <v>42332608</v>
      </c>
      <c r="AM263" s="266">
        <v>1045446451.11</v>
      </c>
    </row>
    <row r="264" spans="1:39" x14ac:dyDescent="0.35">
      <c r="A264" s="212">
        <v>2315205</v>
      </c>
      <c r="B264" s="210" t="s">
        <v>621</v>
      </c>
      <c r="C264" s="215">
        <v>0</v>
      </c>
      <c r="D264" s="215">
        <v>0</v>
      </c>
      <c r="E264" s="215">
        <v>0</v>
      </c>
      <c r="F264" s="215">
        <v>283032384</v>
      </c>
      <c r="G264" s="215">
        <f t="shared" si="119"/>
        <v>283032384</v>
      </c>
      <c r="H264" s="215">
        <v>3227200</v>
      </c>
      <c r="I264" s="215">
        <v>34177923</v>
      </c>
      <c r="J264" s="215">
        <f t="shared" si="143"/>
        <v>248854461</v>
      </c>
      <c r="K264" s="215">
        <v>3127000</v>
      </c>
      <c r="L264" s="215">
        <v>6745821</v>
      </c>
      <c r="M264" s="215">
        <f t="shared" si="122"/>
        <v>27432102</v>
      </c>
      <c r="N264" s="215">
        <v>54208673</v>
      </c>
      <c r="O264" s="215">
        <f t="shared" si="123"/>
        <v>20030750</v>
      </c>
      <c r="P264" s="215">
        <f t="shared" si="144"/>
        <v>228823711</v>
      </c>
      <c r="Q264" s="215">
        <f t="shared" si="124"/>
        <v>6745821</v>
      </c>
      <c r="W264" s="265">
        <v>2315205</v>
      </c>
      <c r="X264" s="265" t="s">
        <v>936</v>
      </c>
      <c r="Y264" s="266">
        <v>0</v>
      </c>
      <c r="Z264" s="266">
        <v>0</v>
      </c>
      <c r="AA264" s="266">
        <v>0</v>
      </c>
      <c r="AB264" s="266">
        <v>283032384</v>
      </c>
      <c r="AC264" s="266">
        <v>283032384</v>
      </c>
      <c r="AD264" s="266">
        <v>3227200</v>
      </c>
      <c r="AE264" s="266">
        <v>34177923</v>
      </c>
      <c r="AF264" s="266">
        <v>248854461</v>
      </c>
      <c r="AG264" s="266">
        <v>3127000</v>
      </c>
      <c r="AH264" s="266">
        <v>6745821</v>
      </c>
      <c r="AI264" s="266">
        <v>35032102</v>
      </c>
      <c r="AJ264" s="266">
        <v>9423950</v>
      </c>
      <c r="AK264" s="266">
        <v>54208673</v>
      </c>
      <c r="AL264" s="266">
        <v>20030750</v>
      </c>
      <c r="AM264" s="266">
        <v>228823711</v>
      </c>
    </row>
    <row r="265" spans="1:39" x14ac:dyDescent="0.35">
      <c r="A265" s="212">
        <v>2315206</v>
      </c>
      <c r="B265" s="210" t="s">
        <v>622</v>
      </c>
      <c r="C265" s="215">
        <v>0</v>
      </c>
      <c r="D265" s="215">
        <v>0</v>
      </c>
      <c r="E265" s="215">
        <v>0</v>
      </c>
      <c r="F265" s="215">
        <v>90482087</v>
      </c>
      <c r="G265" s="215">
        <f t="shared" si="119"/>
        <v>90482087</v>
      </c>
      <c r="H265" s="215">
        <v>0</v>
      </c>
      <c r="I265" s="215">
        <v>0</v>
      </c>
      <c r="J265" s="215">
        <f t="shared" si="143"/>
        <v>90482087</v>
      </c>
      <c r="K265" s="215">
        <v>0</v>
      </c>
      <c r="L265" s="215">
        <v>0</v>
      </c>
      <c r="M265" s="215">
        <f t="shared" si="122"/>
        <v>0</v>
      </c>
      <c r="N265" s="215">
        <v>0</v>
      </c>
      <c r="O265" s="215">
        <f t="shared" si="123"/>
        <v>0</v>
      </c>
      <c r="P265" s="215">
        <f t="shared" si="144"/>
        <v>90482087</v>
      </c>
      <c r="Q265" s="215">
        <f t="shared" si="124"/>
        <v>0</v>
      </c>
      <c r="W265" s="265">
        <v>2315206</v>
      </c>
      <c r="X265" s="265" t="s">
        <v>937</v>
      </c>
      <c r="Y265" s="266">
        <v>0</v>
      </c>
      <c r="Z265" s="266">
        <v>0</v>
      </c>
      <c r="AA265" s="266">
        <v>0</v>
      </c>
      <c r="AB265" s="266">
        <v>90482087</v>
      </c>
      <c r="AC265" s="266">
        <v>90482087</v>
      </c>
      <c r="AD265" s="266">
        <v>0</v>
      </c>
      <c r="AE265" s="266">
        <v>0</v>
      </c>
      <c r="AF265" s="266">
        <v>90482087</v>
      </c>
      <c r="AG265" s="266">
        <v>0</v>
      </c>
      <c r="AH265" s="266">
        <v>0</v>
      </c>
      <c r="AI265" s="266">
        <v>0</v>
      </c>
      <c r="AJ265" s="266">
        <v>0</v>
      </c>
      <c r="AK265" s="266">
        <v>0</v>
      </c>
      <c r="AL265" s="266">
        <v>0</v>
      </c>
      <c r="AM265" s="266">
        <v>90482087</v>
      </c>
    </row>
    <row r="266" spans="1:39" x14ac:dyDescent="0.35">
      <c r="A266" s="212">
        <v>2315207</v>
      </c>
      <c r="B266" s="210" t="s">
        <v>623</v>
      </c>
      <c r="C266" s="215">
        <v>0</v>
      </c>
      <c r="D266" s="215">
        <v>0</v>
      </c>
      <c r="E266" s="215">
        <v>0</v>
      </c>
      <c r="F266" s="215">
        <v>995546166</v>
      </c>
      <c r="G266" s="215">
        <f t="shared" si="119"/>
        <v>995546166</v>
      </c>
      <c r="H266" s="215">
        <v>147200397</v>
      </c>
      <c r="I266" s="215">
        <v>266297461</v>
      </c>
      <c r="J266" s="215">
        <f t="shared" si="143"/>
        <v>729248705</v>
      </c>
      <c r="K266" s="215">
        <v>13366837</v>
      </c>
      <c r="L266" s="215">
        <v>43850413</v>
      </c>
      <c r="M266" s="215">
        <f t="shared" si="122"/>
        <v>222447048</v>
      </c>
      <c r="N266" s="215">
        <v>503378701</v>
      </c>
      <c r="O266" s="215">
        <f t="shared" si="123"/>
        <v>237081240</v>
      </c>
      <c r="P266" s="215">
        <f t="shared" si="144"/>
        <v>492167465</v>
      </c>
      <c r="Q266" s="215">
        <f t="shared" si="124"/>
        <v>43850413</v>
      </c>
      <c r="W266" s="265">
        <v>2315207</v>
      </c>
      <c r="X266" s="265" t="s">
        <v>938</v>
      </c>
      <c r="Y266" s="266">
        <v>0</v>
      </c>
      <c r="Z266" s="266">
        <v>0</v>
      </c>
      <c r="AA266" s="266">
        <v>0</v>
      </c>
      <c r="AB266" s="266">
        <v>995546166</v>
      </c>
      <c r="AC266" s="266">
        <v>995546166</v>
      </c>
      <c r="AD266" s="266">
        <v>147200397</v>
      </c>
      <c r="AE266" s="266">
        <v>266297461</v>
      </c>
      <c r="AF266" s="266">
        <v>729248705</v>
      </c>
      <c r="AG266" s="266">
        <v>13366837</v>
      </c>
      <c r="AH266" s="266">
        <v>43850413</v>
      </c>
      <c r="AI266" s="266">
        <v>222847048</v>
      </c>
      <c r="AJ266" s="266">
        <v>68732397</v>
      </c>
      <c r="AK266" s="266">
        <v>503378701</v>
      </c>
      <c r="AL266" s="266">
        <v>237081240</v>
      </c>
      <c r="AM266" s="266">
        <v>492167465</v>
      </c>
    </row>
    <row r="267" spans="1:39" x14ac:dyDescent="0.35">
      <c r="A267" s="212">
        <v>2315208</v>
      </c>
      <c r="B267" s="210" t="s">
        <v>644</v>
      </c>
      <c r="C267" s="215">
        <v>0</v>
      </c>
      <c r="D267" s="215">
        <v>0</v>
      </c>
      <c r="E267" s="215">
        <v>0</v>
      </c>
      <c r="F267" s="215">
        <v>811381400</v>
      </c>
      <c r="G267" s="215">
        <f t="shared" si="119"/>
        <v>811381400</v>
      </c>
      <c r="H267" s="215">
        <v>4736315</v>
      </c>
      <c r="I267" s="215">
        <v>28167026</v>
      </c>
      <c r="J267" s="215">
        <f t="shared" si="143"/>
        <v>783214374</v>
      </c>
      <c r="K267" s="215">
        <v>747324</v>
      </c>
      <c r="L267" s="215">
        <v>7682720</v>
      </c>
      <c r="M267" s="215">
        <f t="shared" si="122"/>
        <v>20484306</v>
      </c>
      <c r="N267" s="215">
        <v>51307323</v>
      </c>
      <c r="O267" s="215">
        <f t="shared" si="123"/>
        <v>23140297</v>
      </c>
      <c r="P267" s="215">
        <f t="shared" si="144"/>
        <v>760074077</v>
      </c>
      <c r="Q267" s="215">
        <f t="shared" si="124"/>
        <v>7682720</v>
      </c>
      <c r="W267" s="265">
        <v>2315208</v>
      </c>
      <c r="X267" s="265" t="s">
        <v>939</v>
      </c>
      <c r="Y267" s="266">
        <v>0</v>
      </c>
      <c r="Z267" s="266">
        <v>0</v>
      </c>
      <c r="AA267" s="266">
        <v>0</v>
      </c>
      <c r="AB267" s="266">
        <v>811381400</v>
      </c>
      <c r="AC267" s="266">
        <v>811381400</v>
      </c>
      <c r="AD267" s="266">
        <v>4736315</v>
      </c>
      <c r="AE267" s="266">
        <v>28167026</v>
      </c>
      <c r="AF267" s="266">
        <v>783214374</v>
      </c>
      <c r="AG267" s="266">
        <v>747324</v>
      </c>
      <c r="AH267" s="266">
        <v>7682720</v>
      </c>
      <c r="AI267" s="266">
        <v>21736310</v>
      </c>
      <c r="AJ267" s="266">
        <v>0</v>
      </c>
      <c r="AK267" s="266">
        <v>51307323</v>
      </c>
      <c r="AL267" s="266">
        <v>23140297</v>
      </c>
      <c r="AM267" s="266">
        <v>760074077</v>
      </c>
    </row>
    <row r="268" spans="1:39" x14ac:dyDescent="0.35">
      <c r="A268" s="212">
        <v>2315209</v>
      </c>
      <c r="B268" s="210" t="s">
        <v>645</v>
      </c>
      <c r="C268" s="215">
        <v>0</v>
      </c>
      <c r="D268" s="215">
        <v>0</v>
      </c>
      <c r="E268" s="215">
        <v>0</v>
      </c>
      <c r="F268" s="215">
        <v>56198830</v>
      </c>
      <c r="G268" s="215">
        <f t="shared" si="119"/>
        <v>56198830</v>
      </c>
      <c r="H268" s="215">
        <v>1659046</v>
      </c>
      <c r="I268" s="215">
        <v>4862306</v>
      </c>
      <c r="J268" s="215">
        <f t="shared" si="143"/>
        <v>51336524</v>
      </c>
      <c r="K268" s="215">
        <v>4588145</v>
      </c>
      <c r="L268" s="215">
        <v>4591405</v>
      </c>
      <c r="M268" s="215">
        <f t="shared" si="122"/>
        <v>270901</v>
      </c>
      <c r="N268" s="215">
        <v>4862306</v>
      </c>
      <c r="O268" s="215">
        <f t="shared" si="123"/>
        <v>0</v>
      </c>
      <c r="P268" s="215">
        <f t="shared" si="144"/>
        <v>51336524</v>
      </c>
      <c r="Q268" s="215">
        <f t="shared" si="124"/>
        <v>4591405</v>
      </c>
      <c r="W268" s="265">
        <v>2315209</v>
      </c>
      <c r="X268" s="265" t="s">
        <v>941</v>
      </c>
      <c r="Y268" s="266">
        <v>0</v>
      </c>
      <c r="Z268" s="266">
        <v>0</v>
      </c>
      <c r="AA268" s="266">
        <v>0</v>
      </c>
      <c r="AB268" s="266">
        <v>56198830</v>
      </c>
      <c r="AC268" s="266">
        <v>56198830</v>
      </c>
      <c r="AD268" s="266">
        <v>1659046</v>
      </c>
      <c r="AE268" s="266">
        <v>4862306</v>
      </c>
      <c r="AF268" s="266">
        <v>51336524</v>
      </c>
      <c r="AG268" s="266">
        <v>4588145</v>
      </c>
      <c r="AH268" s="266">
        <v>4591405</v>
      </c>
      <c r="AI268" s="266">
        <v>270901</v>
      </c>
      <c r="AJ268" s="266">
        <v>1659046</v>
      </c>
      <c r="AK268" s="266">
        <v>4862306</v>
      </c>
      <c r="AL268" s="266">
        <v>0</v>
      </c>
      <c r="AM268" s="266">
        <v>51336524</v>
      </c>
    </row>
    <row r="269" spans="1:39" x14ac:dyDescent="0.35">
      <c r="A269" s="212">
        <v>2315210</v>
      </c>
      <c r="B269" s="210" t="s">
        <v>646</v>
      </c>
      <c r="C269" s="215">
        <v>0</v>
      </c>
      <c r="D269" s="215">
        <v>0</v>
      </c>
      <c r="E269" s="215">
        <v>0</v>
      </c>
      <c r="F269" s="215">
        <v>268721099</v>
      </c>
      <c r="G269" s="215">
        <f t="shared" si="119"/>
        <v>268721099</v>
      </c>
      <c r="H269" s="215">
        <v>28396852</v>
      </c>
      <c r="I269" s="215">
        <v>70708936</v>
      </c>
      <c r="J269" s="215">
        <f t="shared" si="143"/>
        <v>198012163</v>
      </c>
      <c r="K269" s="215">
        <v>21880603</v>
      </c>
      <c r="L269" s="215">
        <v>46433396</v>
      </c>
      <c r="M269" s="215">
        <f t="shared" si="122"/>
        <v>24275540</v>
      </c>
      <c r="N269" s="215">
        <v>112820909</v>
      </c>
      <c r="O269" s="215">
        <f t="shared" si="123"/>
        <v>42111973</v>
      </c>
      <c r="P269" s="215">
        <f t="shared" si="144"/>
        <v>155900190</v>
      </c>
      <c r="Q269" s="215">
        <f t="shared" si="124"/>
        <v>46433396</v>
      </c>
      <c r="W269" s="265">
        <v>2315210</v>
      </c>
      <c r="X269" s="265" t="s">
        <v>943</v>
      </c>
      <c r="Y269" s="266">
        <v>0</v>
      </c>
      <c r="Z269" s="266">
        <v>0</v>
      </c>
      <c r="AA269" s="266">
        <v>0</v>
      </c>
      <c r="AB269" s="266">
        <v>268721099</v>
      </c>
      <c r="AC269" s="266">
        <v>268721099</v>
      </c>
      <c r="AD269" s="266">
        <v>28396852</v>
      </c>
      <c r="AE269" s="266">
        <v>70708936</v>
      </c>
      <c r="AF269" s="266">
        <v>198012163</v>
      </c>
      <c r="AG269" s="266">
        <v>21880603</v>
      </c>
      <c r="AH269" s="266">
        <v>46433396</v>
      </c>
      <c r="AI269" s="266">
        <v>24425790</v>
      </c>
      <c r="AJ269" s="266">
        <v>0</v>
      </c>
      <c r="AK269" s="266">
        <v>112820909</v>
      </c>
      <c r="AL269" s="266">
        <v>42111973</v>
      </c>
      <c r="AM269" s="266">
        <v>155900190</v>
      </c>
    </row>
    <row r="270" spans="1:39" x14ac:dyDescent="0.35">
      <c r="A270" s="212">
        <v>2315211</v>
      </c>
      <c r="B270" s="210" t="s">
        <v>647</v>
      </c>
      <c r="C270" s="215">
        <v>0</v>
      </c>
      <c r="D270" s="215">
        <v>0</v>
      </c>
      <c r="E270" s="215">
        <v>0</v>
      </c>
      <c r="F270" s="215">
        <v>142901583</v>
      </c>
      <c r="G270" s="215">
        <f t="shared" si="119"/>
        <v>142901583</v>
      </c>
      <c r="H270" s="215">
        <v>29996011</v>
      </c>
      <c r="I270" s="215">
        <v>30066025</v>
      </c>
      <c r="J270" s="215">
        <f t="shared" si="143"/>
        <v>112835558</v>
      </c>
      <c r="K270" s="215">
        <v>0</v>
      </c>
      <c r="L270" s="215">
        <v>70014</v>
      </c>
      <c r="M270" s="215">
        <f t="shared" si="122"/>
        <v>29996011</v>
      </c>
      <c r="N270" s="215">
        <v>30070014</v>
      </c>
      <c r="O270" s="215">
        <f t="shared" si="123"/>
        <v>3989</v>
      </c>
      <c r="P270" s="215">
        <f t="shared" si="144"/>
        <v>112831569</v>
      </c>
      <c r="Q270" s="215">
        <f t="shared" si="124"/>
        <v>70014</v>
      </c>
      <c r="W270" s="265">
        <v>2315211</v>
      </c>
      <c r="X270" s="265" t="s">
        <v>945</v>
      </c>
      <c r="Y270" s="266">
        <v>0</v>
      </c>
      <c r="Z270" s="266">
        <v>0</v>
      </c>
      <c r="AA270" s="266">
        <v>0</v>
      </c>
      <c r="AB270" s="266">
        <v>142901583</v>
      </c>
      <c r="AC270" s="266">
        <v>142901583</v>
      </c>
      <c r="AD270" s="266">
        <v>29996011</v>
      </c>
      <c r="AE270" s="266">
        <v>30066025</v>
      </c>
      <c r="AF270" s="266">
        <v>112835558</v>
      </c>
      <c r="AG270" s="266">
        <v>0</v>
      </c>
      <c r="AH270" s="266">
        <v>70014</v>
      </c>
      <c r="AI270" s="266">
        <v>29996011</v>
      </c>
      <c r="AJ270" s="266">
        <v>0</v>
      </c>
      <c r="AK270" s="266">
        <v>30070014</v>
      </c>
      <c r="AL270" s="266">
        <v>3989</v>
      </c>
      <c r="AM270" s="266">
        <v>112831569</v>
      </c>
    </row>
    <row r="271" spans="1:39" x14ac:dyDescent="0.35">
      <c r="A271" s="212">
        <v>2315212</v>
      </c>
      <c r="B271" s="210" t="s">
        <v>113</v>
      </c>
      <c r="C271" s="215">
        <v>0</v>
      </c>
      <c r="D271" s="215">
        <v>0</v>
      </c>
      <c r="E271" s="215">
        <v>0</v>
      </c>
      <c r="F271" s="215">
        <v>269516545</v>
      </c>
      <c r="G271" s="215">
        <f t="shared" si="119"/>
        <v>269516545</v>
      </c>
      <c r="H271" s="215">
        <v>23201674</v>
      </c>
      <c r="I271" s="215">
        <v>78850591</v>
      </c>
      <c r="J271" s="215">
        <f t="shared" si="143"/>
        <v>190665954</v>
      </c>
      <c r="K271" s="215">
        <v>16719722</v>
      </c>
      <c r="L271" s="215">
        <v>33431722</v>
      </c>
      <c r="M271" s="215">
        <f t="shared" si="122"/>
        <v>45418869</v>
      </c>
      <c r="N271" s="215">
        <v>96367005</v>
      </c>
      <c r="O271" s="215">
        <f t="shared" si="123"/>
        <v>17516414</v>
      </c>
      <c r="P271" s="215">
        <f t="shared" si="144"/>
        <v>173149540</v>
      </c>
      <c r="Q271" s="215">
        <f t="shared" si="124"/>
        <v>33431722</v>
      </c>
      <c r="W271" s="265">
        <v>2315212</v>
      </c>
      <c r="X271" s="265" t="s">
        <v>113</v>
      </c>
      <c r="Y271" s="266">
        <v>0</v>
      </c>
      <c r="Z271" s="266">
        <v>0</v>
      </c>
      <c r="AA271" s="266">
        <v>0</v>
      </c>
      <c r="AB271" s="266">
        <v>269516545</v>
      </c>
      <c r="AC271" s="266">
        <v>269516545</v>
      </c>
      <c r="AD271" s="266">
        <v>23201674</v>
      </c>
      <c r="AE271" s="266">
        <v>78850591</v>
      </c>
      <c r="AF271" s="266">
        <v>190665954</v>
      </c>
      <c r="AG271" s="266">
        <v>16719722</v>
      </c>
      <c r="AH271" s="266">
        <v>33431722</v>
      </c>
      <c r="AI271" s="266">
        <v>45418869</v>
      </c>
      <c r="AJ271" s="266">
        <v>15201674</v>
      </c>
      <c r="AK271" s="266">
        <v>96367005</v>
      </c>
      <c r="AL271" s="266">
        <v>17516414</v>
      </c>
      <c r="AM271" s="266">
        <v>173149540</v>
      </c>
    </row>
    <row r="272" spans="1:39" s="219" customFormat="1" x14ac:dyDescent="0.35">
      <c r="A272" s="212">
        <v>2315213</v>
      </c>
      <c r="B272" s="210" t="s">
        <v>648</v>
      </c>
      <c r="C272" s="215">
        <v>0</v>
      </c>
      <c r="D272" s="215">
        <v>0</v>
      </c>
      <c r="E272" s="215">
        <v>0</v>
      </c>
      <c r="F272" s="215">
        <v>108357039</v>
      </c>
      <c r="G272" s="215">
        <f t="shared" si="119"/>
        <v>108357039</v>
      </c>
      <c r="H272" s="215">
        <v>30686500</v>
      </c>
      <c r="I272" s="215">
        <v>30718746</v>
      </c>
      <c r="J272" s="215">
        <f t="shared" si="143"/>
        <v>77638293</v>
      </c>
      <c r="K272" s="215">
        <v>0</v>
      </c>
      <c r="L272" s="215">
        <v>32246</v>
      </c>
      <c r="M272" s="215">
        <f t="shared" si="122"/>
        <v>30686500</v>
      </c>
      <c r="N272" s="215">
        <v>30718746</v>
      </c>
      <c r="O272" s="215">
        <f t="shared" si="123"/>
        <v>0</v>
      </c>
      <c r="P272" s="215">
        <f t="shared" si="144"/>
        <v>77638293</v>
      </c>
      <c r="Q272" s="215">
        <f t="shared" si="124"/>
        <v>32246</v>
      </c>
      <c r="R272" s="208"/>
      <c r="W272" s="265">
        <v>2315213</v>
      </c>
      <c r="X272" s="265" t="s">
        <v>948</v>
      </c>
      <c r="Y272" s="266">
        <v>0</v>
      </c>
      <c r="Z272" s="266">
        <v>0</v>
      </c>
      <c r="AA272" s="266">
        <v>0</v>
      </c>
      <c r="AB272" s="266">
        <v>108357039</v>
      </c>
      <c r="AC272" s="266">
        <v>108357039</v>
      </c>
      <c r="AD272" s="266">
        <v>30686500</v>
      </c>
      <c r="AE272" s="266">
        <v>30718746</v>
      </c>
      <c r="AF272" s="266">
        <v>77638293</v>
      </c>
      <c r="AG272" s="266">
        <v>0</v>
      </c>
      <c r="AH272" s="266">
        <v>32246</v>
      </c>
      <c r="AI272" s="266">
        <v>30686500</v>
      </c>
      <c r="AJ272" s="266">
        <v>686500</v>
      </c>
      <c r="AK272" s="266">
        <v>30718746</v>
      </c>
      <c r="AL272" s="266">
        <v>0</v>
      </c>
      <c r="AM272" s="266">
        <v>77638293</v>
      </c>
    </row>
    <row r="273" spans="1:39" s="219" customFormat="1" x14ac:dyDescent="0.35">
      <c r="A273" s="212">
        <v>2315214</v>
      </c>
      <c r="B273" s="210" t="s">
        <v>114</v>
      </c>
      <c r="C273" s="215">
        <v>0</v>
      </c>
      <c r="D273" s="215">
        <v>0</v>
      </c>
      <c r="E273" s="215">
        <v>0</v>
      </c>
      <c r="F273" s="215">
        <v>21206300</v>
      </c>
      <c r="G273" s="215">
        <f t="shared" si="119"/>
        <v>21206300</v>
      </c>
      <c r="H273" s="215">
        <v>0</v>
      </c>
      <c r="I273" s="215">
        <v>0</v>
      </c>
      <c r="J273" s="215">
        <f t="shared" si="143"/>
        <v>21206300</v>
      </c>
      <c r="K273" s="215">
        <v>0</v>
      </c>
      <c r="L273" s="215">
        <v>0</v>
      </c>
      <c r="M273" s="215">
        <f t="shared" si="122"/>
        <v>0</v>
      </c>
      <c r="N273" s="215">
        <v>0</v>
      </c>
      <c r="O273" s="215">
        <f t="shared" si="123"/>
        <v>0</v>
      </c>
      <c r="P273" s="215">
        <f t="shared" si="144"/>
        <v>21206300</v>
      </c>
      <c r="Q273" s="215">
        <f t="shared" si="124"/>
        <v>0</v>
      </c>
      <c r="R273" s="208"/>
      <c r="W273" s="265">
        <v>2315214</v>
      </c>
      <c r="X273" s="265" t="s">
        <v>114</v>
      </c>
      <c r="Y273" s="266">
        <v>0</v>
      </c>
      <c r="Z273" s="266">
        <v>0</v>
      </c>
      <c r="AA273" s="266">
        <v>0</v>
      </c>
      <c r="AB273" s="266">
        <v>21206300</v>
      </c>
      <c r="AC273" s="266">
        <v>21206300</v>
      </c>
      <c r="AD273" s="266">
        <v>0</v>
      </c>
      <c r="AE273" s="266">
        <v>0</v>
      </c>
      <c r="AF273" s="266">
        <v>21206300</v>
      </c>
      <c r="AG273" s="266">
        <v>0</v>
      </c>
      <c r="AH273" s="266">
        <v>0</v>
      </c>
      <c r="AI273" s="266">
        <v>0</v>
      </c>
      <c r="AJ273" s="266">
        <v>0</v>
      </c>
      <c r="AK273" s="266">
        <v>0</v>
      </c>
      <c r="AL273" s="266">
        <v>0</v>
      </c>
      <c r="AM273" s="266">
        <v>21206300</v>
      </c>
    </row>
    <row r="274" spans="1:39" ht="29" x14ac:dyDescent="0.35">
      <c r="A274" s="220">
        <v>2316</v>
      </c>
      <c r="B274" s="221" t="s">
        <v>115</v>
      </c>
      <c r="C274" s="222">
        <f>+C275</f>
        <v>670000000</v>
      </c>
      <c r="D274" s="222">
        <f t="shared" ref="D274:Q275" si="145">+D275</f>
        <v>0</v>
      </c>
      <c r="E274" s="222">
        <f t="shared" si="145"/>
        <v>0</v>
      </c>
      <c r="F274" s="222">
        <f t="shared" si="145"/>
        <v>0</v>
      </c>
      <c r="G274" s="222">
        <f t="shared" si="145"/>
        <v>670000000</v>
      </c>
      <c r="H274" s="222">
        <v>15535866</v>
      </c>
      <c r="I274" s="222">
        <v>641758661</v>
      </c>
      <c r="J274" s="222">
        <f t="shared" si="143"/>
        <v>28241339</v>
      </c>
      <c r="K274" s="222">
        <v>39746725</v>
      </c>
      <c r="L274" s="222">
        <v>416107936</v>
      </c>
      <c r="M274" s="222">
        <f t="shared" si="145"/>
        <v>225650725</v>
      </c>
      <c r="N274" s="222">
        <v>664951311</v>
      </c>
      <c r="O274" s="222">
        <f t="shared" si="145"/>
        <v>23192650</v>
      </c>
      <c r="P274" s="222">
        <f t="shared" si="144"/>
        <v>5048689</v>
      </c>
      <c r="Q274" s="222">
        <f t="shared" si="145"/>
        <v>416107936</v>
      </c>
      <c r="R274" s="219"/>
      <c r="W274" s="265">
        <v>2316</v>
      </c>
      <c r="X274" s="265" t="s">
        <v>115</v>
      </c>
      <c r="Y274" s="266">
        <v>670000000</v>
      </c>
      <c r="Z274" s="266">
        <v>0</v>
      </c>
      <c r="AA274" s="266">
        <v>0</v>
      </c>
      <c r="AB274" s="266">
        <v>0</v>
      </c>
      <c r="AC274" s="266">
        <v>670000000</v>
      </c>
      <c r="AD274" s="266">
        <v>15535866</v>
      </c>
      <c r="AE274" s="266">
        <v>641758661</v>
      </c>
      <c r="AF274" s="266">
        <v>28241339</v>
      </c>
      <c r="AG274" s="266">
        <v>39746725</v>
      </c>
      <c r="AH274" s="266">
        <v>416107936</v>
      </c>
      <c r="AI274" s="266">
        <v>225650725</v>
      </c>
      <c r="AJ274" s="266">
        <v>0</v>
      </c>
      <c r="AK274" s="266">
        <v>664951311</v>
      </c>
      <c r="AL274" s="266">
        <v>23192650</v>
      </c>
      <c r="AM274" s="266">
        <v>5048689</v>
      </c>
    </row>
    <row r="275" spans="1:39" s="219" customFormat="1" x14ac:dyDescent="0.35">
      <c r="A275" s="226">
        <v>23161</v>
      </c>
      <c r="B275" s="227" t="s">
        <v>116</v>
      </c>
      <c r="C275" s="228">
        <f>+C276</f>
        <v>670000000</v>
      </c>
      <c r="D275" s="228">
        <f t="shared" si="145"/>
        <v>0</v>
      </c>
      <c r="E275" s="228">
        <f t="shared" si="145"/>
        <v>0</v>
      </c>
      <c r="F275" s="228">
        <f t="shared" si="145"/>
        <v>0</v>
      </c>
      <c r="G275" s="228">
        <f t="shared" si="145"/>
        <v>670000000</v>
      </c>
      <c r="H275" s="228">
        <v>15535866</v>
      </c>
      <c r="I275" s="228">
        <v>641758661</v>
      </c>
      <c r="J275" s="228">
        <f t="shared" si="143"/>
        <v>28241339</v>
      </c>
      <c r="K275" s="228">
        <v>39746725</v>
      </c>
      <c r="L275" s="228">
        <v>416107936</v>
      </c>
      <c r="M275" s="228">
        <f t="shared" si="145"/>
        <v>225650725</v>
      </c>
      <c r="N275" s="228">
        <v>664951311</v>
      </c>
      <c r="O275" s="228">
        <f t="shared" si="145"/>
        <v>23192650</v>
      </c>
      <c r="P275" s="228">
        <f t="shared" si="144"/>
        <v>5048689</v>
      </c>
      <c r="Q275" s="228">
        <f t="shared" si="145"/>
        <v>416107936</v>
      </c>
      <c r="W275" s="265">
        <v>23161</v>
      </c>
      <c r="X275" s="265" t="s">
        <v>116</v>
      </c>
      <c r="Y275" s="266">
        <v>670000000</v>
      </c>
      <c r="Z275" s="266">
        <v>0</v>
      </c>
      <c r="AA275" s="266">
        <v>0</v>
      </c>
      <c r="AB275" s="266">
        <v>0</v>
      </c>
      <c r="AC275" s="266">
        <v>670000000</v>
      </c>
      <c r="AD275" s="266">
        <v>15535866</v>
      </c>
      <c r="AE275" s="266">
        <v>641758661</v>
      </c>
      <c r="AF275" s="266">
        <v>28241339</v>
      </c>
      <c r="AG275" s="266">
        <v>39746725</v>
      </c>
      <c r="AH275" s="266">
        <v>416107936</v>
      </c>
      <c r="AI275" s="266">
        <v>225650725</v>
      </c>
      <c r="AJ275" s="266">
        <v>0</v>
      </c>
      <c r="AK275" s="266">
        <v>664951311</v>
      </c>
      <c r="AL275" s="266">
        <v>23192650</v>
      </c>
      <c r="AM275" s="266">
        <v>5048689</v>
      </c>
    </row>
    <row r="276" spans="1:39" x14ac:dyDescent="0.35">
      <c r="A276" s="212">
        <v>231614</v>
      </c>
      <c r="B276" s="210" t="s">
        <v>117</v>
      </c>
      <c r="C276" s="215">
        <v>670000000</v>
      </c>
      <c r="D276" s="215">
        <v>0</v>
      </c>
      <c r="E276" s="215">
        <v>0</v>
      </c>
      <c r="F276" s="215">
        <v>0</v>
      </c>
      <c r="G276" s="215">
        <f t="shared" ref="G276:G344" si="146">+C276+D276-E276+F276</f>
        <v>670000000</v>
      </c>
      <c r="H276" s="215">
        <v>15535866</v>
      </c>
      <c r="I276" s="215">
        <v>641758661</v>
      </c>
      <c r="J276" s="215">
        <f t="shared" si="143"/>
        <v>28241339</v>
      </c>
      <c r="K276" s="215">
        <v>39746725</v>
      </c>
      <c r="L276" s="215">
        <v>416107936</v>
      </c>
      <c r="M276" s="215">
        <f t="shared" si="122"/>
        <v>225650725</v>
      </c>
      <c r="N276" s="215">
        <v>664951311</v>
      </c>
      <c r="O276" s="215">
        <f t="shared" si="123"/>
        <v>23192650</v>
      </c>
      <c r="P276" s="215">
        <f t="shared" si="144"/>
        <v>5048689</v>
      </c>
      <c r="Q276" s="215">
        <f t="shared" si="124"/>
        <v>416107936</v>
      </c>
      <c r="W276" s="265">
        <v>231614</v>
      </c>
      <c r="X276" s="265" t="s">
        <v>117</v>
      </c>
      <c r="Y276" s="266">
        <v>670000000</v>
      </c>
      <c r="Z276" s="266">
        <v>0</v>
      </c>
      <c r="AA276" s="266">
        <v>0</v>
      </c>
      <c r="AB276" s="266">
        <v>0</v>
      </c>
      <c r="AC276" s="266">
        <v>670000000</v>
      </c>
      <c r="AD276" s="266">
        <v>15535866</v>
      </c>
      <c r="AE276" s="266">
        <v>641758661</v>
      </c>
      <c r="AF276" s="266">
        <v>28241339</v>
      </c>
      <c r="AG276" s="266">
        <v>39746725</v>
      </c>
      <c r="AH276" s="266">
        <v>416107936</v>
      </c>
      <c r="AI276" s="266">
        <v>225650725</v>
      </c>
      <c r="AJ276" s="266">
        <v>0</v>
      </c>
      <c r="AK276" s="266">
        <v>664951311</v>
      </c>
      <c r="AL276" s="266">
        <v>23192650</v>
      </c>
      <c r="AM276" s="266">
        <v>5048689</v>
      </c>
    </row>
    <row r="277" spans="1:39" s="219" customFormat="1" x14ac:dyDescent="0.35">
      <c r="A277" s="220">
        <v>2319</v>
      </c>
      <c r="B277" s="221" t="s">
        <v>118</v>
      </c>
      <c r="C277" s="222">
        <f>+C278</f>
        <v>400000000</v>
      </c>
      <c r="D277" s="222">
        <f t="shared" ref="D277:Q277" si="147">+D278</f>
        <v>0</v>
      </c>
      <c r="E277" s="222">
        <f t="shared" si="147"/>
        <v>0</v>
      </c>
      <c r="F277" s="222">
        <f t="shared" si="147"/>
        <v>0</v>
      </c>
      <c r="G277" s="222">
        <f t="shared" si="147"/>
        <v>400000000</v>
      </c>
      <c r="H277" s="222">
        <v>2000000</v>
      </c>
      <c r="I277" s="222">
        <v>57757040</v>
      </c>
      <c r="J277" s="222">
        <f t="shared" si="143"/>
        <v>342242960</v>
      </c>
      <c r="K277" s="222">
        <v>4000000</v>
      </c>
      <c r="L277" s="222">
        <v>49457040</v>
      </c>
      <c r="M277" s="222">
        <f t="shared" si="147"/>
        <v>8300000</v>
      </c>
      <c r="N277" s="222">
        <v>134100000</v>
      </c>
      <c r="O277" s="222">
        <f t="shared" si="147"/>
        <v>76342960</v>
      </c>
      <c r="P277" s="222">
        <f t="shared" si="144"/>
        <v>265900000</v>
      </c>
      <c r="Q277" s="222">
        <f t="shared" si="147"/>
        <v>49457040</v>
      </c>
      <c r="W277" s="265">
        <v>2319</v>
      </c>
      <c r="X277" s="265" t="s">
        <v>118</v>
      </c>
      <c r="Y277" s="266">
        <v>400000000</v>
      </c>
      <c r="Z277" s="266">
        <v>0</v>
      </c>
      <c r="AA277" s="266">
        <v>0</v>
      </c>
      <c r="AB277" s="266">
        <v>0</v>
      </c>
      <c r="AC277" s="266">
        <v>400000000</v>
      </c>
      <c r="AD277" s="266">
        <v>2000000</v>
      </c>
      <c r="AE277" s="266">
        <v>57757040</v>
      </c>
      <c r="AF277" s="266">
        <v>342242960</v>
      </c>
      <c r="AG277" s="266">
        <v>4000000</v>
      </c>
      <c r="AH277" s="266">
        <v>49457040</v>
      </c>
      <c r="AI277" s="266">
        <v>8300000</v>
      </c>
      <c r="AJ277" s="266">
        <v>0</v>
      </c>
      <c r="AK277" s="266">
        <v>134100000</v>
      </c>
      <c r="AL277" s="266">
        <v>76342960</v>
      </c>
      <c r="AM277" s="266">
        <v>265900000</v>
      </c>
    </row>
    <row r="278" spans="1:39" s="219" customFormat="1" x14ac:dyDescent="0.35">
      <c r="A278" s="212">
        <v>23191</v>
      </c>
      <c r="B278" s="210" t="s">
        <v>624</v>
      </c>
      <c r="C278" s="215">
        <v>400000000</v>
      </c>
      <c r="D278" s="215">
        <v>0</v>
      </c>
      <c r="E278" s="215">
        <v>0</v>
      </c>
      <c r="F278" s="215">
        <v>0</v>
      </c>
      <c r="G278" s="215">
        <f t="shared" si="146"/>
        <v>400000000</v>
      </c>
      <c r="H278" s="215">
        <v>2000000</v>
      </c>
      <c r="I278" s="215">
        <v>57757040</v>
      </c>
      <c r="J278" s="215">
        <f t="shared" si="143"/>
        <v>342242960</v>
      </c>
      <c r="K278" s="215">
        <v>4000000</v>
      </c>
      <c r="L278" s="215">
        <v>49457040</v>
      </c>
      <c r="M278" s="215">
        <f t="shared" si="122"/>
        <v>8300000</v>
      </c>
      <c r="N278" s="215">
        <v>134100000</v>
      </c>
      <c r="O278" s="215">
        <f t="shared" si="123"/>
        <v>76342960</v>
      </c>
      <c r="P278" s="215">
        <f t="shared" si="144"/>
        <v>265900000</v>
      </c>
      <c r="Q278" s="215">
        <f t="shared" si="124"/>
        <v>49457040</v>
      </c>
      <c r="R278" s="208"/>
      <c r="W278" s="265">
        <v>23191</v>
      </c>
      <c r="X278" s="265" t="s">
        <v>935</v>
      </c>
      <c r="Y278" s="266">
        <v>400000000</v>
      </c>
      <c r="Z278" s="266">
        <v>0</v>
      </c>
      <c r="AA278" s="266">
        <v>0</v>
      </c>
      <c r="AB278" s="266">
        <v>0</v>
      </c>
      <c r="AC278" s="266">
        <v>400000000</v>
      </c>
      <c r="AD278" s="266">
        <v>2000000</v>
      </c>
      <c r="AE278" s="266">
        <v>57757040</v>
      </c>
      <c r="AF278" s="266">
        <v>342242960</v>
      </c>
      <c r="AG278" s="266">
        <v>4000000</v>
      </c>
      <c r="AH278" s="266">
        <v>49457040</v>
      </c>
      <c r="AI278" s="266">
        <v>8300000</v>
      </c>
      <c r="AJ278" s="266">
        <v>0</v>
      </c>
      <c r="AK278" s="266">
        <v>134100000</v>
      </c>
      <c r="AL278" s="266">
        <v>76342960</v>
      </c>
      <c r="AM278" s="266">
        <v>265900000</v>
      </c>
    </row>
    <row r="279" spans="1:39" s="219" customFormat="1" x14ac:dyDescent="0.35">
      <c r="A279" s="220">
        <v>232</v>
      </c>
      <c r="B279" s="221" t="s">
        <v>119</v>
      </c>
      <c r="C279" s="222">
        <f>+C280+C312+C315</f>
        <v>4651804202</v>
      </c>
      <c r="D279" s="222">
        <f t="shared" ref="D279:Q279" si="148">+D280+D312+D315</f>
        <v>1000000000</v>
      </c>
      <c r="E279" s="222">
        <f t="shared" si="148"/>
        <v>600000000</v>
      </c>
      <c r="F279" s="222">
        <f t="shared" si="148"/>
        <v>754000000</v>
      </c>
      <c r="G279" s="222">
        <f t="shared" si="148"/>
        <v>5805804202</v>
      </c>
      <c r="H279" s="222">
        <v>124676462</v>
      </c>
      <c r="I279" s="222">
        <v>1796583857</v>
      </c>
      <c r="J279" s="222">
        <f t="shared" si="143"/>
        <v>4009220345</v>
      </c>
      <c r="K279" s="222">
        <v>66483178</v>
      </c>
      <c r="L279" s="222">
        <v>307912549</v>
      </c>
      <c r="M279" s="222">
        <f t="shared" si="148"/>
        <v>1058492156</v>
      </c>
      <c r="N279" s="222">
        <v>3587018563</v>
      </c>
      <c r="O279" s="222">
        <f t="shared" si="148"/>
        <v>1537204686</v>
      </c>
      <c r="P279" s="222">
        <f t="shared" si="144"/>
        <v>2218785639</v>
      </c>
      <c r="Q279" s="222">
        <f t="shared" si="148"/>
        <v>307912549</v>
      </c>
      <c r="W279" s="265">
        <v>232</v>
      </c>
      <c r="X279" s="265" t="s">
        <v>119</v>
      </c>
      <c r="Y279" s="266">
        <v>4651804202</v>
      </c>
      <c r="Z279" s="266">
        <v>1000000000</v>
      </c>
      <c r="AA279" s="266">
        <v>600000000</v>
      </c>
      <c r="AB279" s="266">
        <v>754000000</v>
      </c>
      <c r="AC279" s="266">
        <v>5805804202</v>
      </c>
      <c r="AD279" s="266">
        <v>124676462</v>
      </c>
      <c r="AE279" s="266">
        <v>1796583857</v>
      </c>
      <c r="AF279" s="266">
        <v>4009220345</v>
      </c>
      <c r="AG279" s="266">
        <v>66483178</v>
      </c>
      <c r="AH279" s="266">
        <v>307912549</v>
      </c>
      <c r="AI279" s="266">
        <v>1495016308</v>
      </c>
      <c r="AJ279" s="266">
        <v>434097558</v>
      </c>
      <c r="AK279" s="266">
        <v>3587018563</v>
      </c>
      <c r="AL279" s="266">
        <v>1790434706</v>
      </c>
      <c r="AM279" s="266">
        <v>2218785639</v>
      </c>
    </row>
    <row r="280" spans="1:39" x14ac:dyDescent="0.35">
      <c r="A280" s="220">
        <v>2321</v>
      </c>
      <c r="B280" s="221" t="s">
        <v>120</v>
      </c>
      <c r="C280" s="222">
        <f>+C281+C294+C298+C303+C308</f>
        <v>4431804202</v>
      </c>
      <c r="D280" s="222">
        <f t="shared" ref="D280:Q280" si="149">+D281+D294+D298+D303+D308</f>
        <v>1000000000</v>
      </c>
      <c r="E280" s="222">
        <f t="shared" si="149"/>
        <v>600000000</v>
      </c>
      <c r="F280" s="222">
        <f t="shared" si="149"/>
        <v>754000000</v>
      </c>
      <c r="G280" s="222">
        <f t="shared" si="149"/>
        <v>5585804202</v>
      </c>
      <c r="H280" s="222">
        <v>124033078</v>
      </c>
      <c r="I280" s="222">
        <v>1794503846</v>
      </c>
      <c r="J280" s="222">
        <f t="shared" si="143"/>
        <v>3791300356</v>
      </c>
      <c r="K280" s="222">
        <v>66483178</v>
      </c>
      <c r="L280" s="222">
        <v>307579416</v>
      </c>
      <c r="M280" s="222">
        <f t="shared" si="149"/>
        <v>1056745278</v>
      </c>
      <c r="N280" s="222">
        <v>3568481936</v>
      </c>
      <c r="O280" s="222">
        <f t="shared" si="149"/>
        <v>1520748070</v>
      </c>
      <c r="P280" s="222">
        <f t="shared" si="144"/>
        <v>2017322266</v>
      </c>
      <c r="Q280" s="222">
        <f t="shared" si="149"/>
        <v>307579416</v>
      </c>
      <c r="R280" s="219"/>
      <c r="W280" s="265">
        <v>2321</v>
      </c>
      <c r="X280" s="265" t="s">
        <v>120</v>
      </c>
      <c r="Y280" s="266">
        <v>4431804202</v>
      </c>
      <c r="Z280" s="266">
        <v>1000000000</v>
      </c>
      <c r="AA280" s="266">
        <v>600000000</v>
      </c>
      <c r="AB280" s="266">
        <v>754000000</v>
      </c>
      <c r="AC280" s="266">
        <v>5585804202</v>
      </c>
      <c r="AD280" s="266">
        <v>124033078</v>
      </c>
      <c r="AE280" s="266">
        <v>1794503846</v>
      </c>
      <c r="AF280" s="266">
        <v>3791300356</v>
      </c>
      <c r="AG280" s="266">
        <v>66483178</v>
      </c>
      <c r="AH280" s="266">
        <v>307579416</v>
      </c>
      <c r="AI280" s="266">
        <v>1493269430</v>
      </c>
      <c r="AJ280" s="266">
        <v>434097558</v>
      </c>
      <c r="AK280" s="266">
        <v>3568481936</v>
      </c>
      <c r="AL280" s="266">
        <v>1773978090</v>
      </c>
      <c r="AM280" s="266">
        <v>2017322266</v>
      </c>
    </row>
    <row r="281" spans="1:39" x14ac:dyDescent="0.35">
      <c r="A281" s="226">
        <v>23211</v>
      </c>
      <c r="B281" s="227" t="s">
        <v>121</v>
      </c>
      <c r="C281" s="228">
        <f>SUM(C282:C293)</f>
        <v>3603810000</v>
      </c>
      <c r="D281" s="228">
        <f t="shared" ref="D281:Q281" si="150">SUM(D282:D293)</f>
        <v>0</v>
      </c>
      <c r="E281" s="228">
        <f t="shared" si="150"/>
        <v>500000000</v>
      </c>
      <c r="F281" s="228">
        <f t="shared" si="150"/>
        <v>581000000</v>
      </c>
      <c r="G281" s="228">
        <f t="shared" si="150"/>
        <v>3684810000</v>
      </c>
      <c r="H281" s="228">
        <v>38158157</v>
      </c>
      <c r="I281" s="228">
        <v>969571586</v>
      </c>
      <c r="J281" s="228">
        <f t="shared" si="143"/>
        <v>2715238414</v>
      </c>
      <c r="K281" s="228">
        <v>66483178</v>
      </c>
      <c r="L281" s="228">
        <v>201485387</v>
      </c>
      <c r="M281" s="228">
        <f t="shared" si="150"/>
        <v>768086199</v>
      </c>
      <c r="N281" s="228">
        <v>2307058315</v>
      </c>
      <c r="O281" s="228">
        <f t="shared" si="150"/>
        <v>1337486729</v>
      </c>
      <c r="P281" s="228">
        <f t="shared" si="144"/>
        <v>1377751685</v>
      </c>
      <c r="Q281" s="228">
        <f t="shared" si="150"/>
        <v>201485387</v>
      </c>
      <c r="R281" s="219"/>
      <c r="W281" s="265">
        <v>23211</v>
      </c>
      <c r="X281" s="265" t="s">
        <v>121</v>
      </c>
      <c r="Y281" s="266">
        <v>3603810000</v>
      </c>
      <c r="Z281" s="266">
        <v>0</v>
      </c>
      <c r="AA281" s="266">
        <v>500000000</v>
      </c>
      <c r="AB281" s="266">
        <v>581000000</v>
      </c>
      <c r="AC281" s="266">
        <v>3684810000</v>
      </c>
      <c r="AD281" s="266">
        <v>38158157</v>
      </c>
      <c r="AE281" s="266">
        <v>969571586</v>
      </c>
      <c r="AF281" s="266">
        <v>2715238414</v>
      </c>
      <c r="AG281" s="266">
        <v>66483178</v>
      </c>
      <c r="AH281" s="266">
        <v>201485387</v>
      </c>
      <c r="AI281" s="266">
        <v>774431199</v>
      </c>
      <c r="AJ281" s="266">
        <v>162167586</v>
      </c>
      <c r="AK281" s="266">
        <v>2307058315</v>
      </c>
      <c r="AL281" s="266">
        <v>1337486729</v>
      </c>
      <c r="AM281" s="266">
        <v>1377751685</v>
      </c>
    </row>
    <row r="282" spans="1:39" x14ac:dyDescent="0.35">
      <c r="A282" s="212">
        <v>2321101</v>
      </c>
      <c r="B282" s="210" t="s">
        <v>122</v>
      </c>
      <c r="C282" s="215">
        <v>90000000</v>
      </c>
      <c r="D282" s="215">
        <v>0</v>
      </c>
      <c r="E282" s="215">
        <v>0</v>
      </c>
      <c r="F282" s="215">
        <v>0</v>
      </c>
      <c r="G282" s="215">
        <f t="shared" si="146"/>
        <v>90000000</v>
      </c>
      <c r="H282" s="215">
        <v>201178</v>
      </c>
      <c r="I282" s="215">
        <v>61858770</v>
      </c>
      <c r="J282" s="215">
        <f t="shared" si="143"/>
        <v>28141230</v>
      </c>
      <c r="K282" s="215">
        <v>201178</v>
      </c>
      <c r="L282" s="215">
        <v>56651178</v>
      </c>
      <c r="M282" s="215">
        <f t="shared" si="122"/>
        <v>5207592</v>
      </c>
      <c r="N282" s="215">
        <v>62059178</v>
      </c>
      <c r="O282" s="215">
        <f t="shared" si="123"/>
        <v>200408</v>
      </c>
      <c r="P282" s="215">
        <f t="shared" si="144"/>
        <v>27940822</v>
      </c>
      <c r="Q282" s="215">
        <f t="shared" si="124"/>
        <v>56651178</v>
      </c>
      <c r="W282" s="265">
        <v>2321101</v>
      </c>
      <c r="X282" s="265" t="s">
        <v>122</v>
      </c>
      <c r="Y282" s="266">
        <v>90000000</v>
      </c>
      <c r="Z282" s="266">
        <v>0</v>
      </c>
      <c r="AA282" s="266">
        <v>0</v>
      </c>
      <c r="AB282" s="266">
        <v>0</v>
      </c>
      <c r="AC282" s="266">
        <v>90000000</v>
      </c>
      <c r="AD282" s="266">
        <v>201178</v>
      </c>
      <c r="AE282" s="266">
        <v>61858770</v>
      </c>
      <c r="AF282" s="266">
        <v>28141230</v>
      </c>
      <c r="AG282" s="266">
        <v>201178</v>
      </c>
      <c r="AH282" s="266">
        <v>56651178</v>
      </c>
      <c r="AI282" s="266">
        <v>5207592</v>
      </c>
      <c r="AJ282" s="266">
        <v>201178</v>
      </c>
      <c r="AK282" s="266">
        <v>62059178</v>
      </c>
      <c r="AL282" s="266">
        <v>200408</v>
      </c>
      <c r="AM282" s="266">
        <v>27940822</v>
      </c>
    </row>
    <row r="283" spans="1:39" x14ac:dyDescent="0.35">
      <c r="A283" s="212">
        <v>2321102</v>
      </c>
      <c r="B283" s="210" t="s">
        <v>123</v>
      </c>
      <c r="C283" s="215">
        <v>190000000</v>
      </c>
      <c r="D283" s="215">
        <v>0</v>
      </c>
      <c r="E283" s="215">
        <v>0</v>
      </c>
      <c r="F283" s="215">
        <v>50000000</v>
      </c>
      <c r="G283" s="215">
        <f t="shared" si="146"/>
        <v>240000000</v>
      </c>
      <c r="H283" s="215">
        <v>0</v>
      </c>
      <c r="I283" s="215">
        <v>180880000</v>
      </c>
      <c r="J283" s="215">
        <f t="shared" si="143"/>
        <v>59120000</v>
      </c>
      <c r="K283" s="215">
        <v>53922000</v>
      </c>
      <c r="L283" s="215">
        <v>60458000</v>
      </c>
      <c r="M283" s="215">
        <f t="shared" si="122"/>
        <v>120422000</v>
      </c>
      <c r="N283" s="215">
        <v>203756000</v>
      </c>
      <c r="O283" s="215">
        <f t="shared" si="123"/>
        <v>22876000</v>
      </c>
      <c r="P283" s="215">
        <f t="shared" si="144"/>
        <v>36244000</v>
      </c>
      <c r="Q283" s="215">
        <f t="shared" si="124"/>
        <v>60458000</v>
      </c>
      <c r="W283" s="265">
        <v>2321102</v>
      </c>
      <c r="X283" s="265" t="s">
        <v>123</v>
      </c>
      <c r="Y283" s="266">
        <v>190000000</v>
      </c>
      <c r="Z283" s="266">
        <v>0</v>
      </c>
      <c r="AA283" s="266">
        <v>0</v>
      </c>
      <c r="AB283" s="266">
        <v>50000000</v>
      </c>
      <c r="AC283" s="266">
        <v>240000000</v>
      </c>
      <c r="AD283" s="266">
        <v>0</v>
      </c>
      <c r="AE283" s="266">
        <v>180880000</v>
      </c>
      <c r="AF283" s="266">
        <v>59120000</v>
      </c>
      <c r="AG283" s="266">
        <v>53922000</v>
      </c>
      <c r="AH283" s="266">
        <v>60458000</v>
      </c>
      <c r="AI283" s="266">
        <v>120422000</v>
      </c>
      <c r="AJ283" s="266">
        <v>0</v>
      </c>
      <c r="AK283" s="266">
        <v>203756000</v>
      </c>
      <c r="AL283" s="266">
        <v>22876000</v>
      </c>
      <c r="AM283" s="266">
        <v>36244000</v>
      </c>
    </row>
    <row r="284" spans="1:39" x14ac:dyDescent="0.35">
      <c r="A284" s="212">
        <v>2321103</v>
      </c>
      <c r="B284" s="210" t="s">
        <v>124</v>
      </c>
      <c r="C284" s="215">
        <v>1780000000</v>
      </c>
      <c r="D284" s="215">
        <v>0</v>
      </c>
      <c r="E284" s="215">
        <v>300000000</v>
      </c>
      <c r="F284" s="215">
        <v>120000000</v>
      </c>
      <c r="G284" s="215">
        <f t="shared" si="146"/>
        <v>1600000000</v>
      </c>
      <c r="H284" s="215">
        <v>0</v>
      </c>
      <c r="I284" s="215">
        <v>399412664</v>
      </c>
      <c r="J284" s="215">
        <f t="shared" si="143"/>
        <v>1200587336</v>
      </c>
      <c r="K284" s="215">
        <v>3500000</v>
      </c>
      <c r="L284" s="215">
        <v>24253300</v>
      </c>
      <c r="M284" s="215">
        <f t="shared" ref="M284:M356" si="151">+I284-L284</f>
        <v>375159364</v>
      </c>
      <c r="N284" s="215">
        <v>1577521045</v>
      </c>
      <c r="O284" s="215">
        <f t="shared" ref="O284:O356" si="152">+N284-I284</f>
        <v>1178108381</v>
      </c>
      <c r="P284" s="215">
        <f t="shared" si="144"/>
        <v>22478955</v>
      </c>
      <c r="Q284" s="215">
        <f t="shared" ref="Q284:Q356" si="153">+L284</f>
        <v>24253300</v>
      </c>
      <c r="W284" s="265">
        <v>2321103</v>
      </c>
      <c r="X284" s="265" t="s">
        <v>124</v>
      </c>
      <c r="Y284" s="266">
        <v>1780000000</v>
      </c>
      <c r="Z284" s="266">
        <v>0</v>
      </c>
      <c r="AA284" s="266">
        <v>300000000</v>
      </c>
      <c r="AB284" s="266">
        <v>120000000</v>
      </c>
      <c r="AC284" s="266">
        <v>1600000000</v>
      </c>
      <c r="AD284" s="266">
        <v>0</v>
      </c>
      <c r="AE284" s="266">
        <v>399412664</v>
      </c>
      <c r="AF284" s="266">
        <v>1200587336</v>
      </c>
      <c r="AG284" s="266">
        <v>3500000</v>
      </c>
      <c r="AH284" s="266">
        <v>24253300</v>
      </c>
      <c r="AI284" s="266">
        <v>381504364</v>
      </c>
      <c r="AJ284" s="266">
        <v>0</v>
      </c>
      <c r="AK284" s="266">
        <v>1577521045</v>
      </c>
      <c r="AL284" s="266">
        <v>1178108381</v>
      </c>
      <c r="AM284" s="266">
        <v>22478955</v>
      </c>
    </row>
    <row r="285" spans="1:39" x14ac:dyDescent="0.35">
      <c r="A285" s="212">
        <v>2321104</v>
      </c>
      <c r="B285" s="210" t="s">
        <v>125</v>
      </c>
      <c r="C285" s="215">
        <v>30000000</v>
      </c>
      <c r="D285" s="215">
        <v>0</v>
      </c>
      <c r="E285" s="215">
        <v>0</v>
      </c>
      <c r="F285" s="215">
        <v>45000000</v>
      </c>
      <c r="G285" s="215">
        <f t="shared" si="146"/>
        <v>75000000</v>
      </c>
      <c r="H285" s="215">
        <v>0</v>
      </c>
      <c r="I285" s="215">
        <v>12675033</v>
      </c>
      <c r="J285" s="215">
        <f t="shared" si="143"/>
        <v>62324967</v>
      </c>
      <c r="K285" s="215">
        <v>0</v>
      </c>
      <c r="L285" s="215">
        <v>12675001</v>
      </c>
      <c r="M285" s="215">
        <f t="shared" si="151"/>
        <v>32</v>
      </c>
      <c r="N285" s="215">
        <v>12675033</v>
      </c>
      <c r="O285" s="215">
        <f t="shared" si="152"/>
        <v>0</v>
      </c>
      <c r="P285" s="215">
        <f t="shared" si="144"/>
        <v>62324967</v>
      </c>
      <c r="Q285" s="215">
        <f t="shared" si="153"/>
        <v>12675001</v>
      </c>
      <c r="W285" s="265">
        <v>2321104</v>
      </c>
      <c r="X285" s="265" t="s">
        <v>125</v>
      </c>
      <c r="Y285" s="266">
        <v>30000000</v>
      </c>
      <c r="Z285" s="266">
        <v>0</v>
      </c>
      <c r="AA285" s="266">
        <v>0</v>
      </c>
      <c r="AB285" s="266">
        <v>45000000</v>
      </c>
      <c r="AC285" s="266">
        <v>75000000</v>
      </c>
      <c r="AD285" s="266">
        <v>0</v>
      </c>
      <c r="AE285" s="266">
        <v>12675033</v>
      </c>
      <c r="AF285" s="266">
        <v>62324967</v>
      </c>
      <c r="AG285" s="266">
        <v>0</v>
      </c>
      <c r="AH285" s="266">
        <v>12675001</v>
      </c>
      <c r="AI285" s="266">
        <v>32</v>
      </c>
      <c r="AJ285" s="266">
        <v>0</v>
      </c>
      <c r="AK285" s="266">
        <v>12675033</v>
      </c>
      <c r="AL285" s="266">
        <v>0</v>
      </c>
      <c r="AM285" s="266">
        <v>62324967</v>
      </c>
    </row>
    <row r="286" spans="1:39" x14ac:dyDescent="0.35">
      <c r="A286" s="212">
        <v>2321105</v>
      </c>
      <c r="B286" s="210" t="s">
        <v>126</v>
      </c>
      <c r="C286" s="215">
        <v>128000000</v>
      </c>
      <c r="D286" s="215">
        <v>0</v>
      </c>
      <c r="E286" s="215">
        <v>0</v>
      </c>
      <c r="F286" s="215">
        <v>0</v>
      </c>
      <c r="G286" s="215">
        <f t="shared" si="146"/>
        <v>128000000</v>
      </c>
      <c r="H286" s="215">
        <v>0</v>
      </c>
      <c r="I286" s="215">
        <v>0</v>
      </c>
      <c r="J286" s="215">
        <f t="shared" si="143"/>
        <v>128000000</v>
      </c>
      <c r="K286" s="215">
        <v>0</v>
      </c>
      <c r="L286" s="215">
        <v>0</v>
      </c>
      <c r="M286" s="215">
        <f t="shared" si="151"/>
        <v>0</v>
      </c>
      <c r="N286" s="215">
        <v>0</v>
      </c>
      <c r="O286" s="215">
        <f t="shared" si="152"/>
        <v>0</v>
      </c>
      <c r="P286" s="215">
        <f t="shared" si="144"/>
        <v>128000000</v>
      </c>
      <c r="Q286" s="215">
        <f t="shared" si="153"/>
        <v>0</v>
      </c>
      <c r="W286" s="265">
        <v>2321105</v>
      </c>
      <c r="X286" s="265" t="s">
        <v>126</v>
      </c>
      <c r="Y286" s="266">
        <v>128000000</v>
      </c>
      <c r="Z286" s="266">
        <v>0</v>
      </c>
      <c r="AA286" s="266">
        <v>0</v>
      </c>
      <c r="AB286" s="266">
        <v>0</v>
      </c>
      <c r="AC286" s="266">
        <v>128000000</v>
      </c>
      <c r="AD286" s="266">
        <v>0</v>
      </c>
      <c r="AE286" s="266">
        <v>0</v>
      </c>
      <c r="AF286" s="266">
        <v>128000000</v>
      </c>
      <c r="AG286" s="266">
        <v>0</v>
      </c>
      <c r="AH286" s="266">
        <v>0</v>
      </c>
      <c r="AI286" s="266">
        <v>0</v>
      </c>
      <c r="AJ286" s="266">
        <v>0</v>
      </c>
      <c r="AK286" s="266">
        <v>0</v>
      </c>
      <c r="AL286" s="266">
        <v>0</v>
      </c>
      <c r="AM286" s="266">
        <v>128000000</v>
      </c>
    </row>
    <row r="287" spans="1:39" x14ac:dyDescent="0.35">
      <c r="A287" s="212">
        <v>2321106</v>
      </c>
      <c r="B287" s="210" t="s">
        <v>127</v>
      </c>
      <c r="C287" s="215">
        <v>90000000</v>
      </c>
      <c r="D287" s="215">
        <v>0</v>
      </c>
      <c r="E287" s="215">
        <v>0</v>
      </c>
      <c r="F287" s="215">
        <v>20000000</v>
      </c>
      <c r="G287" s="215">
        <f t="shared" si="146"/>
        <v>110000000</v>
      </c>
      <c r="H287" s="215">
        <v>0</v>
      </c>
      <c r="I287" s="215">
        <v>351120</v>
      </c>
      <c r="J287" s="215">
        <f t="shared" si="143"/>
        <v>109648880</v>
      </c>
      <c r="K287" s="215">
        <v>0</v>
      </c>
      <c r="L287" s="215">
        <v>351120</v>
      </c>
      <c r="M287" s="215">
        <f t="shared" si="151"/>
        <v>0</v>
      </c>
      <c r="N287" s="215">
        <v>351120</v>
      </c>
      <c r="O287" s="215">
        <f t="shared" si="152"/>
        <v>0</v>
      </c>
      <c r="P287" s="215">
        <f t="shared" si="144"/>
        <v>109648880</v>
      </c>
      <c r="Q287" s="215">
        <f t="shared" si="153"/>
        <v>351120</v>
      </c>
      <c r="W287" s="265">
        <v>2321106</v>
      </c>
      <c r="X287" s="265" t="s">
        <v>127</v>
      </c>
      <c r="Y287" s="266">
        <v>90000000</v>
      </c>
      <c r="Z287" s="266">
        <v>0</v>
      </c>
      <c r="AA287" s="266">
        <v>0</v>
      </c>
      <c r="AB287" s="266">
        <v>20000000</v>
      </c>
      <c r="AC287" s="266">
        <v>110000000</v>
      </c>
      <c r="AD287" s="266">
        <v>0</v>
      </c>
      <c r="AE287" s="266">
        <v>351120</v>
      </c>
      <c r="AF287" s="266">
        <v>109648880</v>
      </c>
      <c r="AG287" s="266">
        <v>0</v>
      </c>
      <c r="AH287" s="266">
        <v>351120</v>
      </c>
      <c r="AI287" s="266">
        <v>0</v>
      </c>
      <c r="AJ287" s="266">
        <v>0</v>
      </c>
      <c r="AK287" s="266">
        <v>351120</v>
      </c>
      <c r="AL287" s="266">
        <v>0</v>
      </c>
      <c r="AM287" s="266">
        <v>109648880</v>
      </c>
    </row>
    <row r="288" spans="1:39" x14ac:dyDescent="0.35">
      <c r="A288" s="212">
        <v>2321107</v>
      </c>
      <c r="B288" s="210" t="s">
        <v>128</v>
      </c>
      <c r="C288" s="215">
        <v>320000000</v>
      </c>
      <c r="D288" s="215">
        <v>0</v>
      </c>
      <c r="E288" s="215">
        <v>0</v>
      </c>
      <c r="F288" s="215">
        <v>150000000</v>
      </c>
      <c r="G288" s="215">
        <f t="shared" si="146"/>
        <v>470000000</v>
      </c>
      <c r="H288" s="215">
        <v>0</v>
      </c>
      <c r="I288" s="215">
        <v>169435192</v>
      </c>
      <c r="J288" s="215">
        <f t="shared" si="143"/>
        <v>300564808</v>
      </c>
      <c r="K288" s="215">
        <v>0</v>
      </c>
      <c r="L288" s="215">
        <v>0</v>
      </c>
      <c r="M288" s="215">
        <f t="shared" si="151"/>
        <v>169435192</v>
      </c>
      <c r="N288" s="215">
        <v>278401600</v>
      </c>
      <c r="O288" s="215">
        <f t="shared" si="152"/>
        <v>108966408</v>
      </c>
      <c r="P288" s="215">
        <f t="shared" si="144"/>
        <v>191598400</v>
      </c>
      <c r="Q288" s="215">
        <f t="shared" si="153"/>
        <v>0</v>
      </c>
      <c r="W288" s="265">
        <v>2321107</v>
      </c>
      <c r="X288" s="265" t="s">
        <v>128</v>
      </c>
      <c r="Y288" s="266">
        <v>320000000</v>
      </c>
      <c r="Z288" s="266">
        <v>0</v>
      </c>
      <c r="AA288" s="266">
        <v>0</v>
      </c>
      <c r="AB288" s="266">
        <v>150000000</v>
      </c>
      <c r="AC288" s="266">
        <v>470000000</v>
      </c>
      <c r="AD288" s="266">
        <v>0</v>
      </c>
      <c r="AE288" s="266">
        <v>169435192</v>
      </c>
      <c r="AF288" s="266">
        <v>300564808</v>
      </c>
      <c r="AG288" s="266">
        <v>0</v>
      </c>
      <c r="AH288" s="266">
        <v>0</v>
      </c>
      <c r="AI288" s="266">
        <v>169435192</v>
      </c>
      <c r="AJ288" s="266">
        <v>108966408</v>
      </c>
      <c r="AK288" s="266">
        <v>278401600</v>
      </c>
      <c r="AL288" s="266">
        <v>108966408</v>
      </c>
      <c r="AM288" s="266">
        <v>191598400</v>
      </c>
    </row>
    <row r="289" spans="1:39" x14ac:dyDescent="0.35">
      <c r="A289" s="212">
        <v>2321108</v>
      </c>
      <c r="B289" s="210" t="s">
        <v>129</v>
      </c>
      <c r="C289" s="215">
        <v>16588404</v>
      </c>
      <c r="D289" s="215">
        <v>0</v>
      </c>
      <c r="E289" s="215">
        <v>0</v>
      </c>
      <c r="F289" s="215">
        <v>0</v>
      </c>
      <c r="G289" s="215">
        <f t="shared" si="146"/>
        <v>16588404</v>
      </c>
      <c r="H289" s="215">
        <v>0</v>
      </c>
      <c r="I289" s="215">
        <v>0</v>
      </c>
      <c r="J289" s="215">
        <f t="shared" si="143"/>
        <v>16588404</v>
      </c>
      <c r="K289" s="215">
        <v>0</v>
      </c>
      <c r="L289" s="215">
        <v>0</v>
      </c>
      <c r="M289" s="215">
        <f t="shared" si="151"/>
        <v>0</v>
      </c>
      <c r="N289" s="215">
        <v>0</v>
      </c>
      <c r="O289" s="215">
        <f t="shared" si="152"/>
        <v>0</v>
      </c>
      <c r="P289" s="215">
        <f t="shared" si="144"/>
        <v>16588404</v>
      </c>
      <c r="Q289" s="215">
        <f t="shared" si="153"/>
        <v>0</v>
      </c>
      <c r="W289" s="265">
        <v>2321108</v>
      </c>
      <c r="X289" s="265" t="s">
        <v>129</v>
      </c>
      <c r="Y289" s="266">
        <v>16588404</v>
      </c>
      <c r="Z289" s="266">
        <v>0</v>
      </c>
      <c r="AA289" s="266">
        <v>0</v>
      </c>
      <c r="AB289" s="266">
        <v>0</v>
      </c>
      <c r="AC289" s="266">
        <v>16588404</v>
      </c>
      <c r="AD289" s="266">
        <v>0</v>
      </c>
      <c r="AE289" s="266">
        <v>0</v>
      </c>
      <c r="AF289" s="266">
        <v>16588404</v>
      </c>
      <c r="AG289" s="266">
        <v>0</v>
      </c>
      <c r="AH289" s="266">
        <v>0</v>
      </c>
      <c r="AI289" s="266">
        <v>0</v>
      </c>
      <c r="AJ289" s="266">
        <v>0</v>
      </c>
      <c r="AK289" s="266">
        <v>0</v>
      </c>
      <c r="AL289" s="266">
        <v>0</v>
      </c>
      <c r="AM289" s="266">
        <v>16588404</v>
      </c>
    </row>
    <row r="290" spans="1:39" x14ac:dyDescent="0.35">
      <c r="A290" s="212">
        <v>2321109</v>
      </c>
      <c r="B290" s="210" t="s">
        <v>130</v>
      </c>
      <c r="C290" s="215">
        <v>29005798</v>
      </c>
      <c r="D290" s="215">
        <v>0</v>
      </c>
      <c r="E290" s="215">
        <v>0</v>
      </c>
      <c r="F290" s="215">
        <v>0</v>
      </c>
      <c r="G290" s="215">
        <f t="shared" si="146"/>
        <v>29005798</v>
      </c>
      <c r="H290" s="215">
        <v>0</v>
      </c>
      <c r="I290" s="215">
        <v>0</v>
      </c>
      <c r="J290" s="215">
        <f t="shared" si="143"/>
        <v>29005798</v>
      </c>
      <c r="K290" s="215">
        <v>0</v>
      </c>
      <c r="L290" s="215">
        <v>0</v>
      </c>
      <c r="M290" s="215">
        <f t="shared" si="151"/>
        <v>0</v>
      </c>
      <c r="N290" s="215">
        <v>0</v>
      </c>
      <c r="O290" s="215">
        <f t="shared" si="152"/>
        <v>0</v>
      </c>
      <c r="P290" s="215">
        <f t="shared" si="144"/>
        <v>29005798</v>
      </c>
      <c r="Q290" s="215">
        <f t="shared" si="153"/>
        <v>0</v>
      </c>
      <c r="W290" s="265">
        <v>2321109</v>
      </c>
      <c r="X290" s="265" t="s">
        <v>130</v>
      </c>
      <c r="Y290" s="266">
        <v>29005798</v>
      </c>
      <c r="Z290" s="266">
        <v>0</v>
      </c>
      <c r="AA290" s="266">
        <v>0</v>
      </c>
      <c r="AB290" s="266">
        <v>0</v>
      </c>
      <c r="AC290" s="266">
        <v>29005798</v>
      </c>
      <c r="AD290" s="266">
        <v>0</v>
      </c>
      <c r="AE290" s="266">
        <v>0</v>
      </c>
      <c r="AF290" s="266">
        <v>29005798</v>
      </c>
      <c r="AG290" s="266">
        <v>0</v>
      </c>
      <c r="AH290" s="266">
        <v>0</v>
      </c>
      <c r="AI290" s="266">
        <v>0</v>
      </c>
      <c r="AJ290" s="266">
        <v>0</v>
      </c>
      <c r="AK290" s="266">
        <v>0</v>
      </c>
      <c r="AL290" s="266">
        <v>0</v>
      </c>
      <c r="AM290" s="266">
        <v>29005798</v>
      </c>
    </row>
    <row r="291" spans="1:39" x14ac:dyDescent="0.35">
      <c r="A291" s="212">
        <v>2321110</v>
      </c>
      <c r="B291" s="210" t="s">
        <v>131</v>
      </c>
      <c r="C291" s="215">
        <v>25000000</v>
      </c>
      <c r="D291" s="215">
        <v>0</v>
      </c>
      <c r="E291" s="215">
        <v>0</v>
      </c>
      <c r="F291" s="215">
        <v>0</v>
      </c>
      <c r="G291" s="215">
        <f t="shared" si="146"/>
        <v>25000000</v>
      </c>
      <c r="H291" s="215">
        <v>0</v>
      </c>
      <c r="I291" s="215">
        <v>0</v>
      </c>
      <c r="J291" s="215">
        <f t="shared" si="143"/>
        <v>25000000</v>
      </c>
      <c r="K291" s="215">
        <v>0</v>
      </c>
      <c r="L291" s="215">
        <v>0</v>
      </c>
      <c r="M291" s="215">
        <f t="shared" si="151"/>
        <v>0</v>
      </c>
      <c r="N291" s="215">
        <v>0</v>
      </c>
      <c r="O291" s="215">
        <f t="shared" si="152"/>
        <v>0</v>
      </c>
      <c r="P291" s="215">
        <f t="shared" si="144"/>
        <v>25000000</v>
      </c>
      <c r="Q291" s="215">
        <f t="shared" si="153"/>
        <v>0</v>
      </c>
      <c r="W291" s="265">
        <v>2321110</v>
      </c>
      <c r="X291" s="265" t="s">
        <v>131</v>
      </c>
      <c r="Y291" s="266">
        <v>25000000</v>
      </c>
      <c r="Z291" s="266">
        <v>0</v>
      </c>
      <c r="AA291" s="266">
        <v>0</v>
      </c>
      <c r="AB291" s="266">
        <v>0</v>
      </c>
      <c r="AC291" s="266">
        <v>25000000</v>
      </c>
      <c r="AD291" s="266">
        <v>0</v>
      </c>
      <c r="AE291" s="266">
        <v>0</v>
      </c>
      <c r="AF291" s="266">
        <v>25000000</v>
      </c>
      <c r="AG291" s="266">
        <v>0</v>
      </c>
      <c r="AH291" s="266">
        <v>0</v>
      </c>
      <c r="AI291" s="266">
        <v>0</v>
      </c>
      <c r="AJ291" s="266">
        <v>0</v>
      </c>
      <c r="AK291" s="266">
        <v>0</v>
      </c>
      <c r="AL291" s="266">
        <v>0</v>
      </c>
      <c r="AM291" s="266">
        <v>25000000</v>
      </c>
    </row>
    <row r="292" spans="1:39" s="219" customFormat="1" x14ac:dyDescent="0.35">
      <c r="A292" s="212">
        <v>2321112</v>
      </c>
      <c r="B292" s="210" t="s">
        <v>132</v>
      </c>
      <c r="C292" s="215">
        <v>650000000</v>
      </c>
      <c r="D292" s="215">
        <v>0</v>
      </c>
      <c r="E292" s="215">
        <v>200000000</v>
      </c>
      <c r="F292" s="215">
        <v>181000000</v>
      </c>
      <c r="G292" s="215">
        <f t="shared" si="146"/>
        <v>631000000</v>
      </c>
      <c r="H292" s="215">
        <v>13956979</v>
      </c>
      <c r="I292" s="215">
        <v>43196344</v>
      </c>
      <c r="J292" s="215">
        <f t="shared" si="143"/>
        <v>587803656</v>
      </c>
      <c r="K292" s="215">
        <v>8000000</v>
      </c>
      <c r="L292" s="215">
        <v>17098575</v>
      </c>
      <c r="M292" s="215">
        <f t="shared" si="151"/>
        <v>26097769</v>
      </c>
      <c r="N292" s="215">
        <v>64358575</v>
      </c>
      <c r="O292" s="215">
        <f t="shared" si="152"/>
        <v>21162231</v>
      </c>
      <c r="P292" s="215">
        <f t="shared" si="144"/>
        <v>566641425</v>
      </c>
      <c r="Q292" s="215">
        <f t="shared" si="153"/>
        <v>17098575</v>
      </c>
      <c r="R292" s="208"/>
      <c r="W292" s="265">
        <v>2321112</v>
      </c>
      <c r="X292" s="265" t="s">
        <v>132</v>
      </c>
      <c r="Y292" s="266">
        <v>650000000</v>
      </c>
      <c r="Z292" s="266">
        <v>0</v>
      </c>
      <c r="AA292" s="266">
        <v>200000000</v>
      </c>
      <c r="AB292" s="266">
        <v>181000000</v>
      </c>
      <c r="AC292" s="266">
        <v>631000000</v>
      </c>
      <c r="AD292" s="266">
        <v>13956979</v>
      </c>
      <c r="AE292" s="266">
        <v>43196344</v>
      </c>
      <c r="AF292" s="266">
        <v>587803656</v>
      </c>
      <c r="AG292" s="266">
        <v>8000000</v>
      </c>
      <c r="AH292" s="266">
        <v>17098575</v>
      </c>
      <c r="AI292" s="266">
        <v>26097769</v>
      </c>
      <c r="AJ292" s="266">
        <v>29000000</v>
      </c>
      <c r="AK292" s="266">
        <v>64358575</v>
      </c>
      <c r="AL292" s="266">
        <v>21162231</v>
      </c>
      <c r="AM292" s="266">
        <v>566641425</v>
      </c>
    </row>
    <row r="293" spans="1:39" x14ac:dyDescent="0.35">
      <c r="A293" s="212">
        <v>2321113</v>
      </c>
      <c r="B293" s="210" t="s">
        <v>133</v>
      </c>
      <c r="C293" s="215">
        <v>255215798</v>
      </c>
      <c r="D293" s="215">
        <v>0</v>
      </c>
      <c r="E293" s="215">
        <v>0</v>
      </c>
      <c r="F293" s="215">
        <v>15000000</v>
      </c>
      <c r="G293" s="215">
        <f t="shared" si="146"/>
        <v>270215798</v>
      </c>
      <c r="H293" s="215">
        <v>24000000</v>
      </c>
      <c r="I293" s="215">
        <v>101762463</v>
      </c>
      <c r="J293" s="215">
        <f t="shared" si="143"/>
        <v>168453335</v>
      </c>
      <c r="K293" s="215">
        <v>860000</v>
      </c>
      <c r="L293" s="215">
        <v>29998213</v>
      </c>
      <c r="M293" s="215">
        <f t="shared" si="151"/>
        <v>71764250</v>
      </c>
      <c r="N293" s="215">
        <v>107935764</v>
      </c>
      <c r="O293" s="215">
        <f t="shared" si="152"/>
        <v>6173301</v>
      </c>
      <c r="P293" s="215">
        <f t="shared" si="144"/>
        <v>162280034</v>
      </c>
      <c r="Q293" s="215">
        <f t="shared" si="153"/>
        <v>29998213</v>
      </c>
      <c r="W293" s="265">
        <v>2321113</v>
      </c>
      <c r="X293" s="265" t="s">
        <v>133</v>
      </c>
      <c r="Y293" s="266">
        <v>255215798</v>
      </c>
      <c r="Z293" s="266">
        <v>0</v>
      </c>
      <c r="AA293" s="266">
        <v>0</v>
      </c>
      <c r="AB293" s="266">
        <v>15000000</v>
      </c>
      <c r="AC293" s="266">
        <v>270215798</v>
      </c>
      <c r="AD293" s="266">
        <v>24000000</v>
      </c>
      <c r="AE293" s="266">
        <v>101762463</v>
      </c>
      <c r="AF293" s="266">
        <v>168453335</v>
      </c>
      <c r="AG293" s="266">
        <v>860000</v>
      </c>
      <c r="AH293" s="266">
        <v>29998213</v>
      </c>
      <c r="AI293" s="266">
        <v>71764250</v>
      </c>
      <c r="AJ293" s="266">
        <v>24000000</v>
      </c>
      <c r="AK293" s="266">
        <v>107935764</v>
      </c>
      <c r="AL293" s="266">
        <v>6173301</v>
      </c>
      <c r="AM293" s="266">
        <v>162280034</v>
      </c>
    </row>
    <row r="294" spans="1:39" x14ac:dyDescent="0.35">
      <c r="A294" s="226">
        <v>23212</v>
      </c>
      <c r="B294" s="227" t="s">
        <v>134</v>
      </c>
      <c r="C294" s="228">
        <f>SUM(C295:C297)</f>
        <v>495000000</v>
      </c>
      <c r="D294" s="228">
        <f t="shared" ref="D294:Q294" si="154">SUM(D295:D297)</f>
        <v>0</v>
      </c>
      <c r="E294" s="228">
        <f t="shared" si="154"/>
        <v>100000000</v>
      </c>
      <c r="F294" s="228">
        <f t="shared" si="154"/>
        <v>93000000</v>
      </c>
      <c r="G294" s="228">
        <f t="shared" si="154"/>
        <v>488000000</v>
      </c>
      <c r="H294" s="228">
        <v>85874921</v>
      </c>
      <c r="I294" s="228">
        <v>294753108</v>
      </c>
      <c r="J294" s="228">
        <f t="shared" si="143"/>
        <v>193246892</v>
      </c>
      <c r="K294" s="228">
        <v>0</v>
      </c>
      <c r="L294" s="228">
        <v>106094029</v>
      </c>
      <c r="M294" s="228">
        <f t="shared" si="154"/>
        <v>188659079</v>
      </c>
      <c r="N294" s="228">
        <v>384932216</v>
      </c>
      <c r="O294" s="228">
        <f t="shared" si="154"/>
        <v>90179108</v>
      </c>
      <c r="P294" s="228">
        <f t="shared" si="144"/>
        <v>103067784</v>
      </c>
      <c r="Q294" s="228">
        <f t="shared" si="154"/>
        <v>106094029</v>
      </c>
      <c r="R294" s="219"/>
      <c r="W294" s="265">
        <v>23212</v>
      </c>
      <c r="X294" s="265" t="s">
        <v>134</v>
      </c>
      <c r="Y294" s="266">
        <v>495000000</v>
      </c>
      <c r="Z294" s="266">
        <v>0</v>
      </c>
      <c r="AA294" s="266">
        <v>100000000</v>
      </c>
      <c r="AB294" s="266">
        <v>93000000</v>
      </c>
      <c r="AC294" s="266">
        <v>488000000</v>
      </c>
      <c r="AD294" s="266">
        <v>85874921</v>
      </c>
      <c r="AE294" s="266">
        <v>294753108</v>
      </c>
      <c r="AF294" s="266">
        <v>193246892</v>
      </c>
      <c r="AG294" s="266">
        <v>0</v>
      </c>
      <c r="AH294" s="266">
        <v>106094029</v>
      </c>
      <c r="AI294" s="266">
        <v>188659079</v>
      </c>
      <c r="AJ294" s="266">
        <v>18700000</v>
      </c>
      <c r="AK294" s="266">
        <v>384932216</v>
      </c>
      <c r="AL294" s="266">
        <v>90179108</v>
      </c>
      <c r="AM294" s="266">
        <v>103067784</v>
      </c>
    </row>
    <row r="295" spans="1:39" x14ac:dyDescent="0.35">
      <c r="A295" s="212">
        <v>232121</v>
      </c>
      <c r="B295" s="210" t="s">
        <v>135</v>
      </c>
      <c r="C295" s="215">
        <v>380000000</v>
      </c>
      <c r="D295" s="215">
        <v>0</v>
      </c>
      <c r="E295" s="215">
        <v>100000000</v>
      </c>
      <c r="F295" s="215">
        <v>93000000</v>
      </c>
      <c r="G295" s="215">
        <f t="shared" si="146"/>
        <v>373000000</v>
      </c>
      <c r="H295" s="215">
        <v>85874921</v>
      </c>
      <c r="I295" s="215">
        <v>259920892</v>
      </c>
      <c r="J295" s="215">
        <f t="shared" si="143"/>
        <v>113079108</v>
      </c>
      <c r="K295" s="215">
        <v>0</v>
      </c>
      <c r="L295" s="215">
        <v>92494029</v>
      </c>
      <c r="M295" s="215">
        <f t="shared" si="151"/>
        <v>167426863</v>
      </c>
      <c r="N295" s="215">
        <v>348700000</v>
      </c>
      <c r="O295" s="215">
        <f t="shared" si="152"/>
        <v>88779108</v>
      </c>
      <c r="P295" s="215">
        <f t="shared" si="144"/>
        <v>24300000</v>
      </c>
      <c r="Q295" s="215">
        <f t="shared" si="153"/>
        <v>92494029</v>
      </c>
      <c r="W295" s="265">
        <v>232121</v>
      </c>
      <c r="X295" s="265" t="s">
        <v>135</v>
      </c>
      <c r="Y295" s="266">
        <v>380000000</v>
      </c>
      <c r="Z295" s="266">
        <v>0</v>
      </c>
      <c r="AA295" s="266">
        <v>100000000</v>
      </c>
      <c r="AB295" s="266">
        <v>93000000</v>
      </c>
      <c r="AC295" s="266">
        <v>373000000</v>
      </c>
      <c r="AD295" s="266">
        <v>85874921</v>
      </c>
      <c r="AE295" s="266">
        <v>259920892</v>
      </c>
      <c r="AF295" s="266">
        <v>113079108</v>
      </c>
      <c r="AG295" s="266">
        <v>0</v>
      </c>
      <c r="AH295" s="266">
        <v>92494029</v>
      </c>
      <c r="AI295" s="266">
        <v>167426863</v>
      </c>
      <c r="AJ295" s="266">
        <v>18700000</v>
      </c>
      <c r="AK295" s="266">
        <v>348700000</v>
      </c>
      <c r="AL295" s="266">
        <v>88779108</v>
      </c>
      <c r="AM295" s="266">
        <v>24300000</v>
      </c>
    </row>
    <row r="296" spans="1:39" s="219" customFormat="1" x14ac:dyDescent="0.35">
      <c r="A296" s="212">
        <v>232122</v>
      </c>
      <c r="B296" s="210" t="s">
        <v>136</v>
      </c>
      <c r="C296" s="215">
        <v>100000000</v>
      </c>
      <c r="D296" s="215">
        <v>0</v>
      </c>
      <c r="E296" s="215">
        <v>0</v>
      </c>
      <c r="F296" s="215">
        <v>0</v>
      </c>
      <c r="G296" s="215">
        <f t="shared" si="146"/>
        <v>100000000</v>
      </c>
      <c r="H296" s="215">
        <v>0</v>
      </c>
      <c r="I296" s="215">
        <v>34813888</v>
      </c>
      <c r="J296" s="215">
        <f t="shared" si="143"/>
        <v>65186112</v>
      </c>
      <c r="K296" s="215">
        <v>0</v>
      </c>
      <c r="L296" s="215">
        <v>13600000</v>
      </c>
      <c r="M296" s="215">
        <f t="shared" si="151"/>
        <v>21213888</v>
      </c>
      <c r="N296" s="215">
        <v>35013888</v>
      </c>
      <c r="O296" s="215">
        <f t="shared" si="152"/>
        <v>200000</v>
      </c>
      <c r="P296" s="215">
        <f t="shared" si="144"/>
        <v>64986112</v>
      </c>
      <c r="Q296" s="215">
        <f t="shared" si="153"/>
        <v>13600000</v>
      </c>
      <c r="R296" s="208"/>
      <c r="W296" s="265">
        <v>232122</v>
      </c>
      <c r="X296" s="265" t="s">
        <v>136</v>
      </c>
      <c r="Y296" s="266">
        <v>100000000</v>
      </c>
      <c r="Z296" s="266">
        <v>0</v>
      </c>
      <c r="AA296" s="266">
        <v>0</v>
      </c>
      <c r="AB296" s="266">
        <v>0</v>
      </c>
      <c r="AC296" s="266">
        <v>100000000</v>
      </c>
      <c r="AD296" s="266">
        <v>0</v>
      </c>
      <c r="AE296" s="266">
        <v>34813888</v>
      </c>
      <c r="AF296" s="266">
        <v>65186112</v>
      </c>
      <c r="AG296" s="266">
        <v>0</v>
      </c>
      <c r="AH296" s="266">
        <v>13600000</v>
      </c>
      <c r="AI296" s="266">
        <v>21213888</v>
      </c>
      <c r="AJ296" s="266">
        <v>0</v>
      </c>
      <c r="AK296" s="266">
        <v>35013888</v>
      </c>
      <c r="AL296" s="266">
        <v>200000</v>
      </c>
      <c r="AM296" s="266">
        <v>64986112</v>
      </c>
    </row>
    <row r="297" spans="1:39" x14ac:dyDescent="0.35">
      <c r="A297" s="212">
        <v>232123</v>
      </c>
      <c r="B297" s="210" t="s">
        <v>137</v>
      </c>
      <c r="C297" s="215">
        <v>15000000</v>
      </c>
      <c r="D297" s="215">
        <v>0</v>
      </c>
      <c r="E297" s="215">
        <v>0</v>
      </c>
      <c r="F297" s="215">
        <v>0</v>
      </c>
      <c r="G297" s="215">
        <f t="shared" si="146"/>
        <v>15000000</v>
      </c>
      <c r="H297" s="215">
        <v>0</v>
      </c>
      <c r="I297" s="215">
        <v>18328</v>
      </c>
      <c r="J297" s="215">
        <f t="shared" si="143"/>
        <v>14981672</v>
      </c>
      <c r="K297" s="215">
        <v>0</v>
      </c>
      <c r="L297" s="215">
        <v>0</v>
      </c>
      <c r="M297" s="215">
        <f t="shared" si="151"/>
        <v>18328</v>
      </c>
      <c r="N297" s="215">
        <v>1218328</v>
      </c>
      <c r="O297" s="215">
        <f t="shared" si="152"/>
        <v>1200000</v>
      </c>
      <c r="P297" s="215">
        <f t="shared" si="144"/>
        <v>13781672</v>
      </c>
      <c r="Q297" s="215">
        <f t="shared" si="153"/>
        <v>0</v>
      </c>
      <c r="W297" s="265">
        <v>232123</v>
      </c>
      <c r="X297" s="265" t="s">
        <v>137</v>
      </c>
      <c r="Y297" s="266">
        <v>15000000</v>
      </c>
      <c r="Z297" s="266">
        <v>0</v>
      </c>
      <c r="AA297" s="266">
        <v>0</v>
      </c>
      <c r="AB297" s="266">
        <v>0</v>
      </c>
      <c r="AC297" s="266">
        <v>15000000</v>
      </c>
      <c r="AD297" s="266">
        <v>0</v>
      </c>
      <c r="AE297" s="266">
        <v>18328</v>
      </c>
      <c r="AF297" s="266">
        <v>14981672</v>
      </c>
      <c r="AG297" s="266">
        <v>0</v>
      </c>
      <c r="AH297" s="266">
        <v>0</v>
      </c>
      <c r="AI297" s="266">
        <v>18328</v>
      </c>
      <c r="AJ297" s="266">
        <v>0</v>
      </c>
      <c r="AK297" s="266">
        <v>1218328</v>
      </c>
      <c r="AL297" s="266">
        <v>1200000</v>
      </c>
      <c r="AM297" s="266">
        <v>13781672</v>
      </c>
    </row>
    <row r="298" spans="1:39" x14ac:dyDescent="0.35">
      <c r="A298" s="226">
        <v>23213</v>
      </c>
      <c r="B298" s="227" t="s">
        <v>138</v>
      </c>
      <c r="C298" s="228">
        <f>SUM(C299:C302)</f>
        <v>60000000</v>
      </c>
      <c r="D298" s="228">
        <f t="shared" ref="D298:Q298" si="155">SUM(D299:D302)</f>
        <v>0</v>
      </c>
      <c r="E298" s="228">
        <f t="shared" si="155"/>
        <v>0</v>
      </c>
      <c r="F298" s="228">
        <f t="shared" si="155"/>
        <v>0</v>
      </c>
      <c r="G298" s="228">
        <f t="shared" si="155"/>
        <v>60000000</v>
      </c>
      <c r="H298" s="228">
        <v>0</v>
      </c>
      <c r="I298" s="228">
        <v>0</v>
      </c>
      <c r="J298" s="228">
        <f t="shared" si="143"/>
        <v>60000000</v>
      </c>
      <c r="K298" s="228">
        <v>0</v>
      </c>
      <c r="L298" s="228">
        <v>0</v>
      </c>
      <c r="M298" s="228">
        <f t="shared" si="155"/>
        <v>0</v>
      </c>
      <c r="N298" s="228">
        <v>0</v>
      </c>
      <c r="O298" s="228">
        <f t="shared" si="155"/>
        <v>0</v>
      </c>
      <c r="P298" s="228">
        <f t="shared" si="144"/>
        <v>60000000</v>
      </c>
      <c r="Q298" s="228">
        <f t="shared" si="155"/>
        <v>0</v>
      </c>
      <c r="R298" s="219"/>
      <c r="W298" s="265">
        <v>23213</v>
      </c>
      <c r="X298" s="265" t="s">
        <v>138</v>
      </c>
      <c r="Y298" s="266">
        <v>60000000</v>
      </c>
      <c r="Z298" s="266">
        <v>0</v>
      </c>
      <c r="AA298" s="266">
        <v>0</v>
      </c>
      <c r="AB298" s="266">
        <v>0</v>
      </c>
      <c r="AC298" s="266">
        <v>60000000</v>
      </c>
      <c r="AD298" s="266">
        <v>0</v>
      </c>
      <c r="AE298" s="266">
        <v>0</v>
      </c>
      <c r="AF298" s="266">
        <v>60000000</v>
      </c>
      <c r="AG298" s="266">
        <v>0</v>
      </c>
      <c r="AH298" s="266">
        <v>0</v>
      </c>
      <c r="AI298" s="266">
        <v>0</v>
      </c>
      <c r="AJ298" s="266">
        <v>0</v>
      </c>
      <c r="AK298" s="266">
        <v>0</v>
      </c>
      <c r="AL298" s="266">
        <v>0</v>
      </c>
      <c r="AM298" s="266">
        <v>60000000</v>
      </c>
    </row>
    <row r="299" spans="1:39" x14ac:dyDescent="0.35">
      <c r="A299" s="212">
        <v>232131</v>
      </c>
      <c r="B299" s="210" t="s">
        <v>139</v>
      </c>
      <c r="C299" s="215">
        <v>17000000</v>
      </c>
      <c r="D299" s="215">
        <v>0</v>
      </c>
      <c r="E299" s="215">
        <v>0</v>
      </c>
      <c r="F299" s="215">
        <v>0</v>
      </c>
      <c r="G299" s="215">
        <f t="shared" si="146"/>
        <v>17000000</v>
      </c>
      <c r="H299" s="215">
        <v>0</v>
      </c>
      <c r="I299" s="215">
        <v>0</v>
      </c>
      <c r="J299" s="215">
        <f t="shared" si="143"/>
        <v>17000000</v>
      </c>
      <c r="K299" s="215">
        <v>0</v>
      </c>
      <c r="L299" s="215">
        <v>0</v>
      </c>
      <c r="M299" s="215">
        <f t="shared" si="151"/>
        <v>0</v>
      </c>
      <c r="N299" s="215">
        <v>0</v>
      </c>
      <c r="O299" s="215">
        <f t="shared" si="152"/>
        <v>0</v>
      </c>
      <c r="P299" s="215">
        <f t="shared" si="144"/>
        <v>17000000</v>
      </c>
      <c r="Q299" s="215">
        <f t="shared" si="153"/>
        <v>0</v>
      </c>
      <c r="W299" s="265">
        <v>232131</v>
      </c>
      <c r="X299" s="265" t="s">
        <v>139</v>
      </c>
      <c r="Y299" s="266">
        <v>17000000</v>
      </c>
      <c r="Z299" s="266">
        <v>0</v>
      </c>
      <c r="AA299" s="266">
        <v>0</v>
      </c>
      <c r="AB299" s="266">
        <v>0</v>
      </c>
      <c r="AC299" s="266">
        <v>17000000</v>
      </c>
      <c r="AD299" s="266">
        <v>0</v>
      </c>
      <c r="AE299" s="266">
        <v>0</v>
      </c>
      <c r="AF299" s="266">
        <v>17000000</v>
      </c>
      <c r="AG299" s="266">
        <v>0</v>
      </c>
      <c r="AH299" s="266">
        <v>0</v>
      </c>
      <c r="AI299" s="266">
        <v>0</v>
      </c>
      <c r="AJ299" s="266">
        <v>0</v>
      </c>
      <c r="AK299" s="266">
        <v>0</v>
      </c>
      <c r="AL299" s="266">
        <v>0</v>
      </c>
      <c r="AM299" s="266">
        <v>17000000</v>
      </c>
    </row>
    <row r="300" spans="1:39" x14ac:dyDescent="0.35">
      <c r="A300" s="212">
        <v>232132</v>
      </c>
      <c r="B300" s="210" t="s">
        <v>140</v>
      </c>
      <c r="C300" s="215">
        <v>15000000</v>
      </c>
      <c r="D300" s="215">
        <v>0</v>
      </c>
      <c r="E300" s="215">
        <v>0</v>
      </c>
      <c r="F300" s="215">
        <v>0</v>
      </c>
      <c r="G300" s="215">
        <f t="shared" si="146"/>
        <v>15000000</v>
      </c>
      <c r="H300" s="215">
        <v>0</v>
      </c>
      <c r="I300" s="215">
        <v>0</v>
      </c>
      <c r="J300" s="215">
        <f t="shared" si="143"/>
        <v>15000000</v>
      </c>
      <c r="K300" s="215">
        <v>0</v>
      </c>
      <c r="L300" s="215">
        <v>0</v>
      </c>
      <c r="M300" s="215">
        <f t="shared" si="151"/>
        <v>0</v>
      </c>
      <c r="N300" s="215">
        <v>0</v>
      </c>
      <c r="O300" s="215">
        <f t="shared" si="152"/>
        <v>0</v>
      </c>
      <c r="P300" s="215">
        <f t="shared" si="144"/>
        <v>15000000</v>
      </c>
      <c r="Q300" s="215">
        <f t="shared" si="153"/>
        <v>0</v>
      </c>
      <c r="W300" s="265">
        <v>232132</v>
      </c>
      <c r="X300" s="265" t="s">
        <v>140</v>
      </c>
      <c r="Y300" s="266">
        <v>15000000</v>
      </c>
      <c r="Z300" s="266">
        <v>0</v>
      </c>
      <c r="AA300" s="266">
        <v>0</v>
      </c>
      <c r="AB300" s="266">
        <v>0</v>
      </c>
      <c r="AC300" s="266">
        <v>15000000</v>
      </c>
      <c r="AD300" s="266">
        <v>0</v>
      </c>
      <c r="AE300" s="266">
        <v>0</v>
      </c>
      <c r="AF300" s="266">
        <v>15000000</v>
      </c>
      <c r="AG300" s="266">
        <v>0</v>
      </c>
      <c r="AH300" s="266">
        <v>0</v>
      </c>
      <c r="AI300" s="266">
        <v>0</v>
      </c>
      <c r="AJ300" s="266">
        <v>0</v>
      </c>
      <c r="AK300" s="266">
        <v>0</v>
      </c>
      <c r="AL300" s="266">
        <v>0</v>
      </c>
      <c r="AM300" s="266">
        <v>15000000</v>
      </c>
    </row>
    <row r="301" spans="1:39" s="219" customFormat="1" x14ac:dyDescent="0.35">
      <c r="A301" s="212">
        <v>232133</v>
      </c>
      <c r="B301" s="210" t="s">
        <v>141</v>
      </c>
      <c r="C301" s="215">
        <v>18000000</v>
      </c>
      <c r="D301" s="215">
        <v>0</v>
      </c>
      <c r="E301" s="215">
        <v>0</v>
      </c>
      <c r="F301" s="215">
        <v>0</v>
      </c>
      <c r="G301" s="215">
        <f t="shared" si="146"/>
        <v>18000000</v>
      </c>
      <c r="H301" s="215">
        <v>0</v>
      </c>
      <c r="I301" s="215">
        <v>0</v>
      </c>
      <c r="J301" s="215">
        <f t="shared" si="143"/>
        <v>18000000</v>
      </c>
      <c r="K301" s="215">
        <v>0</v>
      </c>
      <c r="L301" s="215">
        <v>0</v>
      </c>
      <c r="M301" s="215">
        <f t="shared" si="151"/>
        <v>0</v>
      </c>
      <c r="N301" s="215">
        <v>0</v>
      </c>
      <c r="O301" s="215">
        <f t="shared" si="152"/>
        <v>0</v>
      </c>
      <c r="P301" s="215">
        <f t="shared" si="144"/>
        <v>18000000</v>
      </c>
      <c r="Q301" s="215">
        <f t="shared" si="153"/>
        <v>0</v>
      </c>
      <c r="R301" s="208"/>
      <c r="W301" s="265">
        <v>232133</v>
      </c>
      <c r="X301" s="265" t="s">
        <v>141</v>
      </c>
      <c r="Y301" s="266">
        <v>18000000</v>
      </c>
      <c r="Z301" s="266">
        <v>0</v>
      </c>
      <c r="AA301" s="266">
        <v>0</v>
      </c>
      <c r="AB301" s="266">
        <v>0</v>
      </c>
      <c r="AC301" s="266">
        <v>18000000</v>
      </c>
      <c r="AD301" s="266">
        <v>0</v>
      </c>
      <c r="AE301" s="266">
        <v>0</v>
      </c>
      <c r="AF301" s="266">
        <v>18000000</v>
      </c>
      <c r="AG301" s="266">
        <v>0</v>
      </c>
      <c r="AH301" s="266">
        <v>0</v>
      </c>
      <c r="AI301" s="266">
        <v>0</v>
      </c>
      <c r="AJ301" s="266">
        <v>0</v>
      </c>
      <c r="AK301" s="266">
        <v>0</v>
      </c>
      <c r="AL301" s="266">
        <v>0</v>
      </c>
      <c r="AM301" s="266">
        <v>18000000</v>
      </c>
    </row>
    <row r="302" spans="1:39" x14ac:dyDescent="0.35">
      <c r="A302" s="212">
        <v>232134</v>
      </c>
      <c r="B302" s="210" t="s">
        <v>142</v>
      </c>
      <c r="C302" s="215">
        <v>10000000</v>
      </c>
      <c r="D302" s="215">
        <v>0</v>
      </c>
      <c r="E302" s="215">
        <v>0</v>
      </c>
      <c r="F302" s="215">
        <v>0</v>
      </c>
      <c r="G302" s="215">
        <f t="shared" si="146"/>
        <v>10000000</v>
      </c>
      <c r="H302" s="215">
        <v>0</v>
      </c>
      <c r="I302" s="215">
        <v>0</v>
      </c>
      <c r="J302" s="215">
        <f t="shared" si="143"/>
        <v>10000000</v>
      </c>
      <c r="K302" s="215">
        <v>0</v>
      </c>
      <c r="L302" s="215">
        <v>0</v>
      </c>
      <c r="M302" s="215">
        <f t="shared" si="151"/>
        <v>0</v>
      </c>
      <c r="N302" s="215">
        <v>0</v>
      </c>
      <c r="O302" s="215">
        <f t="shared" si="152"/>
        <v>0</v>
      </c>
      <c r="P302" s="215">
        <f t="shared" si="144"/>
        <v>10000000</v>
      </c>
      <c r="Q302" s="215">
        <f t="shared" si="153"/>
        <v>0</v>
      </c>
      <c r="W302" s="265">
        <v>232134</v>
      </c>
      <c r="X302" s="265" t="s">
        <v>142</v>
      </c>
      <c r="Y302" s="266">
        <v>10000000</v>
      </c>
      <c r="Z302" s="266">
        <v>0</v>
      </c>
      <c r="AA302" s="266">
        <v>0</v>
      </c>
      <c r="AB302" s="266">
        <v>0</v>
      </c>
      <c r="AC302" s="266">
        <v>10000000</v>
      </c>
      <c r="AD302" s="266">
        <v>0</v>
      </c>
      <c r="AE302" s="266">
        <v>0</v>
      </c>
      <c r="AF302" s="266">
        <v>10000000</v>
      </c>
      <c r="AG302" s="266">
        <v>0</v>
      </c>
      <c r="AH302" s="266">
        <v>0</v>
      </c>
      <c r="AI302" s="266">
        <v>0</v>
      </c>
      <c r="AJ302" s="266">
        <v>0</v>
      </c>
      <c r="AK302" s="266">
        <v>0</v>
      </c>
      <c r="AL302" s="266">
        <v>0</v>
      </c>
      <c r="AM302" s="266">
        <v>10000000</v>
      </c>
    </row>
    <row r="303" spans="1:39" x14ac:dyDescent="0.35">
      <c r="A303" s="226">
        <v>23214</v>
      </c>
      <c r="B303" s="227" t="s">
        <v>143</v>
      </c>
      <c r="C303" s="228">
        <f>SUM(C304:C307)</f>
        <v>272994202</v>
      </c>
      <c r="D303" s="228">
        <f t="shared" ref="D303:Q303" si="156">SUM(D304:D307)</f>
        <v>0</v>
      </c>
      <c r="E303" s="228">
        <f t="shared" si="156"/>
        <v>0</v>
      </c>
      <c r="F303" s="228">
        <f t="shared" si="156"/>
        <v>80000000</v>
      </c>
      <c r="G303" s="228">
        <f t="shared" si="156"/>
        <v>352994202</v>
      </c>
      <c r="H303" s="228">
        <v>0</v>
      </c>
      <c r="I303" s="228">
        <v>100000000</v>
      </c>
      <c r="J303" s="228">
        <f t="shared" si="143"/>
        <v>252994202</v>
      </c>
      <c r="K303" s="228">
        <v>0</v>
      </c>
      <c r="L303" s="228">
        <v>0</v>
      </c>
      <c r="M303" s="228">
        <f t="shared" si="156"/>
        <v>100000000</v>
      </c>
      <c r="N303" s="228">
        <v>193082233</v>
      </c>
      <c r="O303" s="228">
        <f t="shared" si="156"/>
        <v>93082233</v>
      </c>
      <c r="P303" s="228">
        <f t="shared" si="144"/>
        <v>159911969</v>
      </c>
      <c r="Q303" s="228">
        <f t="shared" si="156"/>
        <v>0</v>
      </c>
      <c r="R303" s="219"/>
      <c r="W303" s="265">
        <v>23214</v>
      </c>
      <c r="X303" s="265" t="s">
        <v>143</v>
      </c>
      <c r="Y303" s="266">
        <v>272994202</v>
      </c>
      <c r="Z303" s="266">
        <v>0</v>
      </c>
      <c r="AA303" s="266">
        <v>0</v>
      </c>
      <c r="AB303" s="266">
        <v>80000000</v>
      </c>
      <c r="AC303" s="266">
        <v>352994202</v>
      </c>
      <c r="AD303" s="266">
        <v>0</v>
      </c>
      <c r="AE303" s="266">
        <v>100000000</v>
      </c>
      <c r="AF303" s="266">
        <v>252994202</v>
      </c>
      <c r="AG303" s="266">
        <v>0</v>
      </c>
      <c r="AH303" s="266">
        <v>0</v>
      </c>
      <c r="AI303" s="266">
        <v>100000000</v>
      </c>
      <c r="AJ303" s="266">
        <v>0</v>
      </c>
      <c r="AK303" s="266">
        <v>193082233</v>
      </c>
      <c r="AL303" s="266">
        <v>93082233</v>
      </c>
      <c r="AM303" s="266">
        <v>159911969</v>
      </c>
    </row>
    <row r="304" spans="1:39" x14ac:dyDescent="0.35">
      <c r="A304" s="212">
        <v>232141</v>
      </c>
      <c r="B304" s="210" t="s">
        <v>144</v>
      </c>
      <c r="C304" s="215">
        <v>100000000</v>
      </c>
      <c r="D304" s="215">
        <v>0</v>
      </c>
      <c r="E304" s="215">
        <v>0</v>
      </c>
      <c r="F304" s="215">
        <v>0</v>
      </c>
      <c r="G304" s="215">
        <f t="shared" si="146"/>
        <v>100000000</v>
      </c>
      <c r="H304" s="215">
        <v>0</v>
      </c>
      <c r="I304" s="215">
        <v>100000000</v>
      </c>
      <c r="J304" s="215">
        <f t="shared" si="143"/>
        <v>0</v>
      </c>
      <c r="K304" s="215">
        <v>0</v>
      </c>
      <c r="L304" s="215">
        <v>0</v>
      </c>
      <c r="M304" s="215">
        <f t="shared" si="151"/>
        <v>100000000</v>
      </c>
      <c r="N304" s="215">
        <v>100000000</v>
      </c>
      <c r="O304" s="215">
        <f t="shared" si="152"/>
        <v>0</v>
      </c>
      <c r="P304" s="215">
        <f t="shared" si="144"/>
        <v>0</v>
      </c>
      <c r="Q304" s="215">
        <f t="shared" si="153"/>
        <v>0</v>
      </c>
      <c r="W304" s="265">
        <v>232141</v>
      </c>
      <c r="X304" s="265" t="s">
        <v>144</v>
      </c>
      <c r="Y304" s="266">
        <v>100000000</v>
      </c>
      <c r="Z304" s="266">
        <v>0</v>
      </c>
      <c r="AA304" s="266">
        <v>0</v>
      </c>
      <c r="AB304" s="266">
        <v>0</v>
      </c>
      <c r="AC304" s="266">
        <v>100000000</v>
      </c>
      <c r="AD304" s="266">
        <v>0</v>
      </c>
      <c r="AE304" s="266">
        <v>100000000</v>
      </c>
      <c r="AF304" s="266">
        <v>0</v>
      </c>
      <c r="AG304" s="266">
        <v>0</v>
      </c>
      <c r="AH304" s="266">
        <v>0</v>
      </c>
      <c r="AI304" s="266">
        <v>100000000</v>
      </c>
      <c r="AJ304" s="266">
        <v>0</v>
      </c>
      <c r="AK304" s="266">
        <v>100000000</v>
      </c>
      <c r="AL304" s="266">
        <v>0</v>
      </c>
      <c r="AM304" s="266">
        <v>0</v>
      </c>
    </row>
    <row r="305" spans="1:39" x14ac:dyDescent="0.35">
      <c r="A305" s="212">
        <v>232142</v>
      </c>
      <c r="B305" s="210" t="s">
        <v>145</v>
      </c>
      <c r="C305" s="215">
        <v>100000000</v>
      </c>
      <c r="D305" s="215">
        <v>0</v>
      </c>
      <c r="E305" s="215">
        <v>0</v>
      </c>
      <c r="F305" s="215">
        <v>0</v>
      </c>
      <c r="G305" s="215">
        <f t="shared" si="146"/>
        <v>100000000</v>
      </c>
      <c r="H305" s="215">
        <v>0</v>
      </c>
      <c r="I305" s="215">
        <v>0</v>
      </c>
      <c r="J305" s="215">
        <f t="shared" si="143"/>
        <v>100000000</v>
      </c>
      <c r="K305" s="215">
        <v>0</v>
      </c>
      <c r="L305" s="215">
        <v>0</v>
      </c>
      <c r="M305" s="215">
        <f t="shared" si="151"/>
        <v>0</v>
      </c>
      <c r="N305" s="215">
        <v>93082233</v>
      </c>
      <c r="O305" s="215">
        <f t="shared" si="152"/>
        <v>93082233</v>
      </c>
      <c r="P305" s="215">
        <f t="shared" si="144"/>
        <v>6917767</v>
      </c>
      <c r="Q305" s="215">
        <f t="shared" si="153"/>
        <v>0</v>
      </c>
      <c r="W305" s="265">
        <v>232142</v>
      </c>
      <c r="X305" s="265" t="s">
        <v>145</v>
      </c>
      <c r="Y305" s="266">
        <v>100000000</v>
      </c>
      <c r="Z305" s="266">
        <v>0</v>
      </c>
      <c r="AA305" s="266">
        <v>0</v>
      </c>
      <c r="AB305" s="266">
        <v>0</v>
      </c>
      <c r="AC305" s="266">
        <v>100000000</v>
      </c>
      <c r="AD305" s="266">
        <v>0</v>
      </c>
      <c r="AE305" s="266">
        <v>0</v>
      </c>
      <c r="AF305" s="266">
        <v>100000000</v>
      </c>
      <c r="AG305" s="266">
        <v>0</v>
      </c>
      <c r="AH305" s="266">
        <v>0</v>
      </c>
      <c r="AI305" s="266">
        <v>0</v>
      </c>
      <c r="AJ305" s="266">
        <v>0</v>
      </c>
      <c r="AK305" s="266">
        <v>93082233</v>
      </c>
      <c r="AL305" s="266">
        <v>93082233</v>
      </c>
      <c r="AM305" s="266">
        <v>6917767</v>
      </c>
    </row>
    <row r="306" spans="1:39" s="219" customFormat="1" x14ac:dyDescent="0.35">
      <c r="A306" s="212">
        <v>232143</v>
      </c>
      <c r="B306" s="210" t="s">
        <v>146</v>
      </c>
      <c r="C306" s="215">
        <v>48000000</v>
      </c>
      <c r="D306" s="215">
        <v>0</v>
      </c>
      <c r="E306" s="215">
        <v>0</v>
      </c>
      <c r="F306" s="215">
        <v>80000000</v>
      </c>
      <c r="G306" s="215">
        <f t="shared" si="146"/>
        <v>128000000</v>
      </c>
      <c r="H306" s="215">
        <v>0</v>
      </c>
      <c r="I306" s="215">
        <v>0</v>
      </c>
      <c r="J306" s="215">
        <f t="shared" si="143"/>
        <v>128000000</v>
      </c>
      <c r="K306" s="215">
        <v>0</v>
      </c>
      <c r="L306" s="215">
        <v>0</v>
      </c>
      <c r="M306" s="215">
        <f t="shared" si="151"/>
        <v>0</v>
      </c>
      <c r="N306" s="215">
        <v>0</v>
      </c>
      <c r="O306" s="215">
        <f t="shared" si="152"/>
        <v>0</v>
      </c>
      <c r="P306" s="215">
        <f t="shared" si="144"/>
        <v>128000000</v>
      </c>
      <c r="Q306" s="215">
        <f t="shared" si="153"/>
        <v>0</v>
      </c>
      <c r="R306" s="208"/>
      <c r="W306" s="265">
        <v>232143</v>
      </c>
      <c r="X306" s="265" t="s">
        <v>146</v>
      </c>
      <c r="Y306" s="266">
        <v>48000000</v>
      </c>
      <c r="Z306" s="266">
        <v>0</v>
      </c>
      <c r="AA306" s="266">
        <v>0</v>
      </c>
      <c r="AB306" s="266">
        <v>80000000</v>
      </c>
      <c r="AC306" s="266">
        <v>128000000</v>
      </c>
      <c r="AD306" s="266">
        <v>0</v>
      </c>
      <c r="AE306" s="266">
        <v>0</v>
      </c>
      <c r="AF306" s="266">
        <v>128000000</v>
      </c>
      <c r="AG306" s="266">
        <v>0</v>
      </c>
      <c r="AH306" s="266">
        <v>0</v>
      </c>
      <c r="AI306" s="266">
        <v>0</v>
      </c>
      <c r="AJ306" s="266">
        <v>0</v>
      </c>
      <c r="AK306" s="266">
        <v>0</v>
      </c>
      <c r="AL306" s="266">
        <v>0</v>
      </c>
      <c r="AM306" s="266">
        <v>128000000</v>
      </c>
    </row>
    <row r="307" spans="1:39" x14ac:dyDescent="0.35">
      <c r="A307" s="212">
        <v>232144</v>
      </c>
      <c r="B307" s="210" t="s">
        <v>147</v>
      </c>
      <c r="C307" s="215">
        <v>24994202</v>
      </c>
      <c r="D307" s="215">
        <v>0</v>
      </c>
      <c r="E307" s="215">
        <v>0</v>
      </c>
      <c r="F307" s="215">
        <v>0</v>
      </c>
      <c r="G307" s="215">
        <f t="shared" si="146"/>
        <v>24994202</v>
      </c>
      <c r="H307" s="215">
        <v>0</v>
      </c>
      <c r="I307" s="215">
        <v>0</v>
      </c>
      <c r="J307" s="215">
        <f t="shared" si="143"/>
        <v>24994202</v>
      </c>
      <c r="K307" s="215">
        <v>0</v>
      </c>
      <c r="L307" s="215">
        <v>0</v>
      </c>
      <c r="M307" s="215">
        <f t="shared" si="151"/>
        <v>0</v>
      </c>
      <c r="N307" s="215">
        <v>0</v>
      </c>
      <c r="O307" s="215">
        <f t="shared" si="152"/>
        <v>0</v>
      </c>
      <c r="P307" s="215">
        <f t="shared" si="144"/>
        <v>24994202</v>
      </c>
      <c r="Q307" s="215">
        <f t="shared" si="153"/>
        <v>0</v>
      </c>
      <c r="W307" s="265">
        <v>232144</v>
      </c>
      <c r="X307" s="265" t="s">
        <v>147</v>
      </c>
      <c r="Y307" s="266">
        <v>24994202</v>
      </c>
      <c r="Z307" s="266">
        <v>0</v>
      </c>
      <c r="AA307" s="266">
        <v>0</v>
      </c>
      <c r="AB307" s="266">
        <v>0</v>
      </c>
      <c r="AC307" s="266">
        <v>24994202</v>
      </c>
      <c r="AD307" s="266">
        <v>0</v>
      </c>
      <c r="AE307" s="266">
        <v>0</v>
      </c>
      <c r="AF307" s="266">
        <v>24994202</v>
      </c>
      <c r="AG307" s="266">
        <v>0</v>
      </c>
      <c r="AH307" s="266">
        <v>0</v>
      </c>
      <c r="AI307" s="266">
        <v>0</v>
      </c>
      <c r="AJ307" s="266">
        <v>0</v>
      </c>
      <c r="AK307" s="266">
        <v>0</v>
      </c>
      <c r="AL307" s="266">
        <v>0</v>
      </c>
      <c r="AM307" s="266">
        <v>24994202</v>
      </c>
    </row>
    <row r="308" spans="1:39" ht="29" x14ac:dyDescent="0.35">
      <c r="A308" s="226">
        <v>23215</v>
      </c>
      <c r="B308" s="227" t="s">
        <v>1182</v>
      </c>
      <c r="C308" s="228">
        <f>SUM(C309:C311)</f>
        <v>0</v>
      </c>
      <c r="D308" s="228">
        <f t="shared" ref="D308:Q308" si="157">SUM(D309:D311)</f>
        <v>1000000000</v>
      </c>
      <c r="E308" s="228">
        <f t="shared" si="157"/>
        <v>0</v>
      </c>
      <c r="F308" s="228">
        <f t="shared" si="157"/>
        <v>0</v>
      </c>
      <c r="G308" s="228">
        <f t="shared" si="157"/>
        <v>1000000000</v>
      </c>
      <c r="H308" s="228">
        <v>0</v>
      </c>
      <c r="I308" s="228">
        <v>430179152</v>
      </c>
      <c r="J308" s="228">
        <f t="shared" si="143"/>
        <v>569820848</v>
      </c>
      <c r="K308" s="228">
        <v>0</v>
      </c>
      <c r="L308" s="228">
        <v>0</v>
      </c>
      <c r="M308" s="228">
        <f t="shared" si="157"/>
        <v>0</v>
      </c>
      <c r="N308" s="228">
        <v>683409172</v>
      </c>
      <c r="O308" s="228">
        <f t="shared" si="157"/>
        <v>0</v>
      </c>
      <c r="P308" s="228">
        <f t="shared" si="144"/>
        <v>316590828</v>
      </c>
      <c r="Q308" s="228">
        <f t="shared" si="157"/>
        <v>0</v>
      </c>
      <c r="R308" s="219"/>
      <c r="W308" s="265">
        <v>23215</v>
      </c>
      <c r="X308" s="265" t="s">
        <v>1182</v>
      </c>
      <c r="Y308" s="266">
        <v>0</v>
      </c>
      <c r="Z308" s="266">
        <v>1000000000</v>
      </c>
      <c r="AA308" s="266">
        <v>0</v>
      </c>
      <c r="AB308" s="266">
        <v>0</v>
      </c>
      <c r="AC308" s="266">
        <v>1000000000</v>
      </c>
      <c r="AD308" s="266">
        <v>0</v>
      </c>
      <c r="AE308" s="266">
        <v>430179152</v>
      </c>
      <c r="AF308" s="266">
        <v>569820848</v>
      </c>
      <c r="AG308" s="266">
        <v>0</v>
      </c>
      <c r="AH308" s="266">
        <v>0</v>
      </c>
      <c r="AI308" s="266">
        <v>430179152</v>
      </c>
      <c r="AJ308" s="266">
        <v>253229972</v>
      </c>
      <c r="AK308" s="266">
        <v>683409172</v>
      </c>
      <c r="AL308" s="266">
        <v>253230020</v>
      </c>
      <c r="AM308" s="266">
        <v>316590828</v>
      </c>
    </row>
    <row r="309" spans="1:39" s="219" customFormat="1" x14ac:dyDescent="0.35">
      <c r="A309" s="212">
        <v>2321501</v>
      </c>
      <c r="B309" s="210" t="s">
        <v>1183</v>
      </c>
      <c r="C309" s="215"/>
      <c r="D309" s="215">
        <v>800000000</v>
      </c>
      <c r="E309" s="215">
        <v>0</v>
      </c>
      <c r="F309" s="215">
        <v>0</v>
      </c>
      <c r="G309" s="215">
        <f t="shared" si="146"/>
        <v>800000000</v>
      </c>
      <c r="H309" s="215">
        <v>0</v>
      </c>
      <c r="I309" s="215">
        <v>430179152</v>
      </c>
      <c r="J309" s="215">
        <f t="shared" si="143"/>
        <v>369820848</v>
      </c>
      <c r="K309" s="215">
        <v>0</v>
      </c>
      <c r="L309" s="215">
        <v>0</v>
      </c>
      <c r="M309" s="215"/>
      <c r="N309" s="215">
        <v>667409172</v>
      </c>
      <c r="O309" s="215"/>
      <c r="P309" s="215">
        <f t="shared" si="144"/>
        <v>132590828</v>
      </c>
      <c r="Q309" s="215"/>
      <c r="R309" s="208"/>
      <c r="W309" s="265">
        <v>2321501</v>
      </c>
      <c r="X309" s="265" t="s">
        <v>1183</v>
      </c>
      <c r="Y309" s="266">
        <v>0</v>
      </c>
      <c r="Z309" s="266">
        <v>800000000</v>
      </c>
      <c r="AA309" s="266">
        <v>0</v>
      </c>
      <c r="AB309" s="266">
        <v>0</v>
      </c>
      <c r="AC309" s="266">
        <v>800000000</v>
      </c>
      <c r="AD309" s="266">
        <v>0</v>
      </c>
      <c r="AE309" s="266">
        <v>430179152</v>
      </c>
      <c r="AF309" s="266">
        <v>369820848</v>
      </c>
      <c r="AG309" s="266">
        <v>0</v>
      </c>
      <c r="AH309" s="266">
        <v>0</v>
      </c>
      <c r="AI309" s="266">
        <v>430179152</v>
      </c>
      <c r="AJ309" s="266">
        <v>237229972</v>
      </c>
      <c r="AK309" s="266">
        <v>667409172</v>
      </c>
      <c r="AL309" s="266">
        <v>237230020</v>
      </c>
      <c r="AM309" s="266">
        <v>132590828</v>
      </c>
    </row>
    <row r="310" spans="1:39" x14ac:dyDescent="0.35">
      <c r="A310" s="212">
        <v>2321502</v>
      </c>
      <c r="B310" s="210" t="s">
        <v>1184</v>
      </c>
      <c r="C310" s="215"/>
      <c r="D310" s="215">
        <v>100000000</v>
      </c>
      <c r="E310" s="215">
        <v>0</v>
      </c>
      <c r="F310" s="215">
        <v>0</v>
      </c>
      <c r="G310" s="215">
        <f t="shared" si="146"/>
        <v>100000000</v>
      </c>
      <c r="H310" s="215">
        <v>0</v>
      </c>
      <c r="I310" s="215">
        <v>0</v>
      </c>
      <c r="J310" s="215">
        <f t="shared" si="143"/>
        <v>100000000</v>
      </c>
      <c r="K310" s="215">
        <v>0</v>
      </c>
      <c r="L310" s="215">
        <v>0</v>
      </c>
      <c r="M310" s="215"/>
      <c r="N310" s="215">
        <v>16000000</v>
      </c>
      <c r="O310" s="215"/>
      <c r="P310" s="215">
        <f t="shared" si="144"/>
        <v>84000000</v>
      </c>
      <c r="Q310" s="215"/>
      <c r="W310" s="265">
        <v>2321502</v>
      </c>
      <c r="X310" s="265" t="s">
        <v>1184</v>
      </c>
      <c r="Y310" s="266">
        <v>0</v>
      </c>
      <c r="Z310" s="266">
        <v>100000000</v>
      </c>
      <c r="AA310" s="266">
        <v>0</v>
      </c>
      <c r="AB310" s="266">
        <v>0</v>
      </c>
      <c r="AC310" s="266">
        <v>100000000</v>
      </c>
      <c r="AD310" s="266">
        <v>0</v>
      </c>
      <c r="AE310" s="266">
        <v>0</v>
      </c>
      <c r="AF310" s="266">
        <v>100000000</v>
      </c>
      <c r="AG310" s="266">
        <v>0</v>
      </c>
      <c r="AH310" s="266">
        <v>0</v>
      </c>
      <c r="AI310" s="266">
        <v>0</v>
      </c>
      <c r="AJ310" s="266">
        <v>16000000</v>
      </c>
      <c r="AK310" s="266">
        <v>16000000</v>
      </c>
      <c r="AL310" s="266">
        <v>16000000</v>
      </c>
      <c r="AM310" s="266">
        <v>84000000</v>
      </c>
    </row>
    <row r="311" spans="1:39" s="219" customFormat="1" x14ac:dyDescent="0.35">
      <c r="A311" s="212">
        <v>2321503</v>
      </c>
      <c r="B311" s="210" t="s">
        <v>1185</v>
      </c>
      <c r="C311" s="215"/>
      <c r="D311" s="215">
        <v>100000000</v>
      </c>
      <c r="E311" s="215">
        <v>0</v>
      </c>
      <c r="F311" s="215">
        <v>0</v>
      </c>
      <c r="G311" s="215">
        <f t="shared" si="146"/>
        <v>100000000</v>
      </c>
      <c r="H311" s="215">
        <v>0</v>
      </c>
      <c r="I311" s="215">
        <v>0</v>
      </c>
      <c r="J311" s="215">
        <f t="shared" si="143"/>
        <v>100000000</v>
      </c>
      <c r="K311" s="215">
        <v>0</v>
      </c>
      <c r="L311" s="215">
        <v>0</v>
      </c>
      <c r="M311" s="215"/>
      <c r="N311" s="215">
        <v>0</v>
      </c>
      <c r="O311" s="215"/>
      <c r="P311" s="215">
        <f t="shared" si="144"/>
        <v>100000000</v>
      </c>
      <c r="Q311" s="215"/>
      <c r="W311" s="265">
        <v>2321503</v>
      </c>
      <c r="X311" s="265" t="s">
        <v>1185</v>
      </c>
      <c r="Y311" s="266">
        <v>0</v>
      </c>
      <c r="Z311" s="266">
        <v>100000000</v>
      </c>
      <c r="AA311" s="266">
        <v>0</v>
      </c>
      <c r="AB311" s="266">
        <v>0</v>
      </c>
      <c r="AC311" s="266">
        <v>100000000</v>
      </c>
      <c r="AD311" s="266">
        <v>0</v>
      </c>
      <c r="AE311" s="266">
        <v>0</v>
      </c>
      <c r="AF311" s="266">
        <v>100000000</v>
      </c>
      <c r="AG311" s="266">
        <v>0</v>
      </c>
      <c r="AH311" s="266">
        <v>0</v>
      </c>
      <c r="AI311" s="266">
        <v>0</v>
      </c>
      <c r="AJ311" s="266">
        <v>0</v>
      </c>
      <c r="AK311" s="266">
        <v>0</v>
      </c>
      <c r="AL311" s="266">
        <v>0</v>
      </c>
      <c r="AM311" s="266">
        <v>100000000</v>
      </c>
    </row>
    <row r="312" spans="1:39" s="219" customFormat="1" x14ac:dyDescent="0.35">
      <c r="A312" s="220">
        <v>2322</v>
      </c>
      <c r="B312" s="221" t="s">
        <v>148</v>
      </c>
      <c r="C312" s="222">
        <f>+C313+C314</f>
        <v>120000000</v>
      </c>
      <c r="D312" s="222">
        <f t="shared" ref="D312:Q312" si="158">+D313+D314</f>
        <v>0</v>
      </c>
      <c r="E312" s="222">
        <f t="shared" si="158"/>
        <v>0</v>
      </c>
      <c r="F312" s="222">
        <f t="shared" si="158"/>
        <v>0</v>
      </c>
      <c r="G312" s="222">
        <f t="shared" si="158"/>
        <v>120000000</v>
      </c>
      <c r="H312" s="222">
        <v>643384</v>
      </c>
      <c r="I312" s="222">
        <v>2080011</v>
      </c>
      <c r="J312" s="222">
        <f t="shared" si="143"/>
        <v>117919989</v>
      </c>
      <c r="K312" s="222">
        <v>0</v>
      </c>
      <c r="L312" s="222">
        <v>333133</v>
      </c>
      <c r="M312" s="222">
        <f t="shared" si="158"/>
        <v>1746878</v>
      </c>
      <c r="N312" s="222">
        <v>18536627</v>
      </c>
      <c r="O312" s="222">
        <f t="shared" si="158"/>
        <v>16456616</v>
      </c>
      <c r="P312" s="222">
        <f t="shared" si="144"/>
        <v>101463373</v>
      </c>
      <c r="Q312" s="222">
        <f t="shared" si="158"/>
        <v>333133</v>
      </c>
      <c r="R312" s="208"/>
      <c r="W312" s="265">
        <v>2322</v>
      </c>
      <c r="X312" s="265" t="s">
        <v>148</v>
      </c>
      <c r="Y312" s="266">
        <v>120000000</v>
      </c>
      <c r="Z312" s="266">
        <v>0</v>
      </c>
      <c r="AA312" s="266">
        <v>0</v>
      </c>
      <c r="AB312" s="266">
        <v>0</v>
      </c>
      <c r="AC312" s="266">
        <v>120000000</v>
      </c>
      <c r="AD312" s="266">
        <v>643384</v>
      </c>
      <c r="AE312" s="266">
        <v>2080011</v>
      </c>
      <c r="AF312" s="266">
        <v>117919989</v>
      </c>
      <c r="AG312" s="266">
        <v>0</v>
      </c>
      <c r="AH312" s="266">
        <v>333133</v>
      </c>
      <c r="AI312" s="266">
        <v>1746878</v>
      </c>
      <c r="AJ312" s="266">
        <v>0</v>
      </c>
      <c r="AK312" s="266">
        <v>18536627</v>
      </c>
      <c r="AL312" s="266">
        <v>16456616</v>
      </c>
      <c r="AM312" s="266">
        <v>101463373</v>
      </c>
    </row>
    <row r="313" spans="1:39" s="219" customFormat="1" x14ac:dyDescent="0.35">
      <c r="A313" s="212">
        <v>23221</v>
      </c>
      <c r="B313" s="210" t="s">
        <v>625</v>
      </c>
      <c r="C313" s="215">
        <v>80000000</v>
      </c>
      <c r="D313" s="215">
        <v>0</v>
      </c>
      <c r="E313" s="215">
        <v>0</v>
      </c>
      <c r="F313" s="215">
        <v>0</v>
      </c>
      <c r="G313" s="215">
        <f t="shared" si="146"/>
        <v>80000000</v>
      </c>
      <c r="H313" s="215">
        <v>643384</v>
      </c>
      <c r="I313" s="215">
        <v>2080011</v>
      </c>
      <c r="J313" s="215">
        <f t="shared" si="143"/>
        <v>77919989</v>
      </c>
      <c r="K313" s="215">
        <v>0</v>
      </c>
      <c r="L313" s="215">
        <v>333133</v>
      </c>
      <c r="M313" s="215">
        <f t="shared" si="151"/>
        <v>1746878</v>
      </c>
      <c r="N313" s="215">
        <v>18536627</v>
      </c>
      <c r="O313" s="215">
        <f t="shared" si="152"/>
        <v>16456616</v>
      </c>
      <c r="P313" s="215">
        <f t="shared" si="144"/>
        <v>61463373</v>
      </c>
      <c r="Q313" s="215">
        <f t="shared" si="153"/>
        <v>333133</v>
      </c>
      <c r="W313" s="265">
        <v>23221</v>
      </c>
      <c r="X313" s="265" t="s">
        <v>966</v>
      </c>
      <c r="Y313" s="266">
        <v>80000000</v>
      </c>
      <c r="Z313" s="266">
        <v>0</v>
      </c>
      <c r="AA313" s="266">
        <v>0</v>
      </c>
      <c r="AB313" s="266">
        <v>0</v>
      </c>
      <c r="AC313" s="266">
        <v>80000000</v>
      </c>
      <c r="AD313" s="266">
        <v>643384</v>
      </c>
      <c r="AE313" s="266">
        <v>2080011</v>
      </c>
      <c r="AF313" s="266">
        <v>77919989</v>
      </c>
      <c r="AG313" s="266">
        <v>0</v>
      </c>
      <c r="AH313" s="266">
        <v>333133</v>
      </c>
      <c r="AI313" s="266">
        <v>1746878</v>
      </c>
      <c r="AJ313" s="266">
        <v>0</v>
      </c>
      <c r="AK313" s="266">
        <v>18536627</v>
      </c>
      <c r="AL313" s="266">
        <v>16456616</v>
      </c>
      <c r="AM313" s="266">
        <v>61463373</v>
      </c>
    </row>
    <row r="314" spans="1:39" s="219" customFormat="1" x14ac:dyDescent="0.35">
      <c r="A314" s="212">
        <v>23224</v>
      </c>
      <c r="B314" s="210" t="s">
        <v>649</v>
      </c>
      <c r="C314" s="215">
        <v>40000000</v>
      </c>
      <c r="D314" s="215">
        <v>0</v>
      </c>
      <c r="E314" s="215">
        <v>0</v>
      </c>
      <c r="F314" s="215">
        <v>0</v>
      </c>
      <c r="G314" s="215">
        <f t="shared" si="146"/>
        <v>40000000</v>
      </c>
      <c r="H314" s="215">
        <v>0</v>
      </c>
      <c r="I314" s="215">
        <v>0</v>
      </c>
      <c r="J314" s="215">
        <f t="shared" si="143"/>
        <v>40000000</v>
      </c>
      <c r="K314" s="215">
        <v>0</v>
      </c>
      <c r="L314" s="215">
        <v>0</v>
      </c>
      <c r="M314" s="215">
        <f t="shared" si="151"/>
        <v>0</v>
      </c>
      <c r="N314" s="215">
        <v>0</v>
      </c>
      <c r="O314" s="215">
        <f t="shared" si="152"/>
        <v>0</v>
      </c>
      <c r="P314" s="215">
        <f t="shared" si="144"/>
        <v>40000000</v>
      </c>
      <c r="Q314" s="215">
        <f t="shared" si="153"/>
        <v>0</v>
      </c>
      <c r="W314" s="265">
        <v>23224</v>
      </c>
      <c r="X314" s="265" t="s">
        <v>967</v>
      </c>
      <c r="Y314" s="266">
        <v>40000000</v>
      </c>
      <c r="Z314" s="266">
        <v>0</v>
      </c>
      <c r="AA314" s="266">
        <v>0</v>
      </c>
      <c r="AB314" s="266">
        <v>0</v>
      </c>
      <c r="AC314" s="266">
        <v>40000000</v>
      </c>
      <c r="AD314" s="266">
        <v>0</v>
      </c>
      <c r="AE314" s="266">
        <v>0</v>
      </c>
      <c r="AF314" s="266">
        <v>40000000</v>
      </c>
      <c r="AG314" s="266">
        <v>0</v>
      </c>
      <c r="AH314" s="266">
        <v>0</v>
      </c>
      <c r="AI314" s="266">
        <v>0</v>
      </c>
      <c r="AJ314" s="266">
        <v>0</v>
      </c>
      <c r="AK314" s="266">
        <v>0</v>
      </c>
      <c r="AL314" s="266">
        <v>0</v>
      </c>
      <c r="AM314" s="266">
        <v>40000000</v>
      </c>
    </row>
    <row r="315" spans="1:39" x14ac:dyDescent="0.35">
      <c r="A315" s="226">
        <v>2323</v>
      </c>
      <c r="B315" s="227" t="s">
        <v>149</v>
      </c>
      <c r="C315" s="228">
        <f>+C316</f>
        <v>100000000</v>
      </c>
      <c r="D315" s="228">
        <f t="shared" ref="D315:Q315" si="159">+D316</f>
        <v>0</v>
      </c>
      <c r="E315" s="228">
        <f t="shared" si="159"/>
        <v>0</v>
      </c>
      <c r="F315" s="228">
        <f t="shared" si="159"/>
        <v>0</v>
      </c>
      <c r="G315" s="228">
        <f t="shared" si="159"/>
        <v>100000000</v>
      </c>
      <c r="H315" s="228">
        <v>0</v>
      </c>
      <c r="I315" s="228">
        <v>0</v>
      </c>
      <c r="J315" s="228">
        <f t="shared" si="143"/>
        <v>100000000</v>
      </c>
      <c r="K315" s="228">
        <v>0</v>
      </c>
      <c r="L315" s="228">
        <v>0</v>
      </c>
      <c r="M315" s="228">
        <f t="shared" si="159"/>
        <v>0</v>
      </c>
      <c r="N315" s="228">
        <v>0</v>
      </c>
      <c r="O315" s="228">
        <f t="shared" si="159"/>
        <v>0</v>
      </c>
      <c r="P315" s="228">
        <f t="shared" si="144"/>
        <v>100000000</v>
      </c>
      <c r="Q315" s="228">
        <f t="shared" si="159"/>
        <v>0</v>
      </c>
      <c r="R315" s="219"/>
      <c r="W315" s="265">
        <v>2323</v>
      </c>
      <c r="X315" s="265" t="s">
        <v>149</v>
      </c>
      <c r="Y315" s="266">
        <v>100000000</v>
      </c>
      <c r="Z315" s="266">
        <v>0</v>
      </c>
      <c r="AA315" s="266">
        <v>0</v>
      </c>
      <c r="AB315" s="266">
        <v>0</v>
      </c>
      <c r="AC315" s="266">
        <v>100000000</v>
      </c>
      <c r="AD315" s="266">
        <v>0</v>
      </c>
      <c r="AE315" s="266">
        <v>0</v>
      </c>
      <c r="AF315" s="266">
        <v>100000000</v>
      </c>
      <c r="AG315" s="266">
        <v>0</v>
      </c>
      <c r="AH315" s="266">
        <v>0</v>
      </c>
      <c r="AI315" s="266">
        <v>0</v>
      </c>
      <c r="AJ315" s="266">
        <v>0</v>
      </c>
      <c r="AK315" s="266">
        <v>0</v>
      </c>
      <c r="AL315" s="266">
        <v>0</v>
      </c>
      <c r="AM315" s="266">
        <v>100000000</v>
      </c>
    </row>
    <row r="316" spans="1:39" s="219" customFormat="1" x14ac:dyDescent="0.35">
      <c r="A316" s="212">
        <v>23231</v>
      </c>
      <c r="B316" s="210" t="s">
        <v>626</v>
      </c>
      <c r="C316" s="215">
        <v>100000000</v>
      </c>
      <c r="D316" s="215">
        <v>0</v>
      </c>
      <c r="E316" s="215">
        <v>0</v>
      </c>
      <c r="F316" s="215">
        <v>0</v>
      </c>
      <c r="G316" s="215">
        <f t="shared" si="146"/>
        <v>100000000</v>
      </c>
      <c r="H316" s="215">
        <v>0</v>
      </c>
      <c r="I316" s="215">
        <v>0</v>
      </c>
      <c r="J316" s="215">
        <f t="shared" si="143"/>
        <v>100000000</v>
      </c>
      <c r="K316" s="215">
        <v>0</v>
      </c>
      <c r="L316" s="215">
        <v>0</v>
      </c>
      <c r="M316" s="215">
        <f t="shared" si="151"/>
        <v>0</v>
      </c>
      <c r="N316" s="215">
        <v>0</v>
      </c>
      <c r="O316" s="215">
        <f t="shared" si="152"/>
        <v>0</v>
      </c>
      <c r="P316" s="215">
        <f t="shared" si="144"/>
        <v>100000000</v>
      </c>
      <c r="Q316" s="215">
        <f t="shared" si="153"/>
        <v>0</v>
      </c>
      <c r="W316" s="265">
        <v>23231</v>
      </c>
      <c r="X316" s="265" t="s">
        <v>968</v>
      </c>
      <c r="Y316" s="266">
        <v>100000000</v>
      </c>
      <c r="Z316" s="266">
        <v>0</v>
      </c>
      <c r="AA316" s="266">
        <v>0</v>
      </c>
      <c r="AB316" s="266">
        <v>0</v>
      </c>
      <c r="AC316" s="266">
        <v>100000000</v>
      </c>
      <c r="AD316" s="266">
        <v>0</v>
      </c>
      <c r="AE316" s="266">
        <v>0</v>
      </c>
      <c r="AF316" s="266">
        <v>100000000</v>
      </c>
      <c r="AG316" s="266">
        <v>0</v>
      </c>
      <c r="AH316" s="266">
        <v>0</v>
      </c>
      <c r="AI316" s="266">
        <v>0</v>
      </c>
      <c r="AJ316" s="266">
        <v>0</v>
      </c>
      <c r="AK316" s="266">
        <v>0</v>
      </c>
      <c r="AL316" s="266">
        <v>0</v>
      </c>
      <c r="AM316" s="266">
        <v>100000000</v>
      </c>
    </row>
    <row r="317" spans="1:39" s="219" customFormat="1" x14ac:dyDescent="0.35">
      <c r="A317" s="220">
        <v>233</v>
      </c>
      <c r="B317" s="221" t="s">
        <v>150</v>
      </c>
      <c r="C317" s="222">
        <f>+C318+C320</f>
        <v>94200000</v>
      </c>
      <c r="D317" s="222">
        <f t="shared" ref="D317:Q317" si="160">+D318+D320</f>
        <v>0</v>
      </c>
      <c r="E317" s="222">
        <f t="shared" si="160"/>
        <v>0</v>
      </c>
      <c r="F317" s="222">
        <f t="shared" si="160"/>
        <v>0</v>
      </c>
      <c r="G317" s="222">
        <f t="shared" si="160"/>
        <v>94200000</v>
      </c>
      <c r="H317" s="222">
        <v>0</v>
      </c>
      <c r="I317" s="222">
        <v>0</v>
      </c>
      <c r="J317" s="222">
        <f t="shared" si="143"/>
        <v>94200000</v>
      </c>
      <c r="K317" s="222">
        <v>0</v>
      </c>
      <c r="L317" s="222">
        <v>0</v>
      </c>
      <c r="M317" s="222">
        <f t="shared" si="160"/>
        <v>0</v>
      </c>
      <c r="N317" s="222">
        <v>0</v>
      </c>
      <c r="O317" s="222">
        <f t="shared" si="160"/>
        <v>0</v>
      </c>
      <c r="P317" s="222">
        <f t="shared" si="144"/>
        <v>94200000</v>
      </c>
      <c r="Q317" s="222">
        <f t="shared" si="160"/>
        <v>0</v>
      </c>
      <c r="R317" s="208"/>
      <c r="W317" s="265">
        <v>233</v>
      </c>
      <c r="X317" s="265" t="s">
        <v>150</v>
      </c>
      <c r="Y317" s="266">
        <v>94200000</v>
      </c>
      <c r="Z317" s="266">
        <v>0</v>
      </c>
      <c r="AA317" s="266">
        <v>0</v>
      </c>
      <c r="AB317" s="266">
        <v>0</v>
      </c>
      <c r="AC317" s="266">
        <v>94200000</v>
      </c>
      <c r="AD317" s="266">
        <v>0</v>
      </c>
      <c r="AE317" s="266">
        <v>0</v>
      </c>
      <c r="AF317" s="266">
        <v>94200000</v>
      </c>
      <c r="AG317" s="266">
        <v>0</v>
      </c>
      <c r="AH317" s="266">
        <v>0</v>
      </c>
      <c r="AI317" s="266">
        <v>0</v>
      </c>
      <c r="AJ317" s="266">
        <v>0</v>
      </c>
      <c r="AK317" s="266">
        <v>0</v>
      </c>
      <c r="AL317" s="266">
        <v>0</v>
      </c>
      <c r="AM317" s="266">
        <v>94200000</v>
      </c>
    </row>
    <row r="318" spans="1:39" x14ac:dyDescent="0.35">
      <c r="A318" s="220">
        <v>2331</v>
      </c>
      <c r="B318" s="221" t="s">
        <v>151</v>
      </c>
      <c r="C318" s="222">
        <f>+C319</f>
        <v>80000000</v>
      </c>
      <c r="D318" s="222">
        <f t="shared" ref="D318:Q318" si="161">+D319</f>
        <v>0</v>
      </c>
      <c r="E318" s="222">
        <f t="shared" si="161"/>
        <v>0</v>
      </c>
      <c r="F318" s="222">
        <f t="shared" si="161"/>
        <v>0</v>
      </c>
      <c r="G318" s="222">
        <f t="shared" si="161"/>
        <v>80000000</v>
      </c>
      <c r="H318" s="222">
        <v>0</v>
      </c>
      <c r="I318" s="222">
        <v>0</v>
      </c>
      <c r="J318" s="222">
        <f t="shared" si="143"/>
        <v>80000000</v>
      </c>
      <c r="K318" s="222">
        <v>0</v>
      </c>
      <c r="L318" s="222">
        <v>0</v>
      </c>
      <c r="M318" s="222">
        <f t="shared" si="161"/>
        <v>0</v>
      </c>
      <c r="N318" s="222">
        <v>0</v>
      </c>
      <c r="O318" s="222">
        <f t="shared" si="161"/>
        <v>0</v>
      </c>
      <c r="P318" s="222">
        <f t="shared" si="144"/>
        <v>80000000</v>
      </c>
      <c r="Q318" s="222">
        <f t="shared" si="161"/>
        <v>0</v>
      </c>
      <c r="R318" s="219"/>
      <c r="W318" s="265">
        <v>2331</v>
      </c>
      <c r="X318" s="265" t="s">
        <v>151</v>
      </c>
      <c r="Y318" s="266">
        <v>80000000</v>
      </c>
      <c r="Z318" s="266">
        <v>0</v>
      </c>
      <c r="AA318" s="266">
        <v>0</v>
      </c>
      <c r="AB318" s="266">
        <v>0</v>
      </c>
      <c r="AC318" s="266">
        <v>80000000</v>
      </c>
      <c r="AD318" s="266">
        <v>0</v>
      </c>
      <c r="AE318" s="266">
        <v>0</v>
      </c>
      <c r="AF318" s="266">
        <v>80000000</v>
      </c>
      <c r="AG318" s="266">
        <v>0</v>
      </c>
      <c r="AH318" s="266">
        <v>0</v>
      </c>
      <c r="AI318" s="266">
        <v>0</v>
      </c>
      <c r="AJ318" s="266">
        <v>0</v>
      </c>
      <c r="AK318" s="266">
        <v>0</v>
      </c>
      <c r="AL318" s="266">
        <v>0</v>
      </c>
      <c r="AM318" s="266">
        <v>80000000</v>
      </c>
    </row>
    <row r="319" spans="1:39" x14ac:dyDescent="0.35">
      <c r="A319" s="226">
        <v>23311</v>
      </c>
      <c r="B319" s="227" t="s">
        <v>152</v>
      </c>
      <c r="C319" s="228">
        <v>80000000</v>
      </c>
      <c r="D319" s="228"/>
      <c r="E319" s="228"/>
      <c r="F319" s="228"/>
      <c r="G319" s="228">
        <v>80000000</v>
      </c>
      <c r="H319" s="228">
        <v>0</v>
      </c>
      <c r="I319" s="228">
        <v>0</v>
      </c>
      <c r="J319" s="228">
        <f t="shared" si="143"/>
        <v>80000000</v>
      </c>
      <c r="K319" s="228">
        <v>0</v>
      </c>
      <c r="L319" s="228">
        <v>0</v>
      </c>
      <c r="M319" s="228"/>
      <c r="N319" s="228">
        <v>0</v>
      </c>
      <c r="O319" s="228"/>
      <c r="P319" s="228">
        <f t="shared" si="144"/>
        <v>80000000</v>
      </c>
      <c r="Q319" s="228"/>
      <c r="R319" s="219"/>
      <c r="W319" s="265">
        <v>23311</v>
      </c>
      <c r="X319" s="265" t="s">
        <v>152</v>
      </c>
      <c r="Y319" s="266">
        <v>80000000</v>
      </c>
      <c r="Z319" s="266">
        <v>0</v>
      </c>
      <c r="AA319" s="266">
        <v>0</v>
      </c>
      <c r="AB319" s="266">
        <v>0</v>
      </c>
      <c r="AC319" s="266">
        <v>80000000</v>
      </c>
      <c r="AD319" s="266">
        <v>0</v>
      </c>
      <c r="AE319" s="266">
        <v>0</v>
      </c>
      <c r="AF319" s="266">
        <v>80000000</v>
      </c>
      <c r="AG319" s="266">
        <v>0</v>
      </c>
      <c r="AH319" s="266">
        <v>0</v>
      </c>
      <c r="AI319" s="266">
        <v>0</v>
      </c>
      <c r="AJ319" s="266">
        <v>0</v>
      </c>
      <c r="AK319" s="266">
        <v>0</v>
      </c>
      <c r="AL319" s="266">
        <v>0</v>
      </c>
      <c r="AM319" s="266">
        <v>80000000</v>
      </c>
    </row>
    <row r="320" spans="1:39" x14ac:dyDescent="0.35">
      <c r="A320" s="220">
        <v>2332</v>
      </c>
      <c r="B320" s="221" t="s">
        <v>153</v>
      </c>
      <c r="C320" s="222">
        <f>+C321</f>
        <v>14200000</v>
      </c>
      <c r="D320" s="222">
        <f t="shared" ref="D320:Q320" si="162">+D321</f>
        <v>0</v>
      </c>
      <c r="E320" s="222">
        <f t="shared" si="162"/>
        <v>0</v>
      </c>
      <c r="F320" s="222">
        <f t="shared" si="162"/>
        <v>0</v>
      </c>
      <c r="G320" s="222">
        <f t="shared" si="162"/>
        <v>14200000</v>
      </c>
      <c r="H320" s="222">
        <v>0</v>
      </c>
      <c r="I320" s="222">
        <v>0</v>
      </c>
      <c r="J320" s="222">
        <f t="shared" si="143"/>
        <v>14200000</v>
      </c>
      <c r="K320" s="222">
        <v>0</v>
      </c>
      <c r="L320" s="222">
        <v>0</v>
      </c>
      <c r="M320" s="222">
        <f t="shared" si="162"/>
        <v>0</v>
      </c>
      <c r="N320" s="222">
        <v>0</v>
      </c>
      <c r="O320" s="222">
        <f t="shared" si="162"/>
        <v>0</v>
      </c>
      <c r="P320" s="222">
        <f t="shared" si="144"/>
        <v>14200000</v>
      </c>
      <c r="Q320" s="222">
        <f t="shared" si="162"/>
        <v>0</v>
      </c>
      <c r="W320" s="265">
        <v>2332</v>
      </c>
      <c r="X320" s="265" t="s">
        <v>153</v>
      </c>
      <c r="Y320" s="266">
        <v>14200000</v>
      </c>
      <c r="Z320" s="266">
        <v>0</v>
      </c>
      <c r="AA320" s="266">
        <v>0</v>
      </c>
      <c r="AB320" s="266">
        <v>0</v>
      </c>
      <c r="AC320" s="266">
        <v>14200000</v>
      </c>
      <c r="AD320" s="266">
        <v>0</v>
      </c>
      <c r="AE320" s="266">
        <v>0</v>
      </c>
      <c r="AF320" s="266">
        <v>14200000</v>
      </c>
      <c r="AG320" s="266">
        <v>0</v>
      </c>
      <c r="AH320" s="266">
        <v>0</v>
      </c>
      <c r="AI320" s="266">
        <v>0</v>
      </c>
      <c r="AJ320" s="266">
        <v>0</v>
      </c>
      <c r="AK320" s="266">
        <v>0</v>
      </c>
      <c r="AL320" s="266">
        <v>0</v>
      </c>
      <c r="AM320" s="266">
        <v>14200000</v>
      </c>
    </row>
    <row r="321" spans="1:39" ht="29" x14ac:dyDescent="0.35">
      <c r="A321" s="212">
        <v>23323</v>
      </c>
      <c r="B321" s="210" t="s">
        <v>627</v>
      </c>
      <c r="C321" s="215">
        <v>14200000</v>
      </c>
      <c r="D321" s="215">
        <v>0</v>
      </c>
      <c r="E321" s="215">
        <v>0</v>
      </c>
      <c r="F321" s="215">
        <v>0</v>
      </c>
      <c r="G321" s="215">
        <f t="shared" si="146"/>
        <v>14200000</v>
      </c>
      <c r="H321" s="215">
        <v>0</v>
      </c>
      <c r="I321" s="215">
        <v>0</v>
      </c>
      <c r="J321" s="215">
        <f t="shared" si="143"/>
        <v>14200000</v>
      </c>
      <c r="K321" s="215">
        <v>0</v>
      </c>
      <c r="L321" s="215">
        <v>0</v>
      </c>
      <c r="M321" s="215">
        <f t="shared" si="151"/>
        <v>0</v>
      </c>
      <c r="N321" s="215">
        <v>0</v>
      </c>
      <c r="O321" s="215">
        <f t="shared" si="152"/>
        <v>0</v>
      </c>
      <c r="P321" s="215">
        <f t="shared" si="144"/>
        <v>14200000</v>
      </c>
      <c r="Q321" s="215">
        <f t="shared" si="153"/>
        <v>0</v>
      </c>
      <c r="W321" s="265">
        <v>23323</v>
      </c>
      <c r="X321" s="265" t="s">
        <v>969</v>
      </c>
      <c r="Y321" s="266">
        <v>14200000</v>
      </c>
      <c r="Z321" s="266">
        <v>0</v>
      </c>
      <c r="AA321" s="266">
        <v>0</v>
      </c>
      <c r="AB321" s="266">
        <v>0</v>
      </c>
      <c r="AC321" s="266">
        <v>14200000</v>
      </c>
      <c r="AD321" s="266">
        <v>0</v>
      </c>
      <c r="AE321" s="266">
        <v>0</v>
      </c>
      <c r="AF321" s="266">
        <v>14200000</v>
      </c>
      <c r="AG321" s="266">
        <v>0</v>
      </c>
      <c r="AH321" s="266">
        <v>0</v>
      </c>
      <c r="AI321" s="266">
        <v>0</v>
      </c>
      <c r="AJ321" s="266">
        <v>0</v>
      </c>
      <c r="AK321" s="266">
        <v>0</v>
      </c>
      <c r="AL321" s="266">
        <v>0</v>
      </c>
      <c r="AM321" s="266">
        <v>14200000</v>
      </c>
    </row>
    <row r="322" spans="1:39" s="219" customFormat="1" x14ac:dyDescent="0.35">
      <c r="A322" s="220">
        <v>234</v>
      </c>
      <c r="B322" s="221" t="s">
        <v>154</v>
      </c>
      <c r="C322" s="222">
        <f>+C323+C332</f>
        <v>2119805038</v>
      </c>
      <c r="D322" s="222">
        <f>+D323+D332</f>
        <v>0</v>
      </c>
      <c r="E322" s="222">
        <f>+E323+E332</f>
        <v>0</v>
      </c>
      <c r="F322" s="222">
        <f>+F323+F332</f>
        <v>343492005.03999996</v>
      </c>
      <c r="G322" s="222">
        <f>+G323+G332</f>
        <v>2463297043.04</v>
      </c>
      <c r="H322" s="222">
        <v>0</v>
      </c>
      <c r="I322" s="222">
        <v>91333239</v>
      </c>
      <c r="J322" s="222">
        <f t="shared" si="143"/>
        <v>2371963804.04</v>
      </c>
      <c r="K322" s="222">
        <v>8031130</v>
      </c>
      <c r="L322" s="222">
        <v>22135760</v>
      </c>
      <c r="M322" s="222">
        <f>+M323+M332</f>
        <v>69197479</v>
      </c>
      <c r="N322" s="222">
        <v>446723961</v>
      </c>
      <c r="O322" s="222">
        <f>+O323+O332</f>
        <v>103150965</v>
      </c>
      <c r="P322" s="222">
        <f t="shared" si="144"/>
        <v>2016573082.04</v>
      </c>
      <c r="Q322" s="222">
        <f>+Q323+Q332</f>
        <v>22135760</v>
      </c>
      <c r="R322" s="208"/>
      <c r="W322" s="265">
        <v>234</v>
      </c>
      <c r="X322" s="265" t="s">
        <v>154</v>
      </c>
      <c r="Y322" s="266">
        <v>2119805038</v>
      </c>
      <c r="Z322" s="266">
        <v>0</v>
      </c>
      <c r="AA322" s="266">
        <v>0</v>
      </c>
      <c r="AB322" s="266">
        <v>300545787.03999996</v>
      </c>
      <c r="AC322" s="266">
        <v>2420350825.04</v>
      </c>
      <c r="AD322" s="266">
        <v>0</v>
      </c>
      <c r="AE322" s="266">
        <v>91333239</v>
      </c>
      <c r="AF322" s="266">
        <v>2329017586.04</v>
      </c>
      <c r="AG322" s="266">
        <v>8031130</v>
      </c>
      <c r="AH322" s="266">
        <v>22135760</v>
      </c>
      <c r="AI322" s="266">
        <v>69197479</v>
      </c>
      <c r="AJ322" s="266">
        <v>417782504</v>
      </c>
      <c r="AK322" s="266">
        <v>446723961</v>
      </c>
      <c r="AL322" s="266">
        <v>355390722</v>
      </c>
      <c r="AM322" s="266">
        <v>1973626864.04</v>
      </c>
    </row>
    <row r="323" spans="1:39" s="219" customFormat="1" x14ac:dyDescent="0.35">
      <c r="A323" s="226">
        <v>2341</v>
      </c>
      <c r="B323" s="227" t="s">
        <v>155</v>
      </c>
      <c r="C323" s="228">
        <f t="shared" ref="C323:E323" si="163">+C324+C325+C326+C327+C328+C329+C330+C331</f>
        <v>753995798</v>
      </c>
      <c r="D323" s="228">
        <f t="shared" si="163"/>
        <v>0</v>
      </c>
      <c r="E323" s="228">
        <f t="shared" si="163"/>
        <v>0</v>
      </c>
      <c r="F323" s="228">
        <f>+F324+F325+F326+F327+F328+F329+F330+F331</f>
        <v>343492005.03999996</v>
      </c>
      <c r="G323" s="228">
        <f t="shared" ref="G323:Q323" si="164">+G324+G325+G326+G327+G328+G329+G330+G331</f>
        <v>1097487803.04</v>
      </c>
      <c r="H323" s="228">
        <f t="shared" si="164"/>
        <v>0</v>
      </c>
      <c r="I323" s="228">
        <f t="shared" si="164"/>
        <v>91333239</v>
      </c>
      <c r="J323" s="228">
        <f t="shared" si="164"/>
        <v>687665599.03999996</v>
      </c>
      <c r="K323" s="228">
        <f t="shared" si="164"/>
        <v>8031130</v>
      </c>
      <c r="L323" s="228">
        <f t="shared" si="164"/>
        <v>22135760</v>
      </c>
      <c r="M323" s="228">
        <f t="shared" si="164"/>
        <v>69197479</v>
      </c>
      <c r="N323" s="228">
        <f t="shared" si="164"/>
        <v>446723961</v>
      </c>
      <c r="O323" s="228">
        <f t="shared" si="164"/>
        <v>103150965</v>
      </c>
      <c r="P323" s="228">
        <f t="shared" si="164"/>
        <v>582414634.03999996</v>
      </c>
      <c r="Q323" s="228">
        <f t="shared" si="164"/>
        <v>22135760</v>
      </c>
      <c r="R323" s="208"/>
      <c r="W323" s="265">
        <v>2341</v>
      </c>
      <c r="X323" s="265" t="s">
        <v>155</v>
      </c>
      <c r="Y323" s="266">
        <v>753995798</v>
      </c>
      <c r="Z323" s="266">
        <v>0</v>
      </c>
      <c r="AA323" s="266">
        <v>0</v>
      </c>
      <c r="AB323" s="266">
        <v>25003040.039999999</v>
      </c>
      <c r="AC323" s="266">
        <v>778998838.03999996</v>
      </c>
      <c r="AD323" s="266">
        <v>0</v>
      </c>
      <c r="AE323" s="266">
        <v>91333239</v>
      </c>
      <c r="AF323" s="266">
        <v>687665599.03999996</v>
      </c>
      <c r="AG323" s="266">
        <v>8031130</v>
      </c>
      <c r="AH323" s="266">
        <v>22135760</v>
      </c>
      <c r="AI323" s="266">
        <v>69197479</v>
      </c>
      <c r="AJ323" s="266">
        <v>2100000</v>
      </c>
      <c r="AK323" s="266">
        <v>196584204</v>
      </c>
      <c r="AL323" s="266">
        <v>105250965</v>
      </c>
      <c r="AM323" s="266">
        <v>582414634.03999996</v>
      </c>
    </row>
    <row r="324" spans="1:39" s="219" customFormat="1" x14ac:dyDescent="0.35">
      <c r="A324" s="212">
        <v>23411</v>
      </c>
      <c r="B324" s="210" t="s">
        <v>628</v>
      </c>
      <c r="C324" s="215">
        <v>15000000</v>
      </c>
      <c r="D324" s="215">
        <v>0</v>
      </c>
      <c r="E324" s="215">
        <v>0</v>
      </c>
      <c r="F324" s="215">
        <v>0</v>
      </c>
      <c r="G324" s="215">
        <f t="shared" si="146"/>
        <v>15000000</v>
      </c>
      <c r="H324" s="215">
        <v>0</v>
      </c>
      <c r="I324" s="215">
        <v>0</v>
      </c>
      <c r="J324" s="215">
        <f t="shared" si="143"/>
        <v>15000000</v>
      </c>
      <c r="K324" s="215">
        <v>0</v>
      </c>
      <c r="L324" s="215">
        <v>0</v>
      </c>
      <c r="M324" s="215">
        <f t="shared" si="151"/>
        <v>0</v>
      </c>
      <c r="N324" s="215">
        <v>0</v>
      </c>
      <c r="O324" s="215">
        <f t="shared" si="152"/>
        <v>0</v>
      </c>
      <c r="P324" s="215">
        <f t="shared" si="144"/>
        <v>15000000</v>
      </c>
      <c r="Q324" s="215">
        <f t="shared" si="153"/>
        <v>0</v>
      </c>
      <c r="W324" s="265">
        <v>23411</v>
      </c>
      <c r="X324" s="265" t="s">
        <v>970</v>
      </c>
      <c r="Y324" s="266">
        <v>15000000</v>
      </c>
      <c r="Z324" s="266">
        <v>0</v>
      </c>
      <c r="AA324" s="266">
        <v>0</v>
      </c>
      <c r="AB324" s="266">
        <v>0</v>
      </c>
      <c r="AC324" s="266">
        <v>15000000</v>
      </c>
      <c r="AD324" s="266">
        <v>0</v>
      </c>
      <c r="AE324" s="266">
        <v>0</v>
      </c>
      <c r="AF324" s="266">
        <v>15000000</v>
      </c>
      <c r="AG324" s="266">
        <v>0</v>
      </c>
      <c r="AH324" s="266">
        <v>0</v>
      </c>
      <c r="AI324" s="266">
        <v>0</v>
      </c>
      <c r="AJ324" s="266">
        <v>0</v>
      </c>
      <c r="AK324" s="266">
        <v>0</v>
      </c>
      <c r="AL324" s="266">
        <v>0</v>
      </c>
      <c r="AM324" s="266">
        <v>15000000</v>
      </c>
    </row>
    <row r="325" spans="1:39" s="219" customFormat="1" x14ac:dyDescent="0.35">
      <c r="A325" s="212">
        <v>23412</v>
      </c>
      <c r="B325" s="210" t="s">
        <v>629</v>
      </c>
      <c r="C325" s="215">
        <v>180000000</v>
      </c>
      <c r="D325" s="215">
        <v>0</v>
      </c>
      <c r="E325" s="215">
        <v>0</v>
      </c>
      <c r="F325" s="215">
        <v>0</v>
      </c>
      <c r="G325" s="215">
        <f t="shared" si="146"/>
        <v>180000000</v>
      </c>
      <c r="H325" s="215">
        <v>0</v>
      </c>
      <c r="I325" s="215">
        <v>76849035</v>
      </c>
      <c r="J325" s="215">
        <f t="shared" si="143"/>
        <v>103150965</v>
      </c>
      <c r="K325" s="215">
        <v>8031130</v>
      </c>
      <c r="L325" s="215">
        <v>21362260</v>
      </c>
      <c r="M325" s="215">
        <f t="shared" si="151"/>
        <v>55486775</v>
      </c>
      <c r="N325" s="215">
        <v>180000000</v>
      </c>
      <c r="O325" s="215">
        <f t="shared" si="152"/>
        <v>103150965</v>
      </c>
      <c r="P325" s="215">
        <f t="shared" si="144"/>
        <v>0</v>
      </c>
      <c r="Q325" s="215">
        <f t="shared" si="153"/>
        <v>21362260</v>
      </c>
      <c r="W325" s="265">
        <v>23412</v>
      </c>
      <c r="X325" s="265" t="s">
        <v>971</v>
      </c>
      <c r="Y325" s="266">
        <v>180000000</v>
      </c>
      <c r="Z325" s="266">
        <v>0</v>
      </c>
      <c r="AA325" s="266">
        <v>0</v>
      </c>
      <c r="AB325" s="266">
        <v>0</v>
      </c>
      <c r="AC325" s="266">
        <v>180000000</v>
      </c>
      <c r="AD325" s="266">
        <v>0</v>
      </c>
      <c r="AE325" s="266">
        <v>76849035</v>
      </c>
      <c r="AF325" s="266">
        <v>103150965</v>
      </c>
      <c r="AG325" s="266">
        <v>8031130</v>
      </c>
      <c r="AH325" s="266">
        <v>21362260</v>
      </c>
      <c r="AI325" s="266">
        <v>55486775</v>
      </c>
      <c r="AJ325" s="266">
        <v>0</v>
      </c>
      <c r="AK325" s="266">
        <v>180000000</v>
      </c>
      <c r="AL325" s="266">
        <v>103150965</v>
      </c>
      <c r="AM325" s="266">
        <v>0</v>
      </c>
    </row>
    <row r="326" spans="1:39" x14ac:dyDescent="0.35">
      <c r="A326" s="212">
        <v>23413</v>
      </c>
      <c r="B326" s="210" t="s">
        <v>630</v>
      </c>
      <c r="C326" s="215">
        <v>533995798</v>
      </c>
      <c r="D326" s="215">
        <v>0</v>
      </c>
      <c r="E326" s="215">
        <v>0</v>
      </c>
      <c r="F326" s="215">
        <v>0</v>
      </c>
      <c r="G326" s="215">
        <f t="shared" si="146"/>
        <v>533995798</v>
      </c>
      <c r="H326" s="215">
        <v>0</v>
      </c>
      <c r="I326" s="215">
        <v>0</v>
      </c>
      <c r="J326" s="215">
        <f t="shared" si="143"/>
        <v>533995798</v>
      </c>
      <c r="K326" s="215">
        <v>0</v>
      </c>
      <c r="L326" s="215">
        <v>0</v>
      </c>
      <c r="M326" s="215">
        <f t="shared" si="151"/>
        <v>0</v>
      </c>
      <c r="N326" s="215">
        <v>0</v>
      </c>
      <c r="O326" s="215">
        <f t="shared" si="152"/>
        <v>0</v>
      </c>
      <c r="P326" s="215">
        <f t="shared" si="144"/>
        <v>533995798</v>
      </c>
      <c r="Q326" s="215">
        <f t="shared" si="153"/>
        <v>0</v>
      </c>
      <c r="R326" s="219"/>
      <c r="W326" s="265">
        <v>23413</v>
      </c>
      <c r="X326" s="265" t="s">
        <v>972</v>
      </c>
      <c r="Y326" s="266">
        <v>533995798</v>
      </c>
      <c r="Z326" s="266">
        <v>0</v>
      </c>
      <c r="AA326" s="266">
        <v>0</v>
      </c>
      <c r="AB326" s="266">
        <v>0</v>
      </c>
      <c r="AC326" s="266">
        <v>533995798</v>
      </c>
      <c r="AD326" s="266">
        <v>0</v>
      </c>
      <c r="AE326" s="266">
        <v>0</v>
      </c>
      <c r="AF326" s="266">
        <v>533995798</v>
      </c>
      <c r="AG326" s="266">
        <v>0</v>
      </c>
      <c r="AH326" s="266">
        <v>0</v>
      </c>
      <c r="AI326" s="266">
        <v>0</v>
      </c>
      <c r="AJ326" s="266">
        <v>0</v>
      </c>
      <c r="AK326" s="266">
        <v>0</v>
      </c>
      <c r="AL326" s="266">
        <v>0</v>
      </c>
      <c r="AM326" s="266">
        <v>533995798</v>
      </c>
    </row>
    <row r="327" spans="1:39" x14ac:dyDescent="0.35">
      <c r="A327" s="212">
        <v>23415</v>
      </c>
      <c r="B327" s="210" t="s">
        <v>631</v>
      </c>
      <c r="C327" s="215">
        <v>25000000</v>
      </c>
      <c r="D327" s="215">
        <v>0</v>
      </c>
      <c r="E327" s="215">
        <v>0</v>
      </c>
      <c r="F327" s="215">
        <v>0</v>
      </c>
      <c r="G327" s="215">
        <f t="shared" si="146"/>
        <v>25000000</v>
      </c>
      <c r="H327" s="215">
        <v>0</v>
      </c>
      <c r="I327" s="215">
        <v>14484204</v>
      </c>
      <c r="J327" s="215">
        <f t="shared" ref="J327:J394" si="165">+G327-I327</f>
        <v>10515796</v>
      </c>
      <c r="K327" s="215">
        <v>0</v>
      </c>
      <c r="L327" s="215">
        <v>773500</v>
      </c>
      <c r="M327" s="215">
        <f t="shared" si="151"/>
        <v>13710704</v>
      </c>
      <c r="N327" s="215">
        <v>14484204</v>
      </c>
      <c r="O327" s="215">
        <f t="shared" si="152"/>
        <v>0</v>
      </c>
      <c r="P327" s="215">
        <f t="shared" ref="P327:P394" si="166">+G327-N327</f>
        <v>10515796</v>
      </c>
      <c r="Q327" s="215">
        <f t="shared" si="153"/>
        <v>773500</v>
      </c>
      <c r="R327" s="219"/>
      <c r="W327" s="265">
        <v>23415</v>
      </c>
      <c r="X327" s="265" t="s">
        <v>1221</v>
      </c>
      <c r="Y327" s="266">
        <v>25000000</v>
      </c>
      <c r="Z327" s="266">
        <v>0</v>
      </c>
      <c r="AA327" s="266">
        <v>0</v>
      </c>
      <c r="AB327" s="266">
        <v>0</v>
      </c>
      <c r="AC327" s="266">
        <v>25000000</v>
      </c>
      <c r="AD327" s="266">
        <v>0</v>
      </c>
      <c r="AE327" s="266">
        <v>14484204</v>
      </c>
      <c r="AF327" s="266">
        <v>10515796</v>
      </c>
      <c r="AG327" s="266">
        <v>0</v>
      </c>
      <c r="AH327" s="266">
        <v>773500</v>
      </c>
      <c r="AI327" s="266">
        <v>13710704</v>
      </c>
      <c r="AJ327" s="266">
        <v>0</v>
      </c>
      <c r="AK327" s="266">
        <v>14484204</v>
      </c>
      <c r="AL327" s="266">
        <v>0</v>
      </c>
      <c r="AM327" s="266">
        <v>10515796</v>
      </c>
    </row>
    <row r="328" spans="1:39" x14ac:dyDescent="0.35">
      <c r="A328" s="212">
        <v>23416</v>
      </c>
      <c r="B328" s="210" t="s">
        <v>1192</v>
      </c>
      <c r="C328" s="215"/>
      <c r="D328" s="215"/>
      <c r="E328" s="215"/>
      <c r="F328" s="215">
        <v>25003040.039999999</v>
      </c>
      <c r="G328" s="215">
        <f t="shared" si="146"/>
        <v>25003040.039999999</v>
      </c>
      <c r="H328" s="215">
        <v>0</v>
      </c>
      <c r="I328" s="215">
        <v>0</v>
      </c>
      <c r="J328" s="215">
        <f t="shared" si="165"/>
        <v>25003040.039999999</v>
      </c>
      <c r="K328" s="215">
        <v>0</v>
      </c>
      <c r="L328" s="215">
        <v>0</v>
      </c>
      <c r="M328" s="215"/>
      <c r="N328" s="215">
        <v>2100000</v>
      </c>
      <c r="O328" s="215"/>
      <c r="P328" s="215">
        <f t="shared" si="166"/>
        <v>22903040.039999999</v>
      </c>
      <c r="Q328" s="215"/>
      <c r="R328" s="219"/>
      <c r="W328" s="265">
        <v>23416</v>
      </c>
      <c r="X328" s="265" t="s">
        <v>1222</v>
      </c>
      <c r="Y328" s="266">
        <v>0</v>
      </c>
      <c r="Z328" s="266">
        <v>0</v>
      </c>
      <c r="AA328" s="266">
        <v>0</v>
      </c>
      <c r="AB328" s="266">
        <v>25003040.039999999</v>
      </c>
      <c r="AC328" s="266">
        <v>25003040.039999999</v>
      </c>
      <c r="AD328" s="266">
        <v>0</v>
      </c>
      <c r="AE328" s="266">
        <v>0</v>
      </c>
      <c r="AF328" s="266">
        <v>25003040.039999999</v>
      </c>
      <c r="AG328" s="266">
        <v>0</v>
      </c>
      <c r="AH328" s="266">
        <v>0</v>
      </c>
      <c r="AI328" s="266">
        <v>0</v>
      </c>
      <c r="AJ328" s="266">
        <v>2100000</v>
      </c>
      <c r="AK328" s="266">
        <v>2100000</v>
      </c>
      <c r="AL328" s="266">
        <v>2100000</v>
      </c>
      <c r="AM328" s="266">
        <v>22903040.039999999</v>
      </c>
    </row>
    <row r="329" spans="1:39" x14ac:dyDescent="0.35">
      <c r="A329" s="212">
        <v>23417</v>
      </c>
      <c r="B329" s="210" t="s">
        <v>1223</v>
      </c>
      <c r="C329" s="215"/>
      <c r="D329" s="215"/>
      <c r="E329" s="215"/>
      <c r="F329" s="215">
        <v>165542747</v>
      </c>
      <c r="G329" s="215">
        <f t="shared" si="146"/>
        <v>165542747</v>
      </c>
      <c r="H329" s="215">
        <v>0</v>
      </c>
      <c r="I329" s="215">
        <v>0</v>
      </c>
      <c r="J329" s="215"/>
      <c r="K329" s="215">
        <v>0</v>
      </c>
      <c r="L329" s="215">
        <v>0</v>
      </c>
      <c r="M329" s="215"/>
      <c r="N329" s="215">
        <v>140139757</v>
      </c>
      <c r="O329" s="215"/>
      <c r="P329" s="215"/>
      <c r="Q329" s="215"/>
      <c r="R329" s="219"/>
      <c r="W329" s="265">
        <v>23417</v>
      </c>
      <c r="X329" s="265" t="s">
        <v>1223</v>
      </c>
      <c r="Y329" s="266">
        <v>0</v>
      </c>
      <c r="Z329" s="266">
        <v>0</v>
      </c>
      <c r="AA329" s="266">
        <v>0</v>
      </c>
      <c r="AB329" s="266">
        <v>165542747</v>
      </c>
      <c r="AC329" s="266">
        <v>165542747</v>
      </c>
      <c r="AD329" s="266">
        <v>0</v>
      </c>
      <c r="AE329" s="266">
        <v>0</v>
      </c>
      <c r="AF329" s="266">
        <v>165542747</v>
      </c>
      <c r="AG329" s="266">
        <v>0</v>
      </c>
      <c r="AH329" s="266">
        <v>0</v>
      </c>
      <c r="AI329" s="266">
        <v>0</v>
      </c>
      <c r="AJ329" s="266">
        <v>305682504</v>
      </c>
      <c r="AK329" s="266">
        <v>140139757</v>
      </c>
      <c r="AL329" s="266">
        <v>140139757</v>
      </c>
      <c r="AM329" s="266">
        <v>25402990</v>
      </c>
    </row>
    <row r="330" spans="1:39" x14ac:dyDescent="0.35">
      <c r="A330" s="212">
        <v>23418</v>
      </c>
      <c r="B330" s="210" t="s">
        <v>1224</v>
      </c>
      <c r="C330" s="215"/>
      <c r="D330" s="215"/>
      <c r="E330" s="215"/>
      <c r="F330" s="215">
        <v>110000000</v>
      </c>
      <c r="G330" s="215">
        <f t="shared" si="146"/>
        <v>110000000</v>
      </c>
      <c r="H330" s="215">
        <v>0</v>
      </c>
      <c r="I330" s="215">
        <v>0</v>
      </c>
      <c r="J330" s="215"/>
      <c r="K330" s="215">
        <v>0</v>
      </c>
      <c r="L330" s="215">
        <v>0</v>
      </c>
      <c r="M330" s="215"/>
      <c r="N330" s="215">
        <v>110000000</v>
      </c>
      <c r="O330" s="215"/>
      <c r="P330" s="215"/>
      <c r="Q330" s="215"/>
      <c r="R330" s="219"/>
      <c r="W330" s="265">
        <v>23418</v>
      </c>
      <c r="X330" s="265" t="s">
        <v>1224</v>
      </c>
      <c r="Y330" s="266">
        <v>0</v>
      </c>
      <c r="Z330" s="266">
        <v>0</v>
      </c>
      <c r="AA330" s="266">
        <v>0</v>
      </c>
      <c r="AB330" s="266">
        <v>110000000</v>
      </c>
      <c r="AC330" s="266">
        <v>110000000</v>
      </c>
      <c r="AD330" s="266">
        <v>0</v>
      </c>
      <c r="AE330" s="266">
        <v>0</v>
      </c>
      <c r="AF330" s="266">
        <v>110000000</v>
      </c>
      <c r="AG330" s="266">
        <v>0</v>
      </c>
      <c r="AH330" s="266">
        <v>0</v>
      </c>
      <c r="AI330" s="266">
        <v>0</v>
      </c>
      <c r="AJ330" s="266">
        <v>110000000</v>
      </c>
      <c r="AK330" s="266">
        <v>110000000</v>
      </c>
      <c r="AL330" s="266">
        <v>110000000</v>
      </c>
      <c r="AM330" s="266">
        <v>0</v>
      </c>
    </row>
    <row r="331" spans="1:39" x14ac:dyDescent="0.35">
      <c r="A331" s="212">
        <v>23419</v>
      </c>
      <c r="B331" s="210" t="s">
        <v>1231</v>
      </c>
      <c r="C331" s="215"/>
      <c r="D331" s="215"/>
      <c r="E331" s="215"/>
      <c r="F331" s="215">
        <v>42946218</v>
      </c>
      <c r="G331" s="215">
        <f t="shared" si="146"/>
        <v>42946218</v>
      </c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9"/>
      <c r="W331" s="265"/>
      <c r="X331" s="265"/>
      <c r="Y331" s="266"/>
      <c r="Z331" s="266"/>
      <c r="AA331" s="266"/>
      <c r="AB331" s="266"/>
      <c r="AC331" s="266"/>
      <c r="AD331" s="266"/>
      <c r="AE331" s="266"/>
      <c r="AF331" s="266"/>
      <c r="AG331" s="266"/>
      <c r="AH331" s="266"/>
      <c r="AI331" s="266"/>
      <c r="AJ331" s="266"/>
      <c r="AK331" s="266"/>
      <c r="AL331" s="266"/>
      <c r="AM331" s="266"/>
    </row>
    <row r="332" spans="1:39" x14ac:dyDescent="0.35">
      <c r="A332" s="220">
        <v>2344</v>
      </c>
      <c r="B332" s="221" t="s">
        <v>156</v>
      </c>
      <c r="C332" s="222">
        <f>+C333</f>
        <v>1365809240</v>
      </c>
      <c r="D332" s="222">
        <f t="shared" ref="D332:Q332" si="167">+D333</f>
        <v>0</v>
      </c>
      <c r="E332" s="222">
        <f t="shared" si="167"/>
        <v>0</v>
      </c>
      <c r="F332" s="222">
        <f t="shared" si="167"/>
        <v>0</v>
      </c>
      <c r="G332" s="222">
        <f t="shared" si="167"/>
        <v>1365809240</v>
      </c>
      <c r="H332" s="222">
        <v>0</v>
      </c>
      <c r="I332" s="222">
        <v>0</v>
      </c>
      <c r="J332" s="222">
        <f t="shared" si="165"/>
        <v>1365809240</v>
      </c>
      <c r="K332" s="222">
        <v>0</v>
      </c>
      <c r="L332" s="222">
        <v>0</v>
      </c>
      <c r="M332" s="222">
        <f t="shared" si="167"/>
        <v>0</v>
      </c>
      <c r="N332" s="222">
        <v>0</v>
      </c>
      <c r="O332" s="222">
        <f t="shared" si="167"/>
        <v>0</v>
      </c>
      <c r="P332" s="222">
        <f t="shared" si="166"/>
        <v>1365809240</v>
      </c>
      <c r="Q332" s="222">
        <f t="shared" si="167"/>
        <v>0</v>
      </c>
      <c r="W332" s="265">
        <v>2344</v>
      </c>
      <c r="X332" s="265" t="s">
        <v>156</v>
      </c>
      <c r="Y332" s="266">
        <v>1365809240</v>
      </c>
      <c r="Z332" s="266">
        <v>0</v>
      </c>
      <c r="AA332" s="266">
        <v>0</v>
      </c>
      <c r="AB332" s="266">
        <v>0</v>
      </c>
      <c r="AC332" s="266">
        <v>1365809240</v>
      </c>
      <c r="AD332" s="266">
        <v>0</v>
      </c>
      <c r="AE332" s="266">
        <v>0</v>
      </c>
      <c r="AF332" s="266">
        <v>1365809240</v>
      </c>
      <c r="AG332" s="266">
        <v>0</v>
      </c>
      <c r="AH332" s="266">
        <v>0</v>
      </c>
      <c r="AI332" s="266">
        <v>0</v>
      </c>
      <c r="AJ332" s="266">
        <v>0</v>
      </c>
      <c r="AK332" s="266">
        <v>0</v>
      </c>
      <c r="AL332" s="266">
        <v>0</v>
      </c>
      <c r="AM332" s="266">
        <v>1365809240</v>
      </c>
    </row>
    <row r="333" spans="1:39" ht="29" x14ac:dyDescent="0.35">
      <c r="A333" s="226">
        <v>23442</v>
      </c>
      <c r="B333" s="227" t="s">
        <v>157</v>
      </c>
      <c r="C333" s="228">
        <v>1365809240</v>
      </c>
      <c r="D333" s="228"/>
      <c r="E333" s="228"/>
      <c r="F333" s="228"/>
      <c r="G333" s="228">
        <v>1365809240</v>
      </c>
      <c r="H333" s="228">
        <v>0</v>
      </c>
      <c r="I333" s="228">
        <v>0</v>
      </c>
      <c r="J333" s="228">
        <f t="shared" si="165"/>
        <v>1365809240</v>
      </c>
      <c r="K333" s="228">
        <v>0</v>
      </c>
      <c r="L333" s="228">
        <v>0</v>
      </c>
      <c r="M333" s="228"/>
      <c r="N333" s="228">
        <v>0</v>
      </c>
      <c r="O333" s="228"/>
      <c r="P333" s="228">
        <f t="shared" si="166"/>
        <v>1365809240</v>
      </c>
      <c r="Q333" s="228"/>
      <c r="W333" s="265">
        <v>23442</v>
      </c>
      <c r="X333" s="265" t="s">
        <v>157</v>
      </c>
      <c r="Y333" s="266">
        <v>1365809240</v>
      </c>
      <c r="Z333" s="266">
        <v>0</v>
      </c>
      <c r="AA333" s="266">
        <v>0</v>
      </c>
      <c r="AB333" s="266">
        <v>0</v>
      </c>
      <c r="AC333" s="266">
        <v>1365809240</v>
      </c>
      <c r="AD333" s="266">
        <v>0</v>
      </c>
      <c r="AE333" s="266">
        <v>0</v>
      </c>
      <c r="AF333" s="266">
        <v>1365809240</v>
      </c>
      <c r="AG333" s="266">
        <v>0</v>
      </c>
      <c r="AH333" s="266">
        <v>0</v>
      </c>
      <c r="AI333" s="266">
        <v>0</v>
      </c>
      <c r="AJ333" s="266">
        <v>0</v>
      </c>
      <c r="AK333" s="266">
        <v>0</v>
      </c>
      <c r="AL333" s="266">
        <v>0</v>
      </c>
      <c r="AM333" s="266">
        <v>1365809240</v>
      </c>
    </row>
    <row r="334" spans="1:39" x14ac:dyDescent="0.35">
      <c r="A334" s="220">
        <v>235</v>
      </c>
      <c r="B334" s="221" t="s">
        <v>158</v>
      </c>
      <c r="C334" s="222">
        <f>+C335+C346+C363+C375+C383+C385+C386+C387+C388+C389+C390+C391+C392+C393+C394+C395+C396+C397+C398+C399+C400+C401+C402+C403+C404+C405+C406+C407+C351</f>
        <v>0</v>
      </c>
      <c r="D334" s="222">
        <f>+D335+D346+D363+D375+D383+D385+D386+D387+D388+D389+D390+D391+D392+D393+D394+D395+D396+D397+D398+D399+D400+D401+D402+D403+D404+D405+D406+D407+D351</f>
        <v>4866721446</v>
      </c>
      <c r="E334" s="222">
        <f>+E335+E346+E363+E375+E383+E385+E386+E387+E388+E389+E390+E391+E392+E393+E394+E395+E396+E397+E398+E399+E400+E401+E402+E403+E404+E405+E406+E407+E351</f>
        <v>4866721446</v>
      </c>
      <c r="F334" s="222">
        <f>+F335+F346+F363+F375+F383+F385+F386+F387+F388+F389+F390+F391+F392+F393+F394+F395+F396+F397+F398+F399+F400+F401+F402+F403+F404+F405+F406+F407+F351</f>
        <v>12971246597.469999</v>
      </c>
      <c r="G334" s="222">
        <f>+G335+G346+G363+G375+G383+G385+G386+G387+G388+G389+G390+G391+G392+G393+G394+G395+G396+G397+G398+G399+G400+G401+G402+G403+G404+G405+G406+G407+G351</f>
        <v>12971246597.470001</v>
      </c>
      <c r="H334" s="222">
        <v>174551716</v>
      </c>
      <c r="I334" s="222">
        <v>1359989008.9400001</v>
      </c>
      <c r="J334" s="222">
        <f t="shared" si="165"/>
        <v>11611257588.530001</v>
      </c>
      <c r="K334" s="222">
        <v>25891725</v>
      </c>
      <c r="L334" s="222">
        <v>394008037.10000002</v>
      </c>
      <c r="M334" s="222">
        <f>+M335+M346+M363+M375+M383+M385+M386+M387+M388+M389+M390+M391+M392+M393+M394+M395+M396+M397+M398+M399+M400+M401+M402+M403+M404+M405+M406+M407+M351</f>
        <v>860884840.83999991</v>
      </c>
      <c r="N334" s="222">
        <v>2406812610.0999999</v>
      </c>
      <c r="O334" s="222">
        <f>+O335+O346+O363+O375+O383+O385+O386+O387+O388+O389+O390+O391+O392+O393+O394+O395+O396+O397+O398+O399+O400+O401+O402+O403+O404+O405+O406+O407+O351</f>
        <v>954776225.16000009</v>
      </c>
      <c r="P334" s="222">
        <f t="shared" si="166"/>
        <v>10564433987.370001</v>
      </c>
      <c r="Q334" s="222">
        <f>+Q335+Q346+Q363+Q375+Q383+Q385+Q386+Q387+Q388+Q389+Q390+Q391+Q392+Q393+Q394+Q395+Q396+Q397+Q398+Q399+Q400+Q401+Q402+Q403+Q404+Q405+Q406+Q407+Q351</f>
        <v>373241888.10000002</v>
      </c>
      <c r="W334" s="265">
        <v>235</v>
      </c>
      <c r="X334" s="265" t="s">
        <v>158</v>
      </c>
      <c r="Y334" s="266">
        <v>0</v>
      </c>
      <c r="Z334" s="266">
        <v>5103951418</v>
      </c>
      <c r="AA334" s="266">
        <v>2419798993</v>
      </c>
      <c r="AB334" s="266">
        <v>8072066083.4699984</v>
      </c>
      <c r="AC334" s="266">
        <v>10756218508.469997</v>
      </c>
      <c r="AD334" s="266">
        <v>174551716</v>
      </c>
      <c r="AE334" s="266">
        <v>1359989008.9400001</v>
      </c>
      <c r="AF334" s="266">
        <v>9396229499.5299969</v>
      </c>
      <c r="AG334" s="266">
        <v>25891725</v>
      </c>
      <c r="AH334" s="266">
        <v>394008037.10000002</v>
      </c>
      <c r="AI334" s="266">
        <v>965980971.84000003</v>
      </c>
      <c r="AJ334" s="266">
        <v>909231462</v>
      </c>
      <c r="AK334" s="266">
        <v>2406812610.0999999</v>
      </c>
      <c r="AL334" s="266">
        <v>1046823601.1599998</v>
      </c>
      <c r="AM334" s="266">
        <v>8349405898.369997</v>
      </c>
    </row>
    <row r="335" spans="1:39" x14ac:dyDescent="0.35">
      <c r="A335" s="226">
        <v>23501</v>
      </c>
      <c r="B335" s="227" t="s">
        <v>1146</v>
      </c>
      <c r="C335" s="228">
        <f t="shared" ref="C335:Q335" si="168">SUM(C336:C344)</f>
        <v>0</v>
      </c>
      <c r="D335" s="228">
        <f t="shared" si="168"/>
        <v>0</v>
      </c>
      <c r="E335" s="228">
        <f t="shared" si="168"/>
        <v>0</v>
      </c>
      <c r="F335" s="228">
        <f t="shared" si="168"/>
        <v>1441367799</v>
      </c>
      <c r="G335" s="228">
        <f t="shared" si="168"/>
        <v>1441367799</v>
      </c>
      <c r="H335" s="228">
        <v>0</v>
      </c>
      <c r="I335" s="228">
        <v>166255291</v>
      </c>
      <c r="J335" s="228">
        <f t="shared" si="165"/>
        <v>1275112508</v>
      </c>
      <c r="K335" s="228">
        <v>0</v>
      </c>
      <c r="L335" s="228">
        <v>43835074</v>
      </c>
      <c r="M335" s="228">
        <f t="shared" si="168"/>
        <v>122420217</v>
      </c>
      <c r="N335" s="228">
        <v>200400564</v>
      </c>
      <c r="O335" s="228">
        <f t="shared" si="168"/>
        <v>34145273</v>
      </c>
      <c r="P335" s="228">
        <f t="shared" si="166"/>
        <v>1240967235</v>
      </c>
      <c r="Q335" s="228">
        <f t="shared" si="168"/>
        <v>43835074</v>
      </c>
      <c r="W335" s="265">
        <v>23501</v>
      </c>
      <c r="X335" s="265" t="s">
        <v>1225</v>
      </c>
      <c r="Y335" s="266">
        <v>0</v>
      </c>
      <c r="Z335" s="266">
        <v>237229972</v>
      </c>
      <c r="AA335" s="266">
        <v>237229972</v>
      </c>
      <c r="AB335" s="266">
        <v>1441367799</v>
      </c>
      <c r="AC335" s="266">
        <v>1441367799</v>
      </c>
      <c r="AD335" s="266">
        <v>0</v>
      </c>
      <c r="AE335" s="266">
        <v>166255291</v>
      </c>
      <c r="AF335" s="266">
        <v>1275112508</v>
      </c>
      <c r="AG335" s="266">
        <v>0</v>
      </c>
      <c r="AH335" s="266">
        <v>43835074</v>
      </c>
      <c r="AI335" s="266">
        <v>122420217</v>
      </c>
      <c r="AJ335" s="266">
        <v>89676905</v>
      </c>
      <c r="AK335" s="266">
        <v>200400564</v>
      </c>
      <c r="AL335" s="266">
        <v>34145273</v>
      </c>
      <c r="AM335" s="266">
        <v>1240967235</v>
      </c>
    </row>
    <row r="336" spans="1:39" x14ac:dyDescent="0.35">
      <c r="A336" s="212">
        <v>2350101</v>
      </c>
      <c r="B336" s="210" t="s">
        <v>159</v>
      </c>
      <c r="C336" s="215">
        <v>0</v>
      </c>
      <c r="D336" s="215">
        <v>0</v>
      </c>
      <c r="E336" s="215">
        <v>0</v>
      </c>
      <c r="F336" s="215">
        <v>237229972</v>
      </c>
      <c r="G336" s="215">
        <f t="shared" si="146"/>
        <v>237229972</v>
      </c>
      <c r="H336" s="215">
        <v>0</v>
      </c>
      <c r="I336" s="215">
        <v>0</v>
      </c>
      <c r="J336" s="215">
        <f t="shared" si="165"/>
        <v>237229972</v>
      </c>
      <c r="K336" s="215">
        <v>0</v>
      </c>
      <c r="L336" s="215">
        <v>0</v>
      </c>
      <c r="M336" s="215">
        <f t="shared" si="151"/>
        <v>0</v>
      </c>
      <c r="N336" s="215">
        <v>4925273</v>
      </c>
      <c r="O336" s="215">
        <f t="shared" si="152"/>
        <v>4925273</v>
      </c>
      <c r="P336" s="215">
        <f t="shared" si="166"/>
        <v>232304699</v>
      </c>
      <c r="Q336" s="215">
        <f t="shared" si="153"/>
        <v>0</v>
      </c>
      <c r="W336" s="265">
        <v>2350101</v>
      </c>
      <c r="X336" s="265" t="s">
        <v>159</v>
      </c>
      <c r="Y336" s="266">
        <v>0</v>
      </c>
      <c r="Z336" s="266">
        <v>0</v>
      </c>
      <c r="AA336" s="266">
        <v>237229972</v>
      </c>
      <c r="AB336" s="266">
        <v>237229972</v>
      </c>
      <c r="AC336" s="266">
        <v>0</v>
      </c>
      <c r="AD336" s="266">
        <v>0</v>
      </c>
      <c r="AE336" s="266">
        <v>0</v>
      </c>
      <c r="AF336" s="266">
        <v>0</v>
      </c>
      <c r="AG336" s="266">
        <v>0</v>
      </c>
      <c r="AH336" s="266">
        <v>0</v>
      </c>
      <c r="AI336" s="266">
        <v>0</v>
      </c>
      <c r="AJ336" s="266">
        <v>4925273</v>
      </c>
      <c r="AK336" s="266">
        <v>4925273</v>
      </c>
      <c r="AL336" s="266">
        <v>4925273</v>
      </c>
      <c r="AM336" s="266">
        <v>-4925273</v>
      </c>
    </row>
    <row r="337" spans="1:39" s="219" customFormat="1" x14ac:dyDescent="0.35">
      <c r="A337" s="212">
        <v>2350102</v>
      </c>
      <c r="B337" s="210" t="s">
        <v>160</v>
      </c>
      <c r="C337" s="215">
        <v>0</v>
      </c>
      <c r="D337" s="215">
        <v>0</v>
      </c>
      <c r="E337" s="215">
        <v>0</v>
      </c>
      <c r="F337" s="215">
        <v>47959207</v>
      </c>
      <c r="G337" s="215">
        <f t="shared" si="146"/>
        <v>47959207</v>
      </c>
      <c r="H337" s="215">
        <v>0</v>
      </c>
      <c r="I337" s="215">
        <v>43835074</v>
      </c>
      <c r="J337" s="215">
        <f t="shared" si="165"/>
        <v>4124133</v>
      </c>
      <c r="K337" s="215">
        <v>0</v>
      </c>
      <c r="L337" s="215">
        <v>43835074</v>
      </c>
      <c r="M337" s="215">
        <f t="shared" si="151"/>
        <v>0</v>
      </c>
      <c r="N337" s="215">
        <v>43835074</v>
      </c>
      <c r="O337" s="215">
        <f t="shared" si="152"/>
        <v>0</v>
      </c>
      <c r="P337" s="215">
        <f t="shared" si="166"/>
        <v>4124133</v>
      </c>
      <c r="Q337" s="215">
        <f t="shared" si="153"/>
        <v>43835074</v>
      </c>
      <c r="R337" s="208"/>
      <c r="S337" s="208"/>
      <c r="T337" s="208"/>
      <c r="U337" s="208"/>
      <c r="V337" s="208"/>
      <c r="W337" s="265">
        <v>2350102</v>
      </c>
      <c r="X337" s="265" t="s">
        <v>160</v>
      </c>
      <c r="Y337" s="266">
        <v>0</v>
      </c>
      <c r="Z337" s="266">
        <v>0</v>
      </c>
      <c r="AA337" s="266">
        <v>0</v>
      </c>
      <c r="AB337" s="266">
        <v>47959207</v>
      </c>
      <c r="AC337" s="266">
        <v>47959207</v>
      </c>
      <c r="AD337" s="266">
        <v>0</v>
      </c>
      <c r="AE337" s="266">
        <v>43835074</v>
      </c>
      <c r="AF337" s="266">
        <v>4124133</v>
      </c>
      <c r="AG337" s="266">
        <v>0</v>
      </c>
      <c r="AH337" s="266">
        <v>43835074</v>
      </c>
      <c r="AI337" s="266">
        <v>0</v>
      </c>
      <c r="AJ337" s="266">
        <v>0</v>
      </c>
      <c r="AK337" s="266">
        <v>43835074</v>
      </c>
      <c r="AL337" s="266">
        <v>0</v>
      </c>
      <c r="AM337" s="266">
        <v>4124133</v>
      </c>
    </row>
    <row r="338" spans="1:39" x14ac:dyDescent="0.35">
      <c r="A338" s="212">
        <v>2350103</v>
      </c>
      <c r="B338" s="210" t="s">
        <v>161</v>
      </c>
      <c r="C338" s="215">
        <v>0</v>
      </c>
      <c r="D338" s="215">
        <v>0</v>
      </c>
      <c r="E338" s="215">
        <v>0</v>
      </c>
      <c r="F338" s="215">
        <v>47959208</v>
      </c>
      <c r="G338" s="215">
        <f t="shared" si="146"/>
        <v>47959208</v>
      </c>
      <c r="H338" s="215">
        <v>0</v>
      </c>
      <c r="I338" s="215">
        <v>0</v>
      </c>
      <c r="J338" s="215">
        <f t="shared" si="165"/>
        <v>47959208</v>
      </c>
      <c r="K338" s="215">
        <v>0</v>
      </c>
      <c r="L338" s="215">
        <v>0</v>
      </c>
      <c r="M338" s="215">
        <f t="shared" si="151"/>
        <v>0</v>
      </c>
      <c r="N338" s="215">
        <v>0</v>
      </c>
      <c r="O338" s="215">
        <f t="shared" si="152"/>
        <v>0</v>
      </c>
      <c r="P338" s="215">
        <f t="shared" si="166"/>
        <v>47959208</v>
      </c>
      <c r="Q338" s="215">
        <f t="shared" si="153"/>
        <v>0</v>
      </c>
      <c r="W338" s="265">
        <v>2350103</v>
      </c>
      <c r="X338" s="265" t="s">
        <v>161</v>
      </c>
      <c r="Y338" s="266">
        <v>0</v>
      </c>
      <c r="Z338" s="266">
        <v>0</v>
      </c>
      <c r="AA338" s="266">
        <v>0</v>
      </c>
      <c r="AB338" s="266">
        <v>47959208</v>
      </c>
      <c r="AC338" s="266">
        <v>47959208</v>
      </c>
      <c r="AD338" s="266">
        <v>0</v>
      </c>
      <c r="AE338" s="266">
        <v>0</v>
      </c>
      <c r="AF338" s="266">
        <v>47959208</v>
      </c>
      <c r="AG338" s="266">
        <v>0</v>
      </c>
      <c r="AH338" s="266">
        <v>0</v>
      </c>
      <c r="AI338" s="266">
        <v>0</v>
      </c>
      <c r="AJ338" s="266">
        <v>0</v>
      </c>
      <c r="AK338" s="266">
        <v>0</v>
      </c>
      <c r="AL338" s="266">
        <v>0</v>
      </c>
      <c r="AM338" s="266">
        <v>47959208</v>
      </c>
    </row>
    <row r="339" spans="1:39" x14ac:dyDescent="0.35">
      <c r="A339" s="212">
        <v>2350104</v>
      </c>
      <c r="B339" s="210" t="s">
        <v>162</v>
      </c>
      <c r="C339" s="215">
        <v>0</v>
      </c>
      <c r="D339" s="215">
        <v>0</v>
      </c>
      <c r="E339" s="215">
        <v>0</v>
      </c>
      <c r="F339" s="215">
        <v>189144644</v>
      </c>
      <c r="G339" s="215">
        <f t="shared" si="146"/>
        <v>189144644</v>
      </c>
      <c r="H339" s="215">
        <v>0</v>
      </c>
      <c r="I339" s="215">
        <v>0</v>
      </c>
      <c r="J339" s="215">
        <f t="shared" si="165"/>
        <v>189144644</v>
      </c>
      <c r="K339" s="215">
        <v>0</v>
      </c>
      <c r="L339" s="215">
        <v>0</v>
      </c>
      <c r="M339" s="215">
        <f t="shared" si="151"/>
        <v>0</v>
      </c>
      <c r="N339" s="215">
        <v>0</v>
      </c>
      <c r="O339" s="215">
        <f t="shared" si="152"/>
        <v>0</v>
      </c>
      <c r="P339" s="215">
        <f t="shared" si="166"/>
        <v>189144644</v>
      </c>
      <c r="Q339" s="215">
        <f t="shared" si="153"/>
        <v>0</v>
      </c>
      <c r="S339" s="219"/>
      <c r="T339" s="219"/>
      <c r="U339" s="219"/>
      <c r="V339" s="219"/>
      <c r="W339" s="265">
        <v>2350104</v>
      </c>
      <c r="X339" s="265" t="s">
        <v>162</v>
      </c>
      <c r="Y339" s="266">
        <v>0</v>
      </c>
      <c r="Z339" s="266">
        <v>0</v>
      </c>
      <c r="AA339" s="266">
        <v>0</v>
      </c>
      <c r="AB339" s="266">
        <v>189144644</v>
      </c>
      <c r="AC339" s="266">
        <v>189144644</v>
      </c>
      <c r="AD339" s="266">
        <v>0</v>
      </c>
      <c r="AE339" s="266">
        <v>0</v>
      </c>
      <c r="AF339" s="266">
        <v>189144644</v>
      </c>
      <c r="AG339" s="266">
        <v>0</v>
      </c>
      <c r="AH339" s="266">
        <v>0</v>
      </c>
      <c r="AI339" s="266">
        <v>0</v>
      </c>
      <c r="AJ339" s="266">
        <v>0</v>
      </c>
      <c r="AK339" s="266">
        <v>0</v>
      </c>
      <c r="AL339" s="266">
        <v>0</v>
      </c>
      <c r="AM339" s="266">
        <v>189144644</v>
      </c>
    </row>
    <row r="340" spans="1:39" x14ac:dyDescent="0.35">
      <c r="A340" s="212">
        <v>2350105</v>
      </c>
      <c r="B340" s="210" t="s">
        <v>163</v>
      </c>
      <c r="C340" s="215">
        <v>0</v>
      </c>
      <c r="D340" s="215">
        <v>0</v>
      </c>
      <c r="E340" s="215">
        <v>0</v>
      </c>
      <c r="F340" s="215">
        <v>135472173</v>
      </c>
      <c r="G340" s="215">
        <f t="shared" si="146"/>
        <v>135472173</v>
      </c>
      <c r="H340" s="215">
        <v>0</v>
      </c>
      <c r="I340" s="215">
        <v>34671822</v>
      </c>
      <c r="J340" s="215">
        <f t="shared" si="165"/>
        <v>100800351</v>
      </c>
      <c r="K340" s="215">
        <v>0</v>
      </c>
      <c r="L340" s="215">
        <v>0</v>
      </c>
      <c r="M340" s="215">
        <f t="shared" si="151"/>
        <v>34671822</v>
      </c>
      <c r="N340" s="215">
        <v>34671822</v>
      </c>
      <c r="O340" s="215">
        <f t="shared" si="152"/>
        <v>0</v>
      </c>
      <c r="P340" s="215">
        <f t="shared" si="166"/>
        <v>100800351</v>
      </c>
      <c r="Q340" s="215">
        <f t="shared" si="153"/>
        <v>0</v>
      </c>
      <c r="W340" s="265">
        <v>2350105</v>
      </c>
      <c r="X340" s="265" t="s">
        <v>163</v>
      </c>
      <c r="Y340" s="266">
        <v>0</v>
      </c>
      <c r="Z340" s="266">
        <v>0</v>
      </c>
      <c r="AA340" s="266">
        <v>0</v>
      </c>
      <c r="AB340" s="266">
        <v>135472173</v>
      </c>
      <c r="AC340" s="266">
        <v>135472173</v>
      </c>
      <c r="AD340" s="266">
        <v>0</v>
      </c>
      <c r="AE340" s="266">
        <v>34671822</v>
      </c>
      <c r="AF340" s="266">
        <v>100800351</v>
      </c>
      <c r="AG340" s="266">
        <v>0</v>
      </c>
      <c r="AH340" s="266">
        <v>0</v>
      </c>
      <c r="AI340" s="266">
        <v>34671822</v>
      </c>
      <c r="AJ340" s="266">
        <v>84751632</v>
      </c>
      <c r="AK340" s="266">
        <v>34671822</v>
      </c>
      <c r="AL340" s="266">
        <v>0</v>
      </c>
      <c r="AM340" s="266">
        <v>100800351</v>
      </c>
    </row>
    <row r="341" spans="1:39" x14ac:dyDescent="0.35">
      <c r="A341" s="212">
        <v>2350106</v>
      </c>
      <c r="B341" s="210" t="s">
        <v>164</v>
      </c>
      <c r="C341" s="215">
        <v>0</v>
      </c>
      <c r="D341" s="215">
        <v>0</v>
      </c>
      <c r="E341" s="215"/>
      <c r="F341" s="215">
        <v>157808831</v>
      </c>
      <c r="G341" s="215">
        <f t="shared" si="146"/>
        <v>157808831</v>
      </c>
      <c r="H341" s="215">
        <v>0</v>
      </c>
      <c r="I341" s="215">
        <v>87748395</v>
      </c>
      <c r="J341" s="215">
        <f t="shared" si="165"/>
        <v>70060436</v>
      </c>
      <c r="K341" s="215">
        <v>0</v>
      </c>
      <c r="L341" s="215">
        <v>0</v>
      </c>
      <c r="M341" s="215">
        <f t="shared" si="151"/>
        <v>87748395</v>
      </c>
      <c r="N341" s="215">
        <v>116968395</v>
      </c>
      <c r="O341" s="215">
        <f t="shared" si="152"/>
        <v>29220000</v>
      </c>
      <c r="P341" s="215">
        <f t="shared" si="166"/>
        <v>40840436</v>
      </c>
      <c r="Q341" s="215">
        <f t="shared" si="153"/>
        <v>0</v>
      </c>
      <c r="R341" s="219"/>
      <c r="W341" s="265">
        <v>2350106</v>
      </c>
      <c r="X341" s="265" t="s">
        <v>164</v>
      </c>
      <c r="Y341" s="266">
        <v>0</v>
      </c>
      <c r="Z341" s="266">
        <v>0</v>
      </c>
      <c r="AA341" s="266">
        <v>0</v>
      </c>
      <c r="AB341" s="266">
        <v>157808831</v>
      </c>
      <c r="AC341" s="266">
        <v>157808831</v>
      </c>
      <c r="AD341" s="266">
        <v>0</v>
      </c>
      <c r="AE341" s="266">
        <v>87748395</v>
      </c>
      <c r="AF341" s="266">
        <v>70060436</v>
      </c>
      <c r="AG341" s="266">
        <v>0</v>
      </c>
      <c r="AH341" s="266">
        <v>0</v>
      </c>
      <c r="AI341" s="266">
        <v>87748395</v>
      </c>
      <c r="AJ341" s="266">
        <v>0</v>
      </c>
      <c r="AK341" s="266">
        <v>116968395</v>
      </c>
      <c r="AL341" s="266">
        <v>29220000</v>
      </c>
      <c r="AM341" s="266">
        <v>40840436</v>
      </c>
    </row>
    <row r="342" spans="1:39" s="219" customFormat="1" x14ac:dyDescent="0.35">
      <c r="A342" s="212">
        <v>2350107</v>
      </c>
      <c r="B342" s="210" t="s">
        <v>165</v>
      </c>
      <c r="C342" s="215">
        <v>0</v>
      </c>
      <c r="D342" s="215">
        <v>0</v>
      </c>
      <c r="E342" s="215">
        <v>0</v>
      </c>
      <c r="F342" s="215">
        <v>30000027</v>
      </c>
      <c r="G342" s="215">
        <f t="shared" si="146"/>
        <v>30000027</v>
      </c>
      <c r="H342" s="215">
        <v>0</v>
      </c>
      <c r="I342" s="215">
        <v>0</v>
      </c>
      <c r="J342" s="215">
        <f t="shared" si="165"/>
        <v>30000027</v>
      </c>
      <c r="K342" s="215">
        <v>0</v>
      </c>
      <c r="L342" s="215">
        <v>0</v>
      </c>
      <c r="M342" s="215">
        <f t="shared" si="151"/>
        <v>0</v>
      </c>
      <c r="N342" s="215">
        <v>0</v>
      </c>
      <c r="O342" s="215">
        <f t="shared" si="152"/>
        <v>0</v>
      </c>
      <c r="P342" s="215">
        <f t="shared" si="166"/>
        <v>30000027</v>
      </c>
      <c r="Q342" s="215">
        <f t="shared" si="153"/>
        <v>0</v>
      </c>
      <c r="R342" s="208"/>
      <c r="S342" s="208"/>
      <c r="T342" s="208"/>
      <c r="U342" s="208"/>
      <c r="V342" s="208"/>
      <c r="W342" s="265">
        <v>2350107</v>
      </c>
      <c r="X342" s="265" t="s">
        <v>165</v>
      </c>
      <c r="Y342" s="266">
        <v>0</v>
      </c>
      <c r="Z342" s="266">
        <v>0</v>
      </c>
      <c r="AA342" s="266">
        <v>0</v>
      </c>
      <c r="AB342" s="266">
        <v>30000027</v>
      </c>
      <c r="AC342" s="266">
        <v>30000027</v>
      </c>
      <c r="AD342" s="266">
        <v>0</v>
      </c>
      <c r="AE342" s="266">
        <v>0</v>
      </c>
      <c r="AF342" s="266">
        <v>30000027</v>
      </c>
      <c r="AG342" s="266">
        <v>0</v>
      </c>
      <c r="AH342" s="266">
        <v>0</v>
      </c>
      <c r="AI342" s="266">
        <v>0</v>
      </c>
      <c r="AJ342" s="266">
        <v>0</v>
      </c>
      <c r="AK342" s="266">
        <v>0</v>
      </c>
      <c r="AL342" s="266">
        <v>0</v>
      </c>
      <c r="AM342" s="266">
        <v>30000027</v>
      </c>
    </row>
    <row r="343" spans="1:39" x14ac:dyDescent="0.35">
      <c r="A343" s="212">
        <v>2350108</v>
      </c>
      <c r="B343" s="210" t="s">
        <v>166</v>
      </c>
      <c r="C343" s="215">
        <v>0</v>
      </c>
      <c r="D343" s="215">
        <v>0</v>
      </c>
      <c r="E343" s="215">
        <v>0</v>
      </c>
      <c r="F343" s="215">
        <v>102393735</v>
      </c>
      <c r="G343" s="215">
        <f t="shared" si="146"/>
        <v>102393735</v>
      </c>
      <c r="H343" s="215">
        <v>0</v>
      </c>
      <c r="I343" s="215">
        <v>0</v>
      </c>
      <c r="J343" s="215">
        <f t="shared" si="165"/>
        <v>102393735</v>
      </c>
      <c r="K343" s="215">
        <v>0</v>
      </c>
      <c r="L343" s="215">
        <v>0</v>
      </c>
      <c r="M343" s="215">
        <f t="shared" si="151"/>
        <v>0</v>
      </c>
      <c r="N343" s="215">
        <v>0</v>
      </c>
      <c r="O343" s="215">
        <f t="shared" si="152"/>
        <v>0</v>
      </c>
      <c r="P343" s="215">
        <f t="shared" si="166"/>
        <v>102393735</v>
      </c>
      <c r="Q343" s="215">
        <f t="shared" si="153"/>
        <v>0</v>
      </c>
      <c r="W343" s="265">
        <v>2350108</v>
      </c>
      <c r="X343" s="265" t="s">
        <v>166</v>
      </c>
      <c r="Y343" s="266">
        <v>0</v>
      </c>
      <c r="Z343" s="266">
        <v>0</v>
      </c>
      <c r="AA343" s="266">
        <v>0</v>
      </c>
      <c r="AB343" s="266">
        <v>102393735</v>
      </c>
      <c r="AC343" s="266">
        <v>102393735</v>
      </c>
      <c r="AD343" s="266">
        <v>0</v>
      </c>
      <c r="AE343" s="266">
        <v>0</v>
      </c>
      <c r="AF343" s="266">
        <v>102393735</v>
      </c>
      <c r="AG343" s="266">
        <v>0</v>
      </c>
      <c r="AH343" s="266">
        <v>0</v>
      </c>
      <c r="AI343" s="266">
        <v>0</v>
      </c>
      <c r="AJ343" s="266">
        <v>0</v>
      </c>
      <c r="AK343" s="266">
        <v>0</v>
      </c>
      <c r="AL343" s="266">
        <v>0</v>
      </c>
      <c r="AM343" s="266">
        <v>102393735</v>
      </c>
    </row>
    <row r="344" spans="1:39" x14ac:dyDescent="0.35">
      <c r="A344" s="212">
        <v>2350109</v>
      </c>
      <c r="B344" s="210" t="s">
        <v>167</v>
      </c>
      <c r="C344" s="215">
        <v>0</v>
      </c>
      <c r="D344" s="215">
        <v>0</v>
      </c>
      <c r="E344" s="215">
        <v>0</v>
      </c>
      <c r="F344" s="215">
        <v>493400002</v>
      </c>
      <c r="G344" s="215">
        <f t="shared" si="146"/>
        <v>493400002</v>
      </c>
      <c r="H344" s="215">
        <v>0</v>
      </c>
      <c r="I344" s="215">
        <v>0</v>
      </c>
      <c r="J344" s="215">
        <f t="shared" si="165"/>
        <v>493400002</v>
      </c>
      <c r="K344" s="215">
        <v>0</v>
      </c>
      <c r="L344" s="215">
        <v>0</v>
      </c>
      <c r="M344" s="215">
        <f t="shared" si="151"/>
        <v>0</v>
      </c>
      <c r="N344" s="215">
        <v>0</v>
      </c>
      <c r="O344" s="215">
        <f t="shared" si="152"/>
        <v>0</v>
      </c>
      <c r="P344" s="215">
        <f t="shared" si="166"/>
        <v>493400002</v>
      </c>
      <c r="Q344" s="215">
        <f t="shared" si="153"/>
        <v>0</v>
      </c>
      <c r="S344" s="219"/>
      <c r="T344" s="219"/>
      <c r="U344" s="219"/>
      <c r="V344" s="219"/>
      <c r="W344" s="265">
        <v>2350109</v>
      </c>
      <c r="X344" s="265" t="s">
        <v>167</v>
      </c>
      <c r="Y344" s="266">
        <v>0</v>
      </c>
      <c r="Z344" s="266">
        <v>0</v>
      </c>
      <c r="AA344" s="266">
        <v>0</v>
      </c>
      <c r="AB344" s="266">
        <v>493400002</v>
      </c>
      <c r="AC344" s="266">
        <v>493400002</v>
      </c>
      <c r="AD344" s="266">
        <v>0</v>
      </c>
      <c r="AE344" s="266">
        <v>0</v>
      </c>
      <c r="AF344" s="266">
        <v>493400002</v>
      </c>
      <c r="AG344" s="266">
        <v>0</v>
      </c>
      <c r="AH344" s="266">
        <v>0</v>
      </c>
      <c r="AI344" s="266">
        <v>0</v>
      </c>
      <c r="AJ344" s="266">
        <v>0</v>
      </c>
      <c r="AK344" s="266">
        <v>0</v>
      </c>
      <c r="AL344" s="266">
        <v>0</v>
      </c>
      <c r="AM344" s="266">
        <v>493400002</v>
      </c>
    </row>
    <row r="345" spans="1:39" ht="29" x14ac:dyDescent="0.35">
      <c r="A345" s="212">
        <v>2350110</v>
      </c>
      <c r="B345" s="210" t="s">
        <v>1226</v>
      </c>
      <c r="C345" s="215"/>
      <c r="D345" s="215"/>
      <c r="E345" s="215"/>
      <c r="F345" s="215"/>
      <c r="G345" s="215"/>
      <c r="H345" s="215">
        <v>0</v>
      </c>
      <c r="I345" s="215">
        <v>0</v>
      </c>
      <c r="J345" s="215"/>
      <c r="K345" s="215">
        <v>0</v>
      </c>
      <c r="L345" s="215">
        <v>0</v>
      </c>
      <c r="M345" s="215"/>
      <c r="N345" s="215">
        <v>0</v>
      </c>
      <c r="O345" s="215"/>
      <c r="P345" s="215"/>
      <c r="Q345" s="215"/>
      <c r="S345" s="219"/>
      <c r="T345" s="219"/>
      <c r="U345" s="219"/>
      <c r="W345" s="265">
        <v>2350110</v>
      </c>
      <c r="X345" s="265" t="s">
        <v>1226</v>
      </c>
      <c r="Y345" s="266">
        <v>0</v>
      </c>
      <c r="Z345" s="266">
        <v>237229972</v>
      </c>
      <c r="AA345" s="266">
        <v>0</v>
      </c>
      <c r="AB345" s="266">
        <v>0</v>
      </c>
      <c r="AC345" s="266">
        <v>237229972</v>
      </c>
      <c r="AD345" s="266">
        <v>0</v>
      </c>
      <c r="AE345" s="266">
        <v>0</v>
      </c>
      <c r="AF345" s="266">
        <v>237229972</v>
      </c>
      <c r="AG345" s="266">
        <v>0</v>
      </c>
      <c r="AH345" s="266">
        <v>0</v>
      </c>
      <c r="AI345" s="266">
        <v>0</v>
      </c>
      <c r="AJ345" s="266">
        <v>0</v>
      </c>
      <c r="AK345" s="266">
        <v>0</v>
      </c>
      <c r="AL345" s="266">
        <v>0</v>
      </c>
      <c r="AM345" s="266">
        <v>237229972</v>
      </c>
    </row>
    <row r="346" spans="1:39" x14ac:dyDescent="0.35">
      <c r="A346" s="226">
        <v>23502</v>
      </c>
      <c r="B346" s="227" t="s">
        <v>172</v>
      </c>
      <c r="C346" s="228">
        <f>SUM(C347:C350)</f>
        <v>0</v>
      </c>
      <c r="D346" s="228">
        <f t="shared" ref="D346:Q346" si="169">SUM(D347:D350)</f>
        <v>0</v>
      </c>
      <c r="E346" s="228">
        <f t="shared" si="169"/>
        <v>2684152425</v>
      </c>
      <c r="F346" s="228">
        <f t="shared" si="169"/>
        <v>4899180514</v>
      </c>
      <c r="G346" s="228">
        <f t="shared" si="169"/>
        <v>2215028089</v>
      </c>
      <c r="H346" s="228">
        <v>0</v>
      </c>
      <c r="I346" s="228">
        <v>0</v>
      </c>
      <c r="J346" s="228">
        <f t="shared" si="165"/>
        <v>2215028089</v>
      </c>
      <c r="K346" s="228">
        <v>0</v>
      </c>
      <c r="L346" s="228">
        <v>0</v>
      </c>
      <c r="M346" s="228">
        <f t="shared" si="169"/>
        <v>0</v>
      </c>
      <c r="N346" s="228">
        <v>0</v>
      </c>
      <c r="O346" s="228">
        <f t="shared" si="169"/>
        <v>0</v>
      </c>
      <c r="P346" s="228">
        <f t="shared" si="166"/>
        <v>2215028089</v>
      </c>
      <c r="Q346" s="228">
        <f t="shared" si="169"/>
        <v>0</v>
      </c>
      <c r="W346" s="265">
        <v>23502</v>
      </c>
      <c r="X346" s="265" t="s">
        <v>172</v>
      </c>
      <c r="Y346" s="266">
        <v>0</v>
      </c>
      <c r="Z346" s="266">
        <v>0</v>
      </c>
      <c r="AA346" s="266">
        <v>2684152425</v>
      </c>
      <c r="AB346" s="266">
        <v>4899180514</v>
      </c>
      <c r="AC346" s="266">
        <v>2215028089</v>
      </c>
      <c r="AD346" s="266">
        <v>0</v>
      </c>
      <c r="AE346" s="266">
        <v>0</v>
      </c>
      <c r="AF346" s="266">
        <v>2215028089</v>
      </c>
      <c r="AG346" s="266">
        <v>0</v>
      </c>
      <c r="AH346" s="266">
        <v>0</v>
      </c>
      <c r="AI346" s="266">
        <v>0</v>
      </c>
      <c r="AJ346" s="266">
        <v>0</v>
      </c>
      <c r="AK346" s="266">
        <v>0</v>
      </c>
      <c r="AL346" s="266">
        <v>0</v>
      </c>
      <c r="AM346" s="266">
        <v>2215028089</v>
      </c>
    </row>
    <row r="347" spans="1:39" x14ac:dyDescent="0.35">
      <c r="A347" s="212">
        <v>2350201</v>
      </c>
      <c r="B347" s="210" t="s">
        <v>168</v>
      </c>
      <c r="C347" s="215">
        <v>0</v>
      </c>
      <c r="D347" s="215">
        <v>0</v>
      </c>
      <c r="E347" s="215">
        <v>0</v>
      </c>
      <c r="F347" s="215">
        <v>60001</v>
      </c>
      <c r="G347" s="215">
        <f t="shared" ref="G347:G407" si="170">+C347+D347-E347+F347</f>
        <v>60001</v>
      </c>
      <c r="H347" s="215">
        <v>0</v>
      </c>
      <c r="I347" s="215">
        <v>0</v>
      </c>
      <c r="J347" s="215">
        <f t="shared" si="165"/>
        <v>60001</v>
      </c>
      <c r="K347" s="215">
        <v>0</v>
      </c>
      <c r="L347" s="215">
        <v>0</v>
      </c>
      <c r="M347" s="215">
        <f t="shared" si="151"/>
        <v>0</v>
      </c>
      <c r="N347" s="215">
        <v>0</v>
      </c>
      <c r="O347" s="215">
        <f t="shared" si="152"/>
        <v>0</v>
      </c>
      <c r="P347" s="215">
        <f t="shared" si="166"/>
        <v>60001</v>
      </c>
      <c r="Q347" s="215">
        <f t="shared" si="153"/>
        <v>0</v>
      </c>
      <c r="R347" s="219"/>
      <c r="W347" s="265">
        <v>2350201</v>
      </c>
      <c r="X347" s="265" t="s">
        <v>168</v>
      </c>
      <c r="Y347" s="266">
        <v>0</v>
      </c>
      <c r="Z347" s="266">
        <v>0</v>
      </c>
      <c r="AA347" s="266">
        <v>0</v>
      </c>
      <c r="AB347" s="266">
        <v>60001</v>
      </c>
      <c r="AC347" s="266">
        <v>60001</v>
      </c>
      <c r="AD347" s="266">
        <v>0</v>
      </c>
      <c r="AE347" s="266">
        <v>0</v>
      </c>
      <c r="AF347" s="266">
        <v>60001</v>
      </c>
      <c r="AG347" s="266">
        <v>0</v>
      </c>
      <c r="AH347" s="266">
        <v>0</v>
      </c>
      <c r="AI347" s="266">
        <v>0</v>
      </c>
      <c r="AJ347" s="266">
        <v>0</v>
      </c>
      <c r="AK347" s="266">
        <v>0</v>
      </c>
      <c r="AL347" s="266">
        <v>0</v>
      </c>
      <c r="AM347" s="266">
        <v>60001</v>
      </c>
    </row>
    <row r="348" spans="1:39" x14ac:dyDescent="0.35">
      <c r="A348" s="212">
        <v>2350202</v>
      </c>
      <c r="B348" s="210" t="s">
        <v>169</v>
      </c>
      <c r="C348" s="215">
        <v>0</v>
      </c>
      <c r="D348" s="215">
        <v>0</v>
      </c>
      <c r="E348" s="215">
        <v>0</v>
      </c>
      <c r="F348" s="215">
        <v>1301315</v>
      </c>
      <c r="G348" s="215">
        <f t="shared" si="170"/>
        <v>1301315</v>
      </c>
      <c r="H348" s="215">
        <v>0</v>
      </c>
      <c r="I348" s="215">
        <v>0</v>
      </c>
      <c r="J348" s="215">
        <f t="shared" si="165"/>
        <v>1301315</v>
      </c>
      <c r="K348" s="215">
        <v>0</v>
      </c>
      <c r="L348" s="215">
        <v>0</v>
      </c>
      <c r="M348" s="215">
        <f t="shared" si="151"/>
        <v>0</v>
      </c>
      <c r="N348" s="215">
        <v>0</v>
      </c>
      <c r="O348" s="215">
        <f t="shared" si="152"/>
        <v>0</v>
      </c>
      <c r="P348" s="215">
        <f t="shared" si="166"/>
        <v>1301315</v>
      </c>
      <c r="Q348" s="215">
        <f t="shared" si="153"/>
        <v>0</v>
      </c>
      <c r="W348" s="265">
        <v>2350202</v>
      </c>
      <c r="X348" s="265" t="s">
        <v>169</v>
      </c>
      <c r="Y348" s="266">
        <v>0</v>
      </c>
      <c r="Z348" s="266">
        <v>0</v>
      </c>
      <c r="AA348" s="266">
        <v>0</v>
      </c>
      <c r="AB348" s="266">
        <v>1301315</v>
      </c>
      <c r="AC348" s="266">
        <v>1301315</v>
      </c>
      <c r="AD348" s="266">
        <v>0</v>
      </c>
      <c r="AE348" s="266">
        <v>0</v>
      </c>
      <c r="AF348" s="266">
        <v>1301315</v>
      </c>
      <c r="AG348" s="266">
        <v>0</v>
      </c>
      <c r="AH348" s="266">
        <v>0</v>
      </c>
      <c r="AI348" s="266">
        <v>0</v>
      </c>
      <c r="AJ348" s="266">
        <v>0</v>
      </c>
      <c r="AK348" s="266">
        <v>0</v>
      </c>
      <c r="AL348" s="266">
        <v>0</v>
      </c>
      <c r="AM348" s="266">
        <v>1301315</v>
      </c>
    </row>
    <row r="349" spans="1:39" x14ac:dyDescent="0.35">
      <c r="A349" s="212">
        <v>2350203</v>
      </c>
      <c r="B349" s="210" t="s">
        <v>170</v>
      </c>
      <c r="C349" s="215">
        <v>0</v>
      </c>
      <c r="D349" s="215">
        <v>0</v>
      </c>
      <c r="E349" s="215">
        <v>2684152425</v>
      </c>
      <c r="F349" s="215">
        <v>2684152425</v>
      </c>
      <c r="G349" s="215">
        <f t="shared" si="170"/>
        <v>0</v>
      </c>
      <c r="H349" s="215">
        <v>0</v>
      </c>
      <c r="I349" s="215">
        <v>0</v>
      </c>
      <c r="J349" s="215">
        <f t="shared" si="165"/>
        <v>0</v>
      </c>
      <c r="K349" s="215">
        <v>0</v>
      </c>
      <c r="L349" s="215">
        <v>0</v>
      </c>
      <c r="M349" s="215">
        <f t="shared" si="151"/>
        <v>0</v>
      </c>
      <c r="N349" s="215">
        <v>0</v>
      </c>
      <c r="O349" s="215">
        <f t="shared" si="152"/>
        <v>0</v>
      </c>
      <c r="P349" s="215">
        <f t="shared" si="166"/>
        <v>0</v>
      </c>
      <c r="Q349" s="215">
        <f t="shared" si="153"/>
        <v>0</v>
      </c>
      <c r="W349" s="265">
        <v>2350203</v>
      </c>
      <c r="X349" s="265" t="s">
        <v>170</v>
      </c>
      <c r="Y349" s="266">
        <v>0</v>
      </c>
      <c r="Z349" s="266">
        <v>0</v>
      </c>
      <c r="AA349" s="266">
        <v>2684152425</v>
      </c>
      <c r="AB349" s="266">
        <v>2684152425</v>
      </c>
      <c r="AC349" s="266">
        <v>0</v>
      </c>
      <c r="AD349" s="266">
        <v>0</v>
      </c>
      <c r="AE349" s="266">
        <v>0</v>
      </c>
      <c r="AF349" s="266">
        <v>0</v>
      </c>
      <c r="AG349" s="266">
        <v>0</v>
      </c>
      <c r="AH349" s="266">
        <v>0</v>
      </c>
      <c r="AI349" s="266">
        <v>0</v>
      </c>
      <c r="AJ349" s="266">
        <v>0</v>
      </c>
      <c r="AK349" s="266">
        <v>0</v>
      </c>
      <c r="AL349" s="266">
        <v>0</v>
      </c>
      <c r="AM349" s="266">
        <v>0</v>
      </c>
    </row>
    <row r="350" spans="1:39" x14ac:dyDescent="0.35">
      <c r="A350" s="212">
        <v>2350204</v>
      </c>
      <c r="B350" s="210" t="s">
        <v>171</v>
      </c>
      <c r="C350" s="215">
        <v>0</v>
      </c>
      <c r="D350" s="215">
        <v>0</v>
      </c>
      <c r="E350" s="215">
        <v>0</v>
      </c>
      <c r="F350" s="215">
        <v>2213666773</v>
      </c>
      <c r="G350" s="215">
        <f t="shared" si="170"/>
        <v>2213666773</v>
      </c>
      <c r="H350" s="215">
        <v>0</v>
      </c>
      <c r="I350" s="215">
        <v>0</v>
      </c>
      <c r="J350" s="215">
        <f t="shared" si="165"/>
        <v>2213666773</v>
      </c>
      <c r="K350" s="215">
        <v>0</v>
      </c>
      <c r="L350" s="215">
        <v>0</v>
      </c>
      <c r="M350" s="215">
        <f t="shared" si="151"/>
        <v>0</v>
      </c>
      <c r="N350" s="215">
        <v>0</v>
      </c>
      <c r="O350" s="215">
        <f t="shared" si="152"/>
        <v>0</v>
      </c>
      <c r="P350" s="215">
        <f t="shared" si="166"/>
        <v>2213666773</v>
      </c>
      <c r="Q350" s="215">
        <f t="shared" si="153"/>
        <v>0</v>
      </c>
      <c r="W350" s="265">
        <v>2350204</v>
      </c>
      <c r="X350" s="265" t="s">
        <v>171</v>
      </c>
      <c r="Y350" s="266">
        <v>0</v>
      </c>
      <c r="Z350" s="266">
        <v>0</v>
      </c>
      <c r="AA350" s="266">
        <v>0</v>
      </c>
      <c r="AB350" s="266">
        <v>2213666773</v>
      </c>
      <c r="AC350" s="266">
        <v>2213666773</v>
      </c>
      <c r="AD350" s="266">
        <v>0</v>
      </c>
      <c r="AE350" s="266">
        <v>0</v>
      </c>
      <c r="AF350" s="266">
        <v>2213666773</v>
      </c>
      <c r="AG350" s="266">
        <v>0</v>
      </c>
      <c r="AH350" s="266">
        <v>0</v>
      </c>
      <c r="AI350" s="266">
        <v>0</v>
      </c>
      <c r="AJ350" s="266">
        <v>0</v>
      </c>
      <c r="AK350" s="266">
        <v>0</v>
      </c>
      <c r="AL350" s="266">
        <v>0</v>
      </c>
      <c r="AM350" s="266">
        <v>2213666773</v>
      </c>
    </row>
    <row r="351" spans="1:39" x14ac:dyDescent="0.35">
      <c r="A351" s="226">
        <v>23503</v>
      </c>
      <c r="B351" s="227" t="s">
        <v>1085</v>
      </c>
      <c r="C351" s="228">
        <f>SUM(C352:C362)</f>
        <v>0</v>
      </c>
      <c r="D351" s="228">
        <f t="shared" ref="D351:Q351" si="171">SUM(D352:D362)</f>
        <v>0</v>
      </c>
      <c r="E351" s="228">
        <f t="shared" si="171"/>
        <v>2182569021</v>
      </c>
      <c r="F351" s="228">
        <f t="shared" si="171"/>
        <v>3325715838</v>
      </c>
      <c r="G351" s="228">
        <f t="shared" si="171"/>
        <v>1143146817</v>
      </c>
      <c r="H351" s="228">
        <v>0</v>
      </c>
      <c r="I351" s="228">
        <v>14609459</v>
      </c>
      <c r="J351" s="228">
        <f t="shared" si="165"/>
        <v>1128537358</v>
      </c>
      <c r="K351" s="228">
        <v>0</v>
      </c>
      <c r="L351" s="228">
        <v>14313149</v>
      </c>
      <c r="M351" s="228">
        <f t="shared" si="171"/>
        <v>296310</v>
      </c>
      <c r="N351" s="228">
        <v>26950239</v>
      </c>
      <c r="O351" s="228">
        <f t="shared" si="171"/>
        <v>12340780</v>
      </c>
      <c r="P351" s="228">
        <f t="shared" si="166"/>
        <v>1116196578</v>
      </c>
      <c r="Q351" s="228">
        <f t="shared" si="171"/>
        <v>14313149</v>
      </c>
      <c r="W351" s="265">
        <v>23503</v>
      </c>
      <c r="X351" s="265" t="s">
        <v>172</v>
      </c>
      <c r="Y351" s="266">
        <v>0</v>
      </c>
      <c r="Z351" s="266">
        <v>0</v>
      </c>
      <c r="AA351" s="266">
        <v>2182569021</v>
      </c>
      <c r="AB351" s="266">
        <v>3325715838</v>
      </c>
      <c r="AC351" s="266">
        <v>1143146817</v>
      </c>
      <c r="AD351" s="266">
        <v>0</v>
      </c>
      <c r="AE351" s="266">
        <v>14609459</v>
      </c>
      <c r="AF351" s="266">
        <v>1128537358</v>
      </c>
      <c r="AG351" s="266">
        <v>0</v>
      </c>
      <c r="AH351" s="266">
        <v>14313149</v>
      </c>
      <c r="AI351" s="266">
        <v>296310</v>
      </c>
      <c r="AJ351" s="266">
        <v>12337090</v>
      </c>
      <c r="AK351" s="266">
        <v>26950239</v>
      </c>
      <c r="AL351" s="266">
        <v>12340780</v>
      </c>
      <c r="AM351" s="266">
        <v>1116196578</v>
      </c>
    </row>
    <row r="352" spans="1:39" x14ac:dyDescent="0.35">
      <c r="A352" s="212">
        <v>2350301</v>
      </c>
      <c r="B352" s="210" t="s">
        <v>173</v>
      </c>
      <c r="C352" s="215">
        <v>0</v>
      </c>
      <c r="D352" s="215">
        <v>0</v>
      </c>
      <c r="E352" s="215">
        <v>0</v>
      </c>
      <c r="F352" s="215">
        <v>35022827</v>
      </c>
      <c r="G352" s="215">
        <f t="shared" si="170"/>
        <v>35022827</v>
      </c>
      <c r="H352" s="215">
        <v>0</v>
      </c>
      <c r="I352" s="215">
        <v>0</v>
      </c>
      <c r="J352" s="215">
        <f t="shared" si="165"/>
        <v>35022827</v>
      </c>
      <c r="K352" s="215">
        <v>0</v>
      </c>
      <c r="L352" s="215">
        <v>0</v>
      </c>
      <c r="M352" s="215">
        <f t="shared" si="151"/>
        <v>0</v>
      </c>
      <c r="N352" s="215">
        <v>12337090</v>
      </c>
      <c r="O352" s="215">
        <f t="shared" si="152"/>
        <v>12337090</v>
      </c>
      <c r="P352" s="215">
        <f t="shared" si="166"/>
        <v>22685737</v>
      </c>
      <c r="Q352" s="215">
        <f t="shared" si="153"/>
        <v>0</v>
      </c>
      <c r="W352" s="265">
        <v>2350301</v>
      </c>
      <c r="X352" s="265" t="s">
        <v>173</v>
      </c>
      <c r="Y352" s="266">
        <v>0</v>
      </c>
      <c r="Z352" s="266">
        <v>0</v>
      </c>
      <c r="AA352" s="266">
        <v>0</v>
      </c>
      <c r="AB352" s="266">
        <v>35022827</v>
      </c>
      <c r="AC352" s="266">
        <v>35022827</v>
      </c>
      <c r="AD352" s="266">
        <v>0</v>
      </c>
      <c r="AE352" s="266">
        <v>0</v>
      </c>
      <c r="AF352" s="266">
        <v>35022827</v>
      </c>
      <c r="AG352" s="266">
        <v>0</v>
      </c>
      <c r="AH352" s="266">
        <v>0</v>
      </c>
      <c r="AI352" s="266">
        <v>0</v>
      </c>
      <c r="AJ352" s="266">
        <v>12337090</v>
      </c>
      <c r="AK352" s="266">
        <v>12337090</v>
      </c>
      <c r="AL352" s="266">
        <v>12337090</v>
      </c>
      <c r="AM352" s="266">
        <v>22685737</v>
      </c>
    </row>
    <row r="353" spans="1:39" x14ac:dyDescent="0.35">
      <c r="A353" s="212">
        <v>2350302</v>
      </c>
      <c r="B353" s="210" t="s">
        <v>174</v>
      </c>
      <c r="C353" s="215">
        <v>0</v>
      </c>
      <c r="D353" s="215">
        <v>0</v>
      </c>
      <c r="E353" s="215">
        <v>0</v>
      </c>
      <c r="F353" s="215">
        <v>70423765</v>
      </c>
      <c r="G353" s="215">
        <f t="shared" si="170"/>
        <v>70423765</v>
      </c>
      <c r="H353" s="215">
        <v>0</v>
      </c>
      <c r="I353" s="215">
        <v>0</v>
      </c>
      <c r="J353" s="215">
        <f t="shared" si="165"/>
        <v>70423765</v>
      </c>
      <c r="K353" s="215">
        <v>0</v>
      </c>
      <c r="L353" s="215">
        <v>0</v>
      </c>
      <c r="M353" s="215">
        <f t="shared" si="151"/>
        <v>0</v>
      </c>
      <c r="N353" s="215">
        <v>0</v>
      </c>
      <c r="O353" s="215">
        <f t="shared" si="152"/>
        <v>0</v>
      </c>
      <c r="P353" s="215">
        <f t="shared" si="166"/>
        <v>70423765</v>
      </c>
      <c r="Q353" s="215">
        <f t="shared" si="153"/>
        <v>0</v>
      </c>
      <c r="W353" s="265">
        <v>2350302</v>
      </c>
      <c r="X353" s="265" t="s">
        <v>174</v>
      </c>
      <c r="Y353" s="266">
        <v>0</v>
      </c>
      <c r="Z353" s="266">
        <v>0</v>
      </c>
      <c r="AA353" s="266">
        <v>0</v>
      </c>
      <c r="AB353" s="266">
        <v>70423765</v>
      </c>
      <c r="AC353" s="266">
        <v>70423765</v>
      </c>
      <c r="AD353" s="266">
        <v>0</v>
      </c>
      <c r="AE353" s="266">
        <v>0</v>
      </c>
      <c r="AF353" s="266">
        <v>70423765</v>
      </c>
      <c r="AG353" s="266">
        <v>0</v>
      </c>
      <c r="AH353" s="266">
        <v>0</v>
      </c>
      <c r="AI353" s="266">
        <v>0</v>
      </c>
      <c r="AJ353" s="266">
        <v>0</v>
      </c>
      <c r="AK353" s="266">
        <v>0</v>
      </c>
      <c r="AL353" s="266">
        <v>0</v>
      </c>
      <c r="AM353" s="266">
        <v>70423765</v>
      </c>
    </row>
    <row r="354" spans="1:39" s="219" customFormat="1" x14ac:dyDescent="0.35">
      <c r="A354" s="212">
        <v>2350303</v>
      </c>
      <c r="B354" s="210" t="s">
        <v>175</v>
      </c>
      <c r="C354" s="215">
        <v>0</v>
      </c>
      <c r="D354" s="215">
        <v>0</v>
      </c>
      <c r="E354" s="215">
        <v>0</v>
      </c>
      <c r="F354" s="215">
        <v>749700000</v>
      </c>
      <c r="G354" s="215">
        <f t="shared" si="170"/>
        <v>749700000</v>
      </c>
      <c r="H354" s="215">
        <v>0</v>
      </c>
      <c r="I354" s="215">
        <v>0</v>
      </c>
      <c r="J354" s="215">
        <f t="shared" si="165"/>
        <v>749700000</v>
      </c>
      <c r="K354" s="215">
        <v>0</v>
      </c>
      <c r="L354" s="215">
        <v>0</v>
      </c>
      <c r="M354" s="215">
        <f t="shared" si="151"/>
        <v>0</v>
      </c>
      <c r="N354" s="215">
        <v>0</v>
      </c>
      <c r="O354" s="215">
        <f t="shared" si="152"/>
        <v>0</v>
      </c>
      <c r="P354" s="215">
        <f t="shared" si="166"/>
        <v>749700000</v>
      </c>
      <c r="Q354" s="215">
        <f t="shared" si="153"/>
        <v>0</v>
      </c>
      <c r="R354" s="208"/>
      <c r="S354" s="208"/>
      <c r="T354" s="208"/>
      <c r="U354" s="208"/>
      <c r="V354" s="208"/>
      <c r="W354" s="265">
        <v>2350303</v>
      </c>
      <c r="X354" s="265" t="s">
        <v>175</v>
      </c>
      <c r="Y354" s="266">
        <v>0</v>
      </c>
      <c r="Z354" s="266">
        <v>0</v>
      </c>
      <c r="AA354" s="266">
        <v>0</v>
      </c>
      <c r="AB354" s="266">
        <v>749700000</v>
      </c>
      <c r="AC354" s="266">
        <v>749700000</v>
      </c>
      <c r="AD354" s="266">
        <v>0</v>
      </c>
      <c r="AE354" s="266">
        <v>0</v>
      </c>
      <c r="AF354" s="266">
        <v>749700000</v>
      </c>
      <c r="AG354" s="266">
        <v>0</v>
      </c>
      <c r="AH354" s="266">
        <v>0</v>
      </c>
      <c r="AI354" s="266">
        <v>0</v>
      </c>
      <c r="AJ354" s="266">
        <v>0</v>
      </c>
      <c r="AK354" s="266">
        <v>0</v>
      </c>
      <c r="AL354" s="266">
        <v>0</v>
      </c>
      <c r="AM354" s="266">
        <v>749700000</v>
      </c>
    </row>
    <row r="355" spans="1:39" x14ac:dyDescent="0.35">
      <c r="A355" s="212">
        <v>2350309</v>
      </c>
      <c r="B355" s="210" t="s">
        <v>176</v>
      </c>
      <c r="C355" s="215">
        <v>0</v>
      </c>
      <c r="D355" s="215">
        <v>0</v>
      </c>
      <c r="E355" s="215">
        <v>0</v>
      </c>
      <c r="F355" s="215">
        <v>31916686</v>
      </c>
      <c r="G355" s="215">
        <f t="shared" si="170"/>
        <v>31916686</v>
      </c>
      <c r="H355" s="215">
        <v>0</v>
      </c>
      <c r="I355" s="215">
        <v>0</v>
      </c>
      <c r="J355" s="215">
        <f t="shared" si="165"/>
        <v>31916686</v>
      </c>
      <c r="K355" s="215">
        <v>0</v>
      </c>
      <c r="L355" s="215">
        <v>0</v>
      </c>
      <c r="M355" s="215">
        <f t="shared" si="151"/>
        <v>0</v>
      </c>
      <c r="N355" s="215">
        <v>0</v>
      </c>
      <c r="O355" s="215">
        <f t="shared" si="152"/>
        <v>0</v>
      </c>
      <c r="P355" s="215">
        <f t="shared" si="166"/>
        <v>31916686</v>
      </c>
      <c r="Q355" s="215">
        <f t="shared" si="153"/>
        <v>0</v>
      </c>
      <c r="W355" s="265">
        <v>2350309</v>
      </c>
      <c r="X355" s="265" t="s">
        <v>176</v>
      </c>
      <c r="Y355" s="266">
        <v>0</v>
      </c>
      <c r="Z355" s="266">
        <v>0</v>
      </c>
      <c r="AA355" s="266">
        <v>0</v>
      </c>
      <c r="AB355" s="266">
        <v>31916686</v>
      </c>
      <c r="AC355" s="266">
        <v>31916686</v>
      </c>
      <c r="AD355" s="266">
        <v>0</v>
      </c>
      <c r="AE355" s="266">
        <v>0</v>
      </c>
      <c r="AF355" s="266">
        <v>31916686</v>
      </c>
      <c r="AG355" s="266">
        <v>0</v>
      </c>
      <c r="AH355" s="266">
        <v>0</v>
      </c>
      <c r="AI355" s="266">
        <v>0</v>
      </c>
      <c r="AJ355" s="266">
        <v>0</v>
      </c>
      <c r="AK355" s="266">
        <v>0</v>
      </c>
      <c r="AL355" s="266">
        <v>0</v>
      </c>
      <c r="AM355" s="266">
        <v>31916686</v>
      </c>
    </row>
    <row r="356" spans="1:39" x14ac:dyDescent="0.35">
      <c r="A356" s="212">
        <v>2350315</v>
      </c>
      <c r="B356" s="210" t="s">
        <v>177</v>
      </c>
      <c r="C356" s="215">
        <v>0</v>
      </c>
      <c r="D356" s="215">
        <v>0</v>
      </c>
      <c r="E356" s="215">
        <v>0</v>
      </c>
      <c r="F356" s="215">
        <v>2892728</v>
      </c>
      <c r="G356" s="215">
        <f t="shared" si="170"/>
        <v>2892728</v>
      </c>
      <c r="H356" s="215">
        <v>0</v>
      </c>
      <c r="I356" s="215">
        <v>296310</v>
      </c>
      <c r="J356" s="215">
        <f t="shared" si="165"/>
        <v>2596418</v>
      </c>
      <c r="K356" s="215">
        <v>0</v>
      </c>
      <c r="L356" s="215">
        <v>0</v>
      </c>
      <c r="M356" s="215">
        <f t="shared" si="151"/>
        <v>296310</v>
      </c>
      <c r="N356" s="215">
        <v>300000</v>
      </c>
      <c r="O356" s="215">
        <f t="shared" si="152"/>
        <v>3690</v>
      </c>
      <c r="P356" s="215">
        <f t="shared" si="166"/>
        <v>2592728</v>
      </c>
      <c r="Q356" s="215">
        <f t="shared" si="153"/>
        <v>0</v>
      </c>
      <c r="V356" s="219"/>
      <c r="W356" s="265">
        <v>2350315</v>
      </c>
      <c r="X356" s="265" t="s">
        <v>177</v>
      </c>
      <c r="Y356" s="266">
        <v>0</v>
      </c>
      <c r="Z356" s="266">
        <v>0</v>
      </c>
      <c r="AA356" s="266">
        <v>0</v>
      </c>
      <c r="AB356" s="266">
        <v>2892728</v>
      </c>
      <c r="AC356" s="266">
        <v>2892728</v>
      </c>
      <c r="AD356" s="266">
        <v>0</v>
      </c>
      <c r="AE356" s="266">
        <v>296310</v>
      </c>
      <c r="AF356" s="266">
        <v>2596418</v>
      </c>
      <c r="AG356" s="266">
        <v>0</v>
      </c>
      <c r="AH356" s="266">
        <v>0</v>
      </c>
      <c r="AI356" s="266">
        <v>296310</v>
      </c>
      <c r="AJ356" s="266">
        <v>0</v>
      </c>
      <c r="AK356" s="266">
        <v>300000</v>
      </c>
      <c r="AL356" s="266">
        <v>3690</v>
      </c>
      <c r="AM356" s="266">
        <v>2592728</v>
      </c>
    </row>
    <row r="357" spans="1:39" x14ac:dyDescent="0.35">
      <c r="A357" s="212">
        <v>2350321</v>
      </c>
      <c r="B357" s="210" t="s">
        <v>178</v>
      </c>
      <c r="C357" s="215">
        <v>0</v>
      </c>
      <c r="D357" s="215">
        <v>0</v>
      </c>
      <c r="E357" s="215">
        <v>0</v>
      </c>
      <c r="F357" s="215">
        <v>19873160</v>
      </c>
      <c r="G357" s="215">
        <f t="shared" si="170"/>
        <v>19873160</v>
      </c>
      <c r="H357" s="215">
        <v>0</v>
      </c>
      <c r="I357" s="215">
        <v>0</v>
      </c>
      <c r="J357" s="215">
        <f t="shared" si="165"/>
        <v>19873160</v>
      </c>
      <c r="K357" s="215">
        <v>0</v>
      </c>
      <c r="L357" s="215">
        <v>0</v>
      </c>
      <c r="M357" s="215">
        <f t="shared" ref="M357:M399" si="172">+I357-L357</f>
        <v>0</v>
      </c>
      <c r="N357" s="215">
        <v>0</v>
      </c>
      <c r="O357" s="215">
        <f t="shared" ref="O357:O399" si="173">+N357-I357</f>
        <v>0</v>
      </c>
      <c r="P357" s="215">
        <f t="shared" si="166"/>
        <v>19873160</v>
      </c>
      <c r="Q357" s="215">
        <f t="shared" ref="Q357:Q399" si="174">+L357</f>
        <v>0</v>
      </c>
      <c r="S357" s="219"/>
      <c r="T357" s="219"/>
      <c r="U357" s="219"/>
      <c r="W357" s="265">
        <v>2350321</v>
      </c>
      <c r="X357" s="265" t="s">
        <v>178</v>
      </c>
      <c r="Y357" s="266">
        <v>0</v>
      </c>
      <c r="Z357" s="266">
        <v>0</v>
      </c>
      <c r="AA357" s="266">
        <v>0</v>
      </c>
      <c r="AB357" s="266">
        <v>19873160</v>
      </c>
      <c r="AC357" s="266">
        <v>19873160</v>
      </c>
      <c r="AD357" s="266">
        <v>0</v>
      </c>
      <c r="AE357" s="266">
        <v>0</v>
      </c>
      <c r="AF357" s="266">
        <v>19873160</v>
      </c>
      <c r="AG357" s="266">
        <v>0</v>
      </c>
      <c r="AH357" s="266">
        <v>0</v>
      </c>
      <c r="AI357" s="266">
        <v>0</v>
      </c>
      <c r="AJ357" s="266">
        <v>0</v>
      </c>
      <c r="AK357" s="266">
        <v>0</v>
      </c>
      <c r="AL357" s="266">
        <v>0</v>
      </c>
      <c r="AM357" s="266">
        <v>19873160</v>
      </c>
    </row>
    <row r="358" spans="1:39" x14ac:dyDescent="0.35">
      <c r="A358" s="212">
        <v>2350324</v>
      </c>
      <c r="B358" s="210" t="s">
        <v>179</v>
      </c>
      <c r="C358" s="215">
        <v>0</v>
      </c>
      <c r="D358" s="215">
        <v>0</v>
      </c>
      <c r="E358" s="215">
        <v>0</v>
      </c>
      <c r="F358" s="215">
        <v>40398042</v>
      </c>
      <c r="G358" s="215">
        <f t="shared" si="170"/>
        <v>40398042</v>
      </c>
      <c r="H358" s="215">
        <v>0</v>
      </c>
      <c r="I358" s="215">
        <v>0</v>
      </c>
      <c r="J358" s="215">
        <f t="shared" si="165"/>
        <v>40398042</v>
      </c>
      <c r="K358" s="215">
        <v>0</v>
      </c>
      <c r="L358" s="215">
        <v>0</v>
      </c>
      <c r="M358" s="215">
        <f t="shared" si="172"/>
        <v>0</v>
      </c>
      <c r="N358" s="215">
        <v>0</v>
      </c>
      <c r="O358" s="215">
        <f t="shared" si="173"/>
        <v>0</v>
      </c>
      <c r="P358" s="215">
        <f t="shared" si="166"/>
        <v>40398042</v>
      </c>
      <c r="Q358" s="215">
        <f t="shared" si="174"/>
        <v>0</v>
      </c>
      <c r="W358" s="265">
        <v>2350324</v>
      </c>
      <c r="X358" s="265" t="s">
        <v>179</v>
      </c>
      <c r="Y358" s="266">
        <v>0</v>
      </c>
      <c r="Z358" s="266">
        <v>0</v>
      </c>
      <c r="AA358" s="266">
        <v>0</v>
      </c>
      <c r="AB358" s="266">
        <v>40398042</v>
      </c>
      <c r="AC358" s="266">
        <v>40398042</v>
      </c>
      <c r="AD358" s="266">
        <v>0</v>
      </c>
      <c r="AE358" s="266">
        <v>0</v>
      </c>
      <c r="AF358" s="266">
        <v>40398042</v>
      </c>
      <c r="AG358" s="266">
        <v>0</v>
      </c>
      <c r="AH358" s="266">
        <v>0</v>
      </c>
      <c r="AI358" s="266">
        <v>0</v>
      </c>
      <c r="AJ358" s="266">
        <v>0</v>
      </c>
      <c r="AK358" s="266">
        <v>0</v>
      </c>
      <c r="AL358" s="266">
        <v>0</v>
      </c>
      <c r="AM358" s="266">
        <v>40398042</v>
      </c>
    </row>
    <row r="359" spans="1:39" x14ac:dyDescent="0.35">
      <c r="A359" s="212">
        <v>2350325</v>
      </c>
      <c r="B359" s="210" t="s">
        <v>180</v>
      </c>
      <c r="C359" s="215">
        <v>0</v>
      </c>
      <c r="D359" s="215">
        <v>0</v>
      </c>
      <c r="E359" s="215">
        <v>2182569021</v>
      </c>
      <c r="F359" s="215">
        <v>2182569021</v>
      </c>
      <c r="G359" s="215">
        <f t="shared" si="170"/>
        <v>0</v>
      </c>
      <c r="H359" s="215">
        <v>0</v>
      </c>
      <c r="I359" s="215">
        <v>0</v>
      </c>
      <c r="J359" s="215">
        <f t="shared" si="165"/>
        <v>0</v>
      </c>
      <c r="K359" s="215">
        <v>0</v>
      </c>
      <c r="L359" s="215">
        <v>0</v>
      </c>
      <c r="M359" s="215">
        <f t="shared" si="172"/>
        <v>0</v>
      </c>
      <c r="N359" s="215">
        <v>0</v>
      </c>
      <c r="O359" s="215">
        <f t="shared" si="173"/>
        <v>0</v>
      </c>
      <c r="P359" s="215">
        <f t="shared" si="166"/>
        <v>0</v>
      </c>
      <c r="Q359" s="215">
        <f t="shared" si="174"/>
        <v>0</v>
      </c>
      <c r="R359" s="219"/>
      <c r="W359" s="265">
        <v>2350325</v>
      </c>
      <c r="X359" s="265" t="s">
        <v>180</v>
      </c>
      <c r="Y359" s="266">
        <v>0</v>
      </c>
      <c r="Z359" s="266">
        <v>0</v>
      </c>
      <c r="AA359" s="266">
        <v>2182569021</v>
      </c>
      <c r="AB359" s="266">
        <v>2182569021</v>
      </c>
      <c r="AC359" s="266">
        <v>0</v>
      </c>
      <c r="AD359" s="266">
        <v>0</v>
      </c>
      <c r="AE359" s="266">
        <v>0</v>
      </c>
      <c r="AF359" s="266">
        <v>0</v>
      </c>
      <c r="AG359" s="266">
        <v>0</v>
      </c>
      <c r="AH359" s="266">
        <v>0</v>
      </c>
      <c r="AI359" s="266">
        <v>0</v>
      </c>
      <c r="AJ359" s="266">
        <v>0</v>
      </c>
      <c r="AK359" s="266">
        <v>0</v>
      </c>
      <c r="AL359" s="266">
        <v>0</v>
      </c>
      <c r="AM359" s="266">
        <v>0</v>
      </c>
    </row>
    <row r="360" spans="1:39" x14ac:dyDescent="0.35">
      <c r="A360" s="212">
        <v>2350326</v>
      </c>
      <c r="B360" s="210" t="s">
        <v>181</v>
      </c>
      <c r="C360" s="215">
        <v>0</v>
      </c>
      <c r="D360" s="215">
        <v>0</v>
      </c>
      <c r="E360" s="215">
        <v>0</v>
      </c>
      <c r="F360" s="215">
        <v>19470700</v>
      </c>
      <c r="G360" s="215">
        <f t="shared" si="170"/>
        <v>19470700</v>
      </c>
      <c r="H360" s="215">
        <v>0</v>
      </c>
      <c r="I360" s="215">
        <v>14313149</v>
      </c>
      <c r="J360" s="215">
        <f t="shared" si="165"/>
        <v>5157551</v>
      </c>
      <c r="K360" s="215">
        <v>0</v>
      </c>
      <c r="L360" s="215">
        <v>14313149</v>
      </c>
      <c r="M360" s="215">
        <f t="shared" si="172"/>
        <v>0</v>
      </c>
      <c r="N360" s="215">
        <v>14313149</v>
      </c>
      <c r="O360" s="215">
        <f t="shared" si="173"/>
        <v>0</v>
      </c>
      <c r="P360" s="215">
        <f t="shared" si="166"/>
        <v>5157551</v>
      </c>
      <c r="Q360" s="215">
        <f t="shared" si="174"/>
        <v>14313149</v>
      </c>
      <c r="W360" s="265">
        <v>2350326</v>
      </c>
      <c r="X360" s="265" t="s">
        <v>181</v>
      </c>
      <c r="Y360" s="266">
        <v>0</v>
      </c>
      <c r="Z360" s="266">
        <v>0</v>
      </c>
      <c r="AA360" s="266">
        <v>0</v>
      </c>
      <c r="AB360" s="266">
        <v>19470700</v>
      </c>
      <c r="AC360" s="266">
        <v>19470700</v>
      </c>
      <c r="AD360" s="266">
        <v>0</v>
      </c>
      <c r="AE360" s="266">
        <v>14313149</v>
      </c>
      <c r="AF360" s="266">
        <v>5157551</v>
      </c>
      <c r="AG360" s="266">
        <v>0</v>
      </c>
      <c r="AH360" s="266">
        <v>14313149</v>
      </c>
      <c r="AI360" s="266">
        <v>0</v>
      </c>
      <c r="AJ360" s="266">
        <v>0</v>
      </c>
      <c r="AK360" s="266">
        <v>14313149</v>
      </c>
      <c r="AL360" s="266">
        <v>0</v>
      </c>
      <c r="AM360" s="266">
        <v>5157551</v>
      </c>
    </row>
    <row r="361" spans="1:39" x14ac:dyDescent="0.35">
      <c r="A361" s="212">
        <v>2350328</v>
      </c>
      <c r="B361" s="210" t="s">
        <v>182</v>
      </c>
      <c r="C361" s="215">
        <v>0</v>
      </c>
      <c r="D361" s="215">
        <v>0</v>
      </c>
      <c r="E361" s="215">
        <v>0</v>
      </c>
      <c r="F361" s="215">
        <v>91883149</v>
      </c>
      <c r="G361" s="215">
        <f t="shared" si="170"/>
        <v>91883149</v>
      </c>
      <c r="H361" s="215">
        <v>0</v>
      </c>
      <c r="I361" s="215">
        <v>0</v>
      </c>
      <c r="J361" s="215">
        <f t="shared" si="165"/>
        <v>91883149</v>
      </c>
      <c r="K361" s="215">
        <v>0</v>
      </c>
      <c r="L361" s="215">
        <v>0</v>
      </c>
      <c r="M361" s="215">
        <f t="shared" si="172"/>
        <v>0</v>
      </c>
      <c r="N361" s="215">
        <v>0</v>
      </c>
      <c r="O361" s="215">
        <f t="shared" si="173"/>
        <v>0</v>
      </c>
      <c r="P361" s="215">
        <f t="shared" si="166"/>
        <v>91883149</v>
      </c>
      <c r="Q361" s="215">
        <f t="shared" si="174"/>
        <v>0</v>
      </c>
      <c r="W361" s="265">
        <v>2350328</v>
      </c>
      <c r="X361" s="265" t="s">
        <v>182</v>
      </c>
      <c r="Y361" s="266">
        <v>0</v>
      </c>
      <c r="Z361" s="266">
        <v>0</v>
      </c>
      <c r="AA361" s="266">
        <v>0</v>
      </c>
      <c r="AB361" s="266">
        <v>91883149</v>
      </c>
      <c r="AC361" s="266">
        <v>91883149</v>
      </c>
      <c r="AD361" s="266">
        <v>0</v>
      </c>
      <c r="AE361" s="266">
        <v>0</v>
      </c>
      <c r="AF361" s="266">
        <v>91883149</v>
      </c>
      <c r="AG361" s="266">
        <v>0</v>
      </c>
      <c r="AH361" s="266">
        <v>0</v>
      </c>
      <c r="AI361" s="266">
        <v>0</v>
      </c>
      <c r="AJ361" s="266">
        <v>0</v>
      </c>
      <c r="AK361" s="266">
        <v>0</v>
      </c>
      <c r="AL361" s="266">
        <v>0</v>
      </c>
      <c r="AM361" s="266">
        <v>91883149</v>
      </c>
    </row>
    <row r="362" spans="1:39" x14ac:dyDescent="0.35">
      <c r="A362" s="212">
        <v>2350330</v>
      </c>
      <c r="B362" s="210" t="s">
        <v>183</v>
      </c>
      <c r="C362" s="215">
        <v>0</v>
      </c>
      <c r="D362" s="215">
        <v>0</v>
      </c>
      <c r="E362" s="215">
        <v>0</v>
      </c>
      <c r="F362" s="215">
        <v>81565760</v>
      </c>
      <c r="G362" s="215">
        <f t="shared" si="170"/>
        <v>81565760</v>
      </c>
      <c r="H362" s="215">
        <v>0</v>
      </c>
      <c r="I362" s="215">
        <v>0</v>
      </c>
      <c r="J362" s="215">
        <f t="shared" si="165"/>
        <v>81565760</v>
      </c>
      <c r="K362" s="215">
        <v>0</v>
      </c>
      <c r="L362" s="215">
        <v>0</v>
      </c>
      <c r="M362" s="215">
        <f t="shared" si="172"/>
        <v>0</v>
      </c>
      <c r="N362" s="215">
        <v>0</v>
      </c>
      <c r="O362" s="215">
        <f t="shared" si="173"/>
        <v>0</v>
      </c>
      <c r="P362" s="215">
        <f t="shared" si="166"/>
        <v>81565760</v>
      </c>
      <c r="Q362" s="215">
        <f t="shared" si="174"/>
        <v>0</v>
      </c>
      <c r="W362" s="265">
        <v>2350330</v>
      </c>
      <c r="X362" s="265" t="s">
        <v>183</v>
      </c>
      <c r="Y362" s="266">
        <v>0</v>
      </c>
      <c r="Z362" s="266">
        <v>0</v>
      </c>
      <c r="AA362" s="266">
        <v>0</v>
      </c>
      <c r="AB362" s="266">
        <v>81565760</v>
      </c>
      <c r="AC362" s="266">
        <v>81565760</v>
      </c>
      <c r="AD362" s="266">
        <v>0</v>
      </c>
      <c r="AE362" s="266">
        <v>0</v>
      </c>
      <c r="AF362" s="266">
        <v>81565760</v>
      </c>
      <c r="AG362" s="266">
        <v>0</v>
      </c>
      <c r="AH362" s="266">
        <v>0</v>
      </c>
      <c r="AI362" s="266">
        <v>0</v>
      </c>
      <c r="AJ362" s="266">
        <v>0</v>
      </c>
      <c r="AK362" s="266">
        <v>0</v>
      </c>
      <c r="AL362" s="266">
        <v>0</v>
      </c>
      <c r="AM362" s="266">
        <v>81565760</v>
      </c>
    </row>
    <row r="363" spans="1:39" x14ac:dyDescent="0.35">
      <c r="A363" s="226">
        <v>23504</v>
      </c>
      <c r="B363" s="227" t="s">
        <v>184</v>
      </c>
      <c r="C363" s="228">
        <f>SUM(C364:C374)</f>
        <v>0</v>
      </c>
      <c r="D363" s="228">
        <f t="shared" ref="D363:Q363" si="175">SUM(D364:D374)</f>
        <v>0</v>
      </c>
      <c r="E363" s="228">
        <f t="shared" si="175"/>
        <v>0</v>
      </c>
      <c r="F363" s="228">
        <f t="shared" si="175"/>
        <v>161960107</v>
      </c>
      <c r="G363" s="228">
        <f t="shared" si="175"/>
        <v>161960107</v>
      </c>
      <c r="H363" s="228">
        <v>59602059</v>
      </c>
      <c r="I363" s="228">
        <v>59602059</v>
      </c>
      <c r="J363" s="228">
        <f t="shared" si="165"/>
        <v>102358048</v>
      </c>
      <c r="K363" s="228">
        <v>0</v>
      </c>
      <c r="L363" s="228">
        <v>0</v>
      </c>
      <c r="M363" s="228">
        <f t="shared" si="175"/>
        <v>59602059</v>
      </c>
      <c r="N363" s="228">
        <v>60000000</v>
      </c>
      <c r="O363" s="228">
        <f t="shared" si="175"/>
        <v>397941</v>
      </c>
      <c r="P363" s="228">
        <f t="shared" si="166"/>
        <v>101960107</v>
      </c>
      <c r="Q363" s="228">
        <f t="shared" si="175"/>
        <v>0</v>
      </c>
      <c r="W363" s="265">
        <v>23504</v>
      </c>
      <c r="X363" s="265" t="s">
        <v>184</v>
      </c>
      <c r="Y363" s="266">
        <v>0</v>
      </c>
      <c r="Z363" s="266">
        <v>0</v>
      </c>
      <c r="AA363" s="266">
        <v>0</v>
      </c>
      <c r="AB363" s="266">
        <v>161960107</v>
      </c>
      <c r="AC363" s="266">
        <v>161960107</v>
      </c>
      <c r="AD363" s="266">
        <v>59602059</v>
      </c>
      <c r="AE363" s="266">
        <v>59602059</v>
      </c>
      <c r="AF363" s="266">
        <v>102358048</v>
      </c>
      <c r="AG363" s="266">
        <v>0</v>
      </c>
      <c r="AH363" s="266">
        <v>0</v>
      </c>
      <c r="AI363" s="266">
        <v>59602059</v>
      </c>
      <c r="AJ363" s="266">
        <v>60000000</v>
      </c>
      <c r="AK363" s="266">
        <v>60000000</v>
      </c>
      <c r="AL363" s="266">
        <v>397941</v>
      </c>
      <c r="AM363" s="266">
        <v>101960107</v>
      </c>
    </row>
    <row r="364" spans="1:39" x14ac:dyDescent="0.35">
      <c r="A364" s="212">
        <v>2350401</v>
      </c>
      <c r="B364" s="210" t="s">
        <v>185</v>
      </c>
      <c r="C364" s="215">
        <v>0</v>
      </c>
      <c r="D364" s="215">
        <v>0</v>
      </c>
      <c r="E364" s="215">
        <v>0</v>
      </c>
      <c r="F364" s="215">
        <v>8521352</v>
      </c>
      <c r="G364" s="215">
        <f t="shared" si="170"/>
        <v>8521352</v>
      </c>
      <c r="H364" s="215">
        <v>0</v>
      </c>
      <c r="I364" s="215">
        <v>0</v>
      </c>
      <c r="J364" s="215">
        <f t="shared" si="165"/>
        <v>8521352</v>
      </c>
      <c r="K364" s="215">
        <v>0</v>
      </c>
      <c r="L364" s="215">
        <v>0</v>
      </c>
      <c r="M364" s="215">
        <f t="shared" si="172"/>
        <v>0</v>
      </c>
      <c r="N364" s="215">
        <v>0</v>
      </c>
      <c r="O364" s="215">
        <f t="shared" si="173"/>
        <v>0</v>
      </c>
      <c r="P364" s="215">
        <f t="shared" si="166"/>
        <v>8521352</v>
      </c>
      <c r="Q364" s="215">
        <f t="shared" si="174"/>
        <v>0</v>
      </c>
      <c r="W364" s="265">
        <v>2350401</v>
      </c>
      <c r="X364" s="265" t="s">
        <v>185</v>
      </c>
      <c r="Y364" s="266">
        <v>0</v>
      </c>
      <c r="Z364" s="266">
        <v>0</v>
      </c>
      <c r="AA364" s="266">
        <v>0</v>
      </c>
      <c r="AB364" s="266">
        <v>8521352</v>
      </c>
      <c r="AC364" s="266">
        <v>8521352</v>
      </c>
      <c r="AD364" s="266">
        <v>0</v>
      </c>
      <c r="AE364" s="266">
        <v>0</v>
      </c>
      <c r="AF364" s="266">
        <v>8521352</v>
      </c>
      <c r="AG364" s="266">
        <v>0</v>
      </c>
      <c r="AH364" s="266">
        <v>0</v>
      </c>
      <c r="AI364" s="266">
        <v>0</v>
      </c>
      <c r="AJ364" s="266">
        <v>0</v>
      </c>
      <c r="AK364" s="266">
        <v>0</v>
      </c>
      <c r="AL364" s="266">
        <v>0</v>
      </c>
      <c r="AM364" s="266">
        <v>8521352</v>
      </c>
    </row>
    <row r="365" spans="1:39" x14ac:dyDescent="0.35">
      <c r="A365" s="212">
        <v>2350402</v>
      </c>
      <c r="B365" s="210" t="s">
        <v>186</v>
      </c>
      <c r="C365" s="215">
        <v>0</v>
      </c>
      <c r="D365" s="215">
        <v>0</v>
      </c>
      <c r="E365" s="215">
        <v>0</v>
      </c>
      <c r="F365" s="215">
        <v>1126955</v>
      </c>
      <c r="G365" s="215">
        <f t="shared" si="170"/>
        <v>1126955</v>
      </c>
      <c r="H365" s="215">
        <v>0</v>
      </c>
      <c r="I365" s="215">
        <v>0</v>
      </c>
      <c r="J365" s="215">
        <f t="shared" si="165"/>
        <v>1126955</v>
      </c>
      <c r="K365" s="215">
        <v>0</v>
      </c>
      <c r="L365" s="215">
        <v>0</v>
      </c>
      <c r="M365" s="215">
        <f t="shared" si="172"/>
        <v>0</v>
      </c>
      <c r="N365" s="215">
        <v>0</v>
      </c>
      <c r="O365" s="215">
        <f t="shared" si="173"/>
        <v>0</v>
      </c>
      <c r="P365" s="215">
        <f t="shared" si="166"/>
        <v>1126955</v>
      </c>
      <c r="Q365" s="215">
        <f t="shared" si="174"/>
        <v>0</v>
      </c>
      <c r="W365" s="265">
        <v>2350402</v>
      </c>
      <c r="X365" s="265" t="s">
        <v>186</v>
      </c>
      <c r="Y365" s="266">
        <v>0</v>
      </c>
      <c r="Z365" s="266">
        <v>0</v>
      </c>
      <c r="AA365" s="266">
        <v>0</v>
      </c>
      <c r="AB365" s="266">
        <v>1126955</v>
      </c>
      <c r="AC365" s="266">
        <v>1126955</v>
      </c>
      <c r="AD365" s="266">
        <v>0</v>
      </c>
      <c r="AE365" s="266">
        <v>0</v>
      </c>
      <c r="AF365" s="266">
        <v>1126955</v>
      </c>
      <c r="AG365" s="266">
        <v>0</v>
      </c>
      <c r="AH365" s="266">
        <v>0</v>
      </c>
      <c r="AI365" s="266">
        <v>0</v>
      </c>
      <c r="AJ365" s="266">
        <v>0</v>
      </c>
      <c r="AK365" s="266">
        <v>0</v>
      </c>
      <c r="AL365" s="266">
        <v>0</v>
      </c>
      <c r="AM365" s="266">
        <v>1126955</v>
      </c>
    </row>
    <row r="366" spans="1:39" s="219" customFormat="1" x14ac:dyDescent="0.35">
      <c r="A366" s="212">
        <v>2350403</v>
      </c>
      <c r="B366" s="210" t="s">
        <v>187</v>
      </c>
      <c r="C366" s="215">
        <v>0</v>
      </c>
      <c r="D366" s="215">
        <v>0</v>
      </c>
      <c r="E366" s="215">
        <v>0</v>
      </c>
      <c r="F366" s="215">
        <v>4977319</v>
      </c>
      <c r="G366" s="215">
        <f t="shared" si="170"/>
        <v>4977319</v>
      </c>
      <c r="H366" s="215">
        <v>0</v>
      </c>
      <c r="I366" s="215">
        <v>0</v>
      </c>
      <c r="J366" s="215">
        <f t="shared" si="165"/>
        <v>4977319</v>
      </c>
      <c r="K366" s="215">
        <v>0</v>
      </c>
      <c r="L366" s="215">
        <v>0</v>
      </c>
      <c r="M366" s="215">
        <f t="shared" si="172"/>
        <v>0</v>
      </c>
      <c r="N366" s="215">
        <v>0</v>
      </c>
      <c r="O366" s="215">
        <f t="shared" si="173"/>
        <v>0</v>
      </c>
      <c r="P366" s="215">
        <f t="shared" si="166"/>
        <v>4977319</v>
      </c>
      <c r="Q366" s="215">
        <f t="shared" si="174"/>
        <v>0</v>
      </c>
      <c r="R366" s="208"/>
      <c r="S366" s="208"/>
      <c r="T366" s="208"/>
      <c r="U366" s="208"/>
      <c r="V366" s="208"/>
      <c r="W366" s="265">
        <v>2350403</v>
      </c>
      <c r="X366" s="265" t="s">
        <v>187</v>
      </c>
      <c r="Y366" s="266">
        <v>0</v>
      </c>
      <c r="Z366" s="266">
        <v>0</v>
      </c>
      <c r="AA366" s="266">
        <v>0</v>
      </c>
      <c r="AB366" s="266">
        <v>4977319</v>
      </c>
      <c r="AC366" s="266">
        <v>4977319</v>
      </c>
      <c r="AD366" s="266">
        <v>0</v>
      </c>
      <c r="AE366" s="266">
        <v>0</v>
      </c>
      <c r="AF366" s="266">
        <v>4977319</v>
      </c>
      <c r="AG366" s="266">
        <v>0</v>
      </c>
      <c r="AH366" s="266">
        <v>0</v>
      </c>
      <c r="AI366" s="266">
        <v>0</v>
      </c>
      <c r="AJ366" s="266">
        <v>0</v>
      </c>
      <c r="AK366" s="266">
        <v>0</v>
      </c>
      <c r="AL366" s="266">
        <v>0</v>
      </c>
      <c r="AM366" s="266">
        <v>4977319</v>
      </c>
    </row>
    <row r="367" spans="1:39" x14ac:dyDescent="0.35">
      <c r="A367" s="212">
        <v>2350404</v>
      </c>
      <c r="B367" s="210" t="s">
        <v>188</v>
      </c>
      <c r="C367" s="215">
        <v>0</v>
      </c>
      <c r="D367" s="215">
        <v>0</v>
      </c>
      <c r="E367" s="215">
        <v>0</v>
      </c>
      <c r="F367" s="215">
        <v>5000</v>
      </c>
      <c r="G367" s="215">
        <f t="shared" si="170"/>
        <v>5000</v>
      </c>
      <c r="H367" s="215">
        <v>0</v>
      </c>
      <c r="I367" s="215">
        <v>0</v>
      </c>
      <c r="J367" s="215">
        <f t="shared" si="165"/>
        <v>5000</v>
      </c>
      <c r="K367" s="215">
        <v>0</v>
      </c>
      <c r="L367" s="215">
        <v>0</v>
      </c>
      <c r="M367" s="215">
        <f t="shared" si="172"/>
        <v>0</v>
      </c>
      <c r="N367" s="215">
        <v>0</v>
      </c>
      <c r="O367" s="215">
        <f t="shared" si="173"/>
        <v>0</v>
      </c>
      <c r="P367" s="215">
        <f t="shared" si="166"/>
        <v>5000</v>
      </c>
      <c r="Q367" s="215">
        <f t="shared" si="174"/>
        <v>0</v>
      </c>
      <c r="W367" s="265">
        <v>2350404</v>
      </c>
      <c r="X367" s="265" t="s">
        <v>188</v>
      </c>
      <c r="Y367" s="266">
        <v>0</v>
      </c>
      <c r="Z367" s="266">
        <v>0</v>
      </c>
      <c r="AA367" s="266">
        <v>0</v>
      </c>
      <c r="AB367" s="266">
        <v>5000</v>
      </c>
      <c r="AC367" s="266">
        <v>5000</v>
      </c>
      <c r="AD367" s="266">
        <v>0</v>
      </c>
      <c r="AE367" s="266">
        <v>0</v>
      </c>
      <c r="AF367" s="266">
        <v>5000</v>
      </c>
      <c r="AG367" s="266">
        <v>0</v>
      </c>
      <c r="AH367" s="266">
        <v>0</v>
      </c>
      <c r="AI367" s="266">
        <v>0</v>
      </c>
      <c r="AJ367" s="266">
        <v>0</v>
      </c>
      <c r="AK367" s="266">
        <v>0</v>
      </c>
      <c r="AL367" s="266">
        <v>0</v>
      </c>
      <c r="AM367" s="266">
        <v>5000</v>
      </c>
    </row>
    <row r="368" spans="1:39" x14ac:dyDescent="0.35">
      <c r="A368" s="212">
        <v>2350405</v>
      </c>
      <c r="B368" s="210" t="s">
        <v>189</v>
      </c>
      <c r="C368" s="215">
        <v>0</v>
      </c>
      <c r="D368" s="215">
        <v>0</v>
      </c>
      <c r="E368" s="215">
        <v>0</v>
      </c>
      <c r="F368" s="215">
        <v>1462335</v>
      </c>
      <c r="G368" s="215">
        <f t="shared" si="170"/>
        <v>1462335</v>
      </c>
      <c r="H368" s="215">
        <v>0</v>
      </c>
      <c r="I368" s="215">
        <v>0</v>
      </c>
      <c r="J368" s="215">
        <f t="shared" si="165"/>
        <v>1462335</v>
      </c>
      <c r="K368" s="215">
        <v>0</v>
      </c>
      <c r="L368" s="215">
        <v>0</v>
      </c>
      <c r="M368" s="215">
        <f t="shared" si="172"/>
        <v>0</v>
      </c>
      <c r="N368" s="215">
        <v>0</v>
      </c>
      <c r="O368" s="215">
        <f t="shared" si="173"/>
        <v>0</v>
      </c>
      <c r="P368" s="215">
        <f t="shared" si="166"/>
        <v>1462335</v>
      </c>
      <c r="Q368" s="215">
        <f t="shared" si="174"/>
        <v>0</v>
      </c>
      <c r="V368" s="219"/>
      <c r="W368" s="265">
        <v>2350405</v>
      </c>
      <c r="X368" s="265" t="s">
        <v>189</v>
      </c>
      <c r="Y368" s="266">
        <v>0</v>
      </c>
      <c r="Z368" s="266">
        <v>0</v>
      </c>
      <c r="AA368" s="266">
        <v>0</v>
      </c>
      <c r="AB368" s="266">
        <v>1462335</v>
      </c>
      <c r="AC368" s="266">
        <v>1462335</v>
      </c>
      <c r="AD368" s="266">
        <v>0</v>
      </c>
      <c r="AE368" s="266">
        <v>0</v>
      </c>
      <c r="AF368" s="266">
        <v>1462335</v>
      </c>
      <c r="AG368" s="266">
        <v>0</v>
      </c>
      <c r="AH368" s="266">
        <v>0</v>
      </c>
      <c r="AI368" s="266">
        <v>0</v>
      </c>
      <c r="AJ368" s="266">
        <v>0</v>
      </c>
      <c r="AK368" s="266">
        <v>0</v>
      </c>
      <c r="AL368" s="266">
        <v>0</v>
      </c>
      <c r="AM368" s="266">
        <v>1462335</v>
      </c>
    </row>
    <row r="369" spans="1:39" x14ac:dyDescent="0.35">
      <c r="A369" s="212">
        <v>2350406</v>
      </c>
      <c r="B369" s="210" t="s">
        <v>190</v>
      </c>
      <c r="C369" s="215">
        <v>0</v>
      </c>
      <c r="D369" s="215">
        <v>0</v>
      </c>
      <c r="E369" s="215">
        <v>0</v>
      </c>
      <c r="F369" s="215">
        <v>60139189</v>
      </c>
      <c r="G369" s="215">
        <f t="shared" si="170"/>
        <v>60139189</v>
      </c>
      <c r="H369" s="215">
        <v>59602059</v>
      </c>
      <c r="I369" s="215">
        <v>59602059</v>
      </c>
      <c r="J369" s="215">
        <f t="shared" si="165"/>
        <v>537130</v>
      </c>
      <c r="K369" s="215">
        <v>0</v>
      </c>
      <c r="L369" s="215">
        <v>0</v>
      </c>
      <c r="M369" s="215">
        <f t="shared" si="172"/>
        <v>59602059</v>
      </c>
      <c r="N369" s="215">
        <v>60000000</v>
      </c>
      <c r="O369" s="215">
        <f t="shared" si="173"/>
        <v>397941</v>
      </c>
      <c r="P369" s="215">
        <f t="shared" si="166"/>
        <v>139189</v>
      </c>
      <c r="Q369" s="215">
        <f t="shared" si="174"/>
        <v>0</v>
      </c>
      <c r="S369" s="219"/>
      <c r="T369" s="219"/>
      <c r="U369" s="219"/>
      <c r="W369" s="265">
        <v>2350406</v>
      </c>
      <c r="X369" s="265" t="s">
        <v>190</v>
      </c>
      <c r="Y369" s="266">
        <v>0</v>
      </c>
      <c r="Z369" s="266">
        <v>0</v>
      </c>
      <c r="AA369" s="266">
        <v>0</v>
      </c>
      <c r="AB369" s="266">
        <v>60139189</v>
      </c>
      <c r="AC369" s="266">
        <v>60139189</v>
      </c>
      <c r="AD369" s="266">
        <v>59602059</v>
      </c>
      <c r="AE369" s="266">
        <v>59602059</v>
      </c>
      <c r="AF369" s="266">
        <v>537130</v>
      </c>
      <c r="AG369" s="266">
        <v>0</v>
      </c>
      <c r="AH369" s="266">
        <v>0</v>
      </c>
      <c r="AI369" s="266">
        <v>59602059</v>
      </c>
      <c r="AJ369" s="266">
        <v>60000000</v>
      </c>
      <c r="AK369" s="266">
        <v>60000000</v>
      </c>
      <c r="AL369" s="266">
        <v>397941</v>
      </c>
      <c r="AM369" s="266">
        <v>139189</v>
      </c>
    </row>
    <row r="370" spans="1:39" ht="29" x14ac:dyDescent="0.35">
      <c r="A370" s="212">
        <v>2350407</v>
      </c>
      <c r="B370" s="210" t="s">
        <v>191</v>
      </c>
      <c r="C370" s="215">
        <v>0</v>
      </c>
      <c r="D370" s="215">
        <v>0</v>
      </c>
      <c r="E370" s="215">
        <v>0</v>
      </c>
      <c r="F370" s="215">
        <v>282815</v>
      </c>
      <c r="G370" s="215">
        <f t="shared" si="170"/>
        <v>282815</v>
      </c>
      <c r="H370" s="215">
        <v>0</v>
      </c>
      <c r="I370" s="215">
        <v>0</v>
      </c>
      <c r="J370" s="215">
        <f t="shared" si="165"/>
        <v>282815</v>
      </c>
      <c r="K370" s="215">
        <v>0</v>
      </c>
      <c r="L370" s="215">
        <v>0</v>
      </c>
      <c r="M370" s="215">
        <f t="shared" si="172"/>
        <v>0</v>
      </c>
      <c r="N370" s="215">
        <v>0</v>
      </c>
      <c r="O370" s="215">
        <f t="shared" si="173"/>
        <v>0</v>
      </c>
      <c r="P370" s="215">
        <f t="shared" si="166"/>
        <v>282815</v>
      </c>
      <c r="Q370" s="215">
        <f t="shared" si="174"/>
        <v>0</v>
      </c>
      <c r="W370" s="265">
        <v>2350407</v>
      </c>
      <c r="X370" s="265" t="s">
        <v>191</v>
      </c>
      <c r="Y370" s="266">
        <v>0</v>
      </c>
      <c r="Z370" s="266">
        <v>0</v>
      </c>
      <c r="AA370" s="266">
        <v>0</v>
      </c>
      <c r="AB370" s="266">
        <v>282815</v>
      </c>
      <c r="AC370" s="266">
        <v>282815</v>
      </c>
      <c r="AD370" s="266">
        <v>0</v>
      </c>
      <c r="AE370" s="266">
        <v>0</v>
      </c>
      <c r="AF370" s="266">
        <v>282815</v>
      </c>
      <c r="AG370" s="266">
        <v>0</v>
      </c>
      <c r="AH370" s="266">
        <v>0</v>
      </c>
      <c r="AI370" s="266">
        <v>0</v>
      </c>
      <c r="AJ370" s="266">
        <v>0</v>
      </c>
      <c r="AK370" s="266">
        <v>0</v>
      </c>
      <c r="AL370" s="266">
        <v>0</v>
      </c>
      <c r="AM370" s="266">
        <v>282815</v>
      </c>
    </row>
    <row r="371" spans="1:39" ht="29" x14ac:dyDescent="0.35">
      <c r="A371" s="212">
        <v>2350408</v>
      </c>
      <c r="B371" s="210" t="s">
        <v>192</v>
      </c>
      <c r="C371" s="215">
        <v>0</v>
      </c>
      <c r="D371" s="215">
        <v>0</v>
      </c>
      <c r="E371" s="215">
        <v>0</v>
      </c>
      <c r="F371" s="215">
        <v>3015215</v>
      </c>
      <c r="G371" s="215">
        <f t="shared" si="170"/>
        <v>3015215</v>
      </c>
      <c r="H371" s="215">
        <v>0</v>
      </c>
      <c r="I371" s="215">
        <v>0</v>
      </c>
      <c r="J371" s="215">
        <f t="shared" si="165"/>
        <v>3015215</v>
      </c>
      <c r="K371" s="215">
        <v>0</v>
      </c>
      <c r="L371" s="215">
        <v>0</v>
      </c>
      <c r="M371" s="215">
        <f t="shared" si="172"/>
        <v>0</v>
      </c>
      <c r="N371" s="215">
        <v>0</v>
      </c>
      <c r="O371" s="215">
        <f t="shared" si="173"/>
        <v>0</v>
      </c>
      <c r="P371" s="215">
        <f t="shared" si="166"/>
        <v>3015215</v>
      </c>
      <c r="Q371" s="215">
        <f t="shared" si="174"/>
        <v>0</v>
      </c>
      <c r="R371" s="219"/>
      <c r="W371" s="265">
        <v>2350408</v>
      </c>
      <c r="X371" s="265" t="s">
        <v>192</v>
      </c>
      <c r="Y371" s="266">
        <v>0</v>
      </c>
      <c r="Z371" s="266">
        <v>0</v>
      </c>
      <c r="AA371" s="266">
        <v>0</v>
      </c>
      <c r="AB371" s="266">
        <v>3015215</v>
      </c>
      <c r="AC371" s="266">
        <v>3015215</v>
      </c>
      <c r="AD371" s="266">
        <v>0</v>
      </c>
      <c r="AE371" s="266">
        <v>0</v>
      </c>
      <c r="AF371" s="266">
        <v>3015215</v>
      </c>
      <c r="AG371" s="266">
        <v>0</v>
      </c>
      <c r="AH371" s="266">
        <v>0</v>
      </c>
      <c r="AI371" s="266">
        <v>0</v>
      </c>
      <c r="AJ371" s="266">
        <v>0</v>
      </c>
      <c r="AK371" s="266">
        <v>0</v>
      </c>
      <c r="AL371" s="266">
        <v>0</v>
      </c>
      <c r="AM371" s="266">
        <v>3015215</v>
      </c>
    </row>
    <row r="372" spans="1:39" x14ac:dyDescent="0.35">
      <c r="A372" s="212">
        <v>2350409</v>
      </c>
      <c r="B372" s="210" t="s">
        <v>193</v>
      </c>
      <c r="C372" s="215">
        <v>0</v>
      </c>
      <c r="D372" s="215">
        <v>0</v>
      </c>
      <c r="E372" s="215">
        <v>0</v>
      </c>
      <c r="F372" s="215">
        <v>9705246</v>
      </c>
      <c r="G372" s="215">
        <f t="shared" si="170"/>
        <v>9705246</v>
      </c>
      <c r="H372" s="215">
        <v>0</v>
      </c>
      <c r="I372" s="215">
        <v>0</v>
      </c>
      <c r="J372" s="215">
        <f t="shared" si="165"/>
        <v>9705246</v>
      </c>
      <c r="K372" s="215">
        <v>0</v>
      </c>
      <c r="L372" s="215">
        <v>0</v>
      </c>
      <c r="M372" s="215">
        <f t="shared" si="172"/>
        <v>0</v>
      </c>
      <c r="N372" s="215">
        <v>0</v>
      </c>
      <c r="O372" s="215">
        <f t="shared" si="173"/>
        <v>0</v>
      </c>
      <c r="P372" s="215">
        <f t="shared" si="166"/>
        <v>9705246</v>
      </c>
      <c r="Q372" s="215">
        <f t="shared" si="174"/>
        <v>0</v>
      </c>
      <c r="W372" s="265">
        <v>2350409</v>
      </c>
      <c r="X372" s="265" t="s">
        <v>193</v>
      </c>
      <c r="Y372" s="266">
        <v>0</v>
      </c>
      <c r="Z372" s="266">
        <v>0</v>
      </c>
      <c r="AA372" s="266">
        <v>0</v>
      </c>
      <c r="AB372" s="266">
        <v>9705246</v>
      </c>
      <c r="AC372" s="266">
        <v>9705246</v>
      </c>
      <c r="AD372" s="266">
        <v>0</v>
      </c>
      <c r="AE372" s="266">
        <v>0</v>
      </c>
      <c r="AF372" s="266">
        <v>9705246</v>
      </c>
      <c r="AG372" s="266">
        <v>0</v>
      </c>
      <c r="AH372" s="266">
        <v>0</v>
      </c>
      <c r="AI372" s="266">
        <v>0</v>
      </c>
      <c r="AJ372" s="266">
        <v>0</v>
      </c>
      <c r="AK372" s="266">
        <v>0</v>
      </c>
      <c r="AL372" s="266">
        <v>0</v>
      </c>
      <c r="AM372" s="266">
        <v>9705246</v>
      </c>
    </row>
    <row r="373" spans="1:39" x14ac:dyDescent="0.35">
      <c r="A373" s="212">
        <v>2350410</v>
      </c>
      <c r="B373" s="210" t="s">
        <v>194</v>
      </c>
      <c r="C373" s="215">
        <v>0</v>
      </c>
      <c r="D373" s="215">
        <v>0</v>
      </c>
      <c r="E373" s="215">
        <v>0</v>
      </c>
      <c r="F373" s="215">
        <v>3691380</v>
      </c>
      <c r="G373" s="215">
        <f t="shared" si="170"/>
        <v>3691380</v>
      </c>
      <c r="H373" s="215">
        <v>0</v>
      </c>
      <c r="I373" s="215">
        <v>0</v>
      </c>
      <c r="J373" s="215">
        <f t="shared" si="165"/>
        <v>3691380</v>
      </c>
      <c r="K373" s="215">
        <v>0</v>
      </c>
      <c r="L373" s="215">
        <v>0</v>
      </c>
      <c r="M373" s="215">
        <f t="shared" si="172"/>
        <v>0</v>
      </c>
      <c r="N373" s="215">
        <v>0</v>
      </c>
      <c r="O373" s="215">
        <f t="shared" si="173"/>
        <v>0</v>
      </c>
      <c r="P373" s="215">
        <f t="shared" si="166"/>
        <v>3691380</v>
      </c>
      <c r="Q373" s="215">
        <f t="shared" si="174"/>
        <v>0</v>
      </c>
      <c r="W373" s="265">
        <v>2350410</v>
      </c>
      <c r="X373" s="265" t="s">
        <v>194</v>
      </c>
      <c r="Y373" s="266">
        <v>0</v>
      </c>
      <c r="Z373" s="266">
        <v>0</v>
      </c>
      <c r="AA373" s="266">
        <v>0</v>
      </c>
      <c r="AB373" s="266">
        <v>3691380</v>
      </c>
      <c r="AC373" s="266">
        <v>3691380</v>
      </c>
      <c r="AD373" s="266">
        <v>0</v>
      </c>
      <c r="AE373" s="266">
        <v>0</v>
      </c>
      <c r="AF373" s="266">
        <v>3691380</v>
      </c>
      <c r="AG373" s="266">
        <v>0</v>
      </c>
      <c r="AH373" s="266">
        <v>0</v>
      </c>
      <c r="AI373" s="266">
        <v>0</v>
      </c>
      <c r="AJ373" s="266">
        <v>0</v>
      </c>
      <c r="AK373" s="266">
        <v>0</v>
      </c>
      <c r="AL373" s="266">
        <v>0</v>
      </c>
      <c r="AM373" s="266">
        <v>3691380</v>
      </c>
    </row>
    <row r="374" spans="1:39" s="219" customFormat="1" x14ac:dyDescent="0.35">
      <c r="A374" s="212">
        <v>2350411</v>
      </c>
      <c r="B374" s="210" t="s">
        <v>184</v>
      </c>
      <c r="C374" s="215">
        <v>0</v>
      </c>
      <c r="D374" s="215">
        <v>0</v>
      </c>
      <c r="E374" s="215">
        <v>0</v>
      </c>
      <c r="F374" s="215">
        <v>69033301</v>
      </c>
      <c r="G374" s="215">
        <f t="shared" si="170"/>
        <v>69033301</v>
      </c>
      <c r="H374" s="215">
        <v>0</v>
      </c>
      <c r="I374" s="215">
        <v>0</v>
      </c>
      <c r="J374" s="215">
        <f t="shared" si="165"/>
        <v>69033301</v>
      </c>
      <c r="K374" s="215">
        <v>0</v>
      </c>
      <c r="L374" s="215">
        <v>0</v>
      </c>
      <c r="M374" s="215">
        <f t="shared" si="172"/>
        <v>0</v>
      </c>
      <c r="N374" s="215">
        <v>0</v>
      </c>
      <c r="O374" s="215">
        <f t="shared" si="173"/>
        <v>0</v>
      </c>
      <c r="P374" s="215">
        <f t="shared" si="166"/>
        <v>69033301</v>
      </c>
      <c r="Q374" s="215">
        <f t="shared" si="174"/>
        <v>0</v>
      </c>
      <c r="R374" s="208"/>
      <c r="S374" s="208"/>
      <c r="T374" s="208"/>
      <c r="U374" s="208"/>
      <c r="V374" s="208"/>
      <c r="W374" s="265">
        <v>2350411</v>
      </c>
      <c r="X374" s="265" t="s">
        <v>184</v>
      </c>
      <c r="Y374" s="266">
        <v>0</v>
      </c>
      <c r="Z374" s="266">
        <v>0</v>
      </c>
      <c r="AA374" s="266">
        <v>0</v>
      </c>
      <c r="AB374" s="266">
        <v>69033301</v>
      </c>
      <c r="AC374" s="266">
        <v>69033301</v>
      </c>
      <c r="AD374" s="266">
        <v>0</v>
      </c>
      <c r="AE374" s="266">
        <v>0</v>
      </c>
      <c r="AF374" s="266">
        <v>69033301</v>
      </c>
      <c r="AG374" s="266">
        <v>0</v>
      </c>
      <c r="AH374" s="266">
        <v>0</v>
      </c>
      <c r="AI374" s="266">
        <v>0</v>
      </c>
      <c r="AJ374" s="266">
        <v>0</v>
      </c>
      <c r="AK374" s="266">
        <v>0</v>
      </c>
      <c r="AL374" s="266">
        <v>0</v>
      </c>
      <c r="AM374" s="266">
        <v>69033301</v>
      </c>
    </row>
    <row r="375" spans="1:39" x14ac:dyDescent="0.35">
      <c r="A375" s="226">
        <v>23505</v>
      </c>
      <c r="B375" s="227" t="s">
        <v>195</v>
      </c>
      <c r="C375" s="228">
        <f>SUM(C376:C382)</f>
        <v>0</v>
      </c>
      <c r="D375" s="228">
        <f t="shared" ref="D375:Q375" si="176">SUM(D376:D382)</f>
        <v>0</v>
      </c>
      <c r="E375" s="228">
        <f t="shared" si="176"/>
        <v>0</v>
      </c>
      <c r="F375" s="228">
        <f t="shared" si="176"/>
        <v>87402263</v>
      </c>
      <c r="G375" s="228">
        <f t="shared" si="176"/>
        <v>87402263</v>
      </c>
      <c r="H375" s="228">
        <v>0</v>
      </c>
      <c r="I375" s="228">
        <v>51960290</v>
      </c>
      <c r="J375" s="228">
        <f t="shared" si="165"/>
        <v>35441973</v>
      </c>
      <c r="K375" s="228">
        <v>0</v>
      </c>
      <c r="L375" s="228">
        <v>41341159</v>
      </c>
      <c r="M375" s="228">
        <f t="shared" si="176"/>
        <v>10619131</v>
      </c>
      <c r="N375" s="228">
        <v>56133517</v>
      </c>
      <c r="O375" s="228">
        <f t="shared" si="176"/>
        <v>4173227</v>
      </c>
      <c r="P375" s="228">
        <f t="shared" si="166"/>
        <v>31268746</v>
      </c>
      <c r="Q375" s="228">
        <f t="shared" si="176"/>
        <v>41341159</v>
      </c>
      <c r="W375" s="265">
        <v>23505</v>
      </c>
      <c r="X375" s="265" t="s">
        <v>195</v>
      </c>
      <c r="Y375" s="266">
        <v>0</v>
      </c>
      <c r="Z375" s="266">
        <v>0</v>
      </c>
      <c r="AA375" s="266">
        <v>0</v>
      </c>
      <c r="AB375" s="266">
        <v>87402263</v>
      </c>
      <c r="AC375" s="266">
        <v>87402263</v>
      </c>
      <c r="AD375" s="266">
        <v>0</v>
      </c>
      <c r="AE375" s="266">
        <v>51960290</v>
      </c>
      <c r="AF375" s="266">
        <v>35441973</v>
      </c>
      <c r="AG375" s="266">
        <v>0</v>
      </c>
      <c r="AH375" s="266">
        <v>41341159</v>
      </c>
      <c r="AI375" s="266">
        <v>10619131</v>
      </c>
      <c r="AJ375" s="266">
        <v>2074727</v>
      </c>
      <c r="AK375" s="266">
        <v>56133517</v>
      </c>
      <c r="AL375" s="266">
        <v>4173227</v>
      </c>
      <c r="AM375" s="266">
        <v>31268746</v>
      </c>
    </row>
    <row r="376" spans="1:39" x14ac:dyDescent="0.35">
      <c r="A376" s="212">
        <v>2350501</v>
      </c>
      <c r="B376" s="210" t="s">
        <v>196</v>
      </c>
      <c r="C376" s="215">
        <v>0</v>
      </c>
      <c r="D376" s="215">
        <v>0</v>
      </c>
      <c r="E376" s="215">
        <v>0</v>
      </c>
      <c r="F376" s="215">
        <v>3375956</v>
      </c>
      <c r="G376" s="215">
        <f t="shared" si="170"/>
        <v>3375956</v>
      </c>
      <c r="H376" s="215">
        <v>0</v>
      </c>
      <c r="I376" s="215">
        <v>0</v>
      </c>
      <c r="J376" s="215">
        <f t="shared" si="165"/>
        <v>3375956</v>
      </c>
      <c r="K376" s="215">
        <v>0</v>
      </c>
      <c r="L376" s="215">
        <v>0</v>
      </c>
      <c r="M376" s="215">
        <f t="shared" si="172"/>
        <v>0</v>
      </c>
      <c r="N376" s="215">
        <v>0</v>
      </c>
      <c r="O376" s="215">
        <f t="shared" si="173"/>
        <v>0</v>
      </c>
      <c r="P376" s="215">
        <f t="shared" si="166"/>
        <v>3375956</v>
      </c>
      <c r="Q376" s="215">
        <f t="shared" si="174"/>
        <v>0</v>
      </c>
      <c r="V376" s="219"/>
      <c r="W376" s="265">
        <v>2350501</v>
      </c>
      <c r="X376" s="265" t="s">
        <v>196</v>
      </c>
      <c r="Y376" s="266">
        <v>0</v>
      </c>
      <c r="Z376" s="266">
        <v>0</v>
      </c>
      <c r="AA376" s="266">
        <v>0</v>
      </c>
      <c r="AB376" s="266">
        <v>3375956</v>
      </c>
      <c r="AC376" s="266">
        <v>3375956</v>
      </c>
      <c r="AD376" s="266">
        <v>0</v>
      </c>
      <c r="AE376" s="266">
        <v>0</v>
      </c>
      <c r="AF376" s="266">
        <v>3375956</v>
      </c>
      <c r="AG376" s="266">
        <v>0</v>
      </c>
      <c r="AH376" s="266">
        <v>0</v>
      </c>
      <c r="AI376" s="266">
        <v>0</v>
      </c>
      <c r="AJ376" s="266">
        <v>0</v>
      </c>
      <c r="AK376" s="266">
        <v>0</v>
      </c>
      <c r="AL376" s="266">
        <v>0</v>
      </c>
      <c r="AM376" s="266">
        <v>3375956</v>
      </c>
    </row>
    <row r="377" spans="1:39" x14ac:dyDescent="0.35">
      <c r="A377" s="212">
        <v>2350502</v>
      </c>
      <c r="B377" s="210" t="s">
        <v>197</v>
      </c>
      <c r="C377" s="215">
        <v>0</v>
      </c>
      <c r="D377" s="215">
        <v>0</v>
      </c>
      <c r="E377" s="215">
        <v>0</v>
      </c>
      <c r="F377" s="215">
        <v>898908</v>
      </c>
      <c r="G377" s="215">
        <f t="shared" si="170"/>
        <v>898908</v>
      </c>
      <c r="H377" s="215">
        <v>0</v>
      </c>
      <c r="I377" s="215">
        <v>0</v>
      </c>
      <c r="J377" s="215">
        <f t="shared" si="165"/>
        <v>898908</v>
      </c>
      <c r="K377" s="215">
        <v>0</v>
      </c>
      <c r="L377" s="215">
        <v>0</v>
      </c>
      <c r="M377" s="215">
        <f t="shared" si="172"/>
        <v>0</v>
      </c>
      <c r="N377" s="215">
        <v>0</v>
      </c>
      <c r="O377" s="215">
        <f t="shared" si="173"/>
        <v>0</v>
      </c>
      <c r="P377" s="215">
        <f t="shared" si="166"/>
        <v>898908</v>
      </c>
      <c r="Q377" s="215">
        <f t="shared" si="174"/>
        <v>0</v>
      </c>
      <c r="S377" s="219"/>
      <c r="T377" s="219"/>
      <c r="U377" s="219"/>
      <c r="W377" s="265">
        <v>2350502</v>
      </c>
      <c r="X377" s="265" t="s">
        <v>197</v>
      </c>
      <c r="Y377" s="266">
        <v>0</v>
      </c>
      <c r="Z377" s="266">
        <v>0</v>
      </c>
      <c r="AA377" s="266">
        <v>0</v>
      </c>
      <c r="AB377" s="266">
        <v>898908</v>
      </c>
      <c r="AC377" s="266">
        <v>898908</v>
      </c>
      <c r="AD377" s="266">
        <v>0</v>
      </c>
      <c r="AE377" s="266">
        <v>0</v>
      </c>
      <c r="AF377" s="266">
        <v>898908</v>
      </c>
      <c r="AG377" s="266">
        <v>0</v>
      </c>
      <c r="AH377" s="266">
        <v>0</v>
      </c>
      <c r="AI377" s="266">
        <v>0</v>
      </c>
      <c r="AJ377" s="266">
        <v>0</v>
      </c>
      <c r="AK377" s="266">
        <v>0</v>
      </c>
      <c r="AL377" s="266">
        <v>0</v>
      </c>
      <c r="AM377" s="266">
        <v>898908</v>
      </c>
    </row>
    <row r="378" spans="1:39" x14ac:dyDescent="0.35">
      <c r="A378" s="212">
        <v>2350503</v>
      </c>
      <c r="B378" s="210" t="s">
        <v>198</v>
      </c>
      <c r="C378" s="215">
        <v>0</v>
      </c>
      <c r="D378" s="215">
        <v>0</v>
      </c>
      <c r="E378" s="215">
        <v>0</v>
      </c>
      <c r="F378" s="215">
        <v>1181670</v>
      </c>
      <c r="G378" s="215">
        <f t="shared" si="170"/>
        <v>1181670</v>
      </c>
      <c r="H378" s="215">
        <v>0</v>
      </c>
      <c r="I378" s="215">
        <v>0</v>
      </c>
      <c r="J378" s="215">
        <f t="shared" si="165"/>
        <v>1181670</v>
      </c>
      <c r="K378" s="215">
        <v>0</v>
      </c>
      <c r="L378" s="215">
        <v>0</v>
      </c>
      <c r="M378" s="215">
        <f t="shared" si="172"/>
        <v>0</v>
      </c>
      <c r="N378" s="215">
        <v>0</v>
      </c>
      <c r="O378" s="215">
        <f t="shared" si="173"/>
        <v>0</v>
      </c>
      <c r="P378" s="215">
        <f t="shared" si="166"/>
        <v>1181670</v>
      </c>
      <c r="Q378" s="215">
        <f t="shared" si="174"/>
        <v>0</v>
      </c>
      <c r="W378" s="265">
        <v>2350503</v>
      </c>
      <c r="X378" s="265" t="s">
        <v>198</v>
      </c>
      <c r="Y378" s="266">
        <v>0</v>
      </c>
      <c r="Z378" s="266">
        <v>0</v>
      </c>
      <c r="AA378" s="266">
        <v>0</v>
      </c>
      <c r="AB378" s="266">
        <v>1181670</v>
      </c>
      <c r="AC378" s="266">
        <v>1181670</v>
      </c>
      <c r="AD378" s="266">
        <v>0</v>
      </c>
      <c r="AE378" s="266">
        <v>0</v>
      </c>
      <c r="AF378" s="266">
        <v>1181670</v>
      </c>
      <c r="AG378" s="266">
        <v>0</v>
      </c>
      <c r="AH378" s="266">
        <v>0</v>
      </c>
      <c r="AI378" s="266">
        <v>0</v>
      </c>
      <c r="AJ378" s="266">
        <v>0</v>
      </c>
      <c r="AK378" s="266">
        <v>0</v>
      </c>
      <c r="AL378" s="266">
        <v>0</v>
      </c>
      <c r="AM378" s="266">
        <v>1181670</v>
      </c>
    </row>
    <row r="379" spans="1:39" x14ac:dyDescent="0.35">
      <c r="A379" s="212">
        <v>2350504</v>
      </c>
      <c r="B379" s="210" t="s">
        <v>199</v>
      </c>
      <c r="C379" s="215">
        <v>0</v>
      </c>
      <c r="D379" s="215">
        <v>0</v>
      </c>
      <c r="E379" s="215">
        <v>0</v>
      </c>
      <c r="F379" s="215">
        <v>4180583</v>
      </c>
      <c r="G379" s="215">
        <f t="shared" si="170"/>
        <v>4180583</v>
      </c>
      <c r="H379" s="215">
        <v>0</v>
      </c>
      <c r="I379" s="215">
        <v>2082083</v>
      </c>
      <c r="J379" s="215">
        <f t="shared" si="165"/>
        <v>2098500</v>
      </c>
      <c r="K379" s="215">
        <v>0</v>
      </c>
      <c r="L379" s="215">
        <v>0</v>
      </c>
      <c r="M379" s="215">
        <f t="shared" si="172"/>
        <v>2082083</v>
      </c>
      <c r="N379" s="215">
        <v>4180583</v>
      </c>
      <c r="O379" s="215">
        <f t="shared" si="173"/>
        <v>2098500</v>
      </c>
      <c r="P379" s="215">
        <f t="shared" si="166"/>
        <v>0</v>
      </c>
      <c r="Q379" s="215">
        <f t="shared" si="174"/>
        <v>0</v>
      </c>
      <c r="R379" s="219"/>
      <c r="W379" s="265">
        <v>2350504</v>
      </c>
      <c r="X379" s="265" t="s">
        <v>199</v>
      </c>
      <c r="Y379" s="266">
        <v>0</v>
      </c>
      <c r="Z379" s="266">
        <v>0</v>
      </c>
      <c r="AA379" s="266">
        <v>0</v>
      </c>
      <c r="AB379" s="266">
        <v>4180583</v>
      </c>
      <c r="AC379" s="266">
        <v>4180583</v>
      </c>
      <c r="AD379" s="266">
        <v>0</v>
      </c>
      <c r="AE379" s="266">
        <v>2082083</v>
      </c>
      <c r="AF379" s="266">
        <v>2098500</v>
      </c>
      <c r="AG379" s="266">
        <v>0</v>
      </c>
      <c r="AH379" s="266">
        <v>0</v>
      </c>
      <c r="AI379" s="266">
        <v>2082083</v>
      </c>
      <c r="AJ379" s="266">
        <v>0</v>
      </c>
      <c r="AK379" s="266">
        <v>4180583</v>
      </c>
      <c r="AL379" s="266">
        <v>2098500</v>
      </c>
      <c r="AM379" s="266">
        <v>0</v>
      </c>
    </row>
    <row r="380" spans="1:39" x14ac:dyDescent="0.35">
      <c r="A380" s="212">
        <v>2350505</v>
      </c>
      <c r="B380" s="210" t="s">
        <v>200</v>
      </c>
      <c r="C380" s="215">
        <v>0</v>
      </c>
      <c r="D380" s="215">
        <v>0</v>
      </c>
      <c r="E380" s="215">
        <v>0</v>
      </c>
      <c r="F380" s="215">
        <v>2074727</v>
      </c>
      <c r="G380" s="215">
        <f t="shared" si="170"/>
        <v>2074727</v>
      </c>
      <c r="H380" s="215">
        <v>0</v>
      </c>
      <c r="I380" s="215">
        <v>0</v>
      </c>
      <c r="J380" s="215">
        <f t="shared" si="165"/>
        <v>2074727</v>
      </c>
      <c r="K380" s="215">
        <v>0</v>
      </c>
      <c r="L380" s="215">
        <v>0</v>
      </c>
      <c r="M380" s="215">
        <f t="shared" si="172"/>
        <v>0</v>
      </c>
      <c r="N380" s="215">
        <v>2074727</v>
      </c>
      <c r="O380" s="215">
        <f t="shared" si="173"/>
        <v>2074727</v>
      </c>
      <c r="P380" s="215">
        <f t="shared" si="166"/>
        <v>0</v>
      </c>
      <c r="Q380" s="215">
        <f t="shared" si="174"/>
        <v>0</v>
      </c>
      <c r="W380" s="265">
        <v>2350505</v>
      </c>
      <c r="X380" s="265" t="s">
        <v>200</v>
      </c>
      <c r="Y380" s="266">
        <v>0</v>
      </c>
      <c r="Z380" s="266">
        <v>0</v>
      </c>
      <c r="AA380" s="266">
        <v>0</v>
      </c>
      <c r="AB380" s="266">
        <v>2074727</v>
      </c>
      <c r="AC380" s="266">
        <v>2074727</v>
      </c>
      <c r="AD380" s="266">
        <v>0</v>
      </c>
      <c r="AE380" s="266">
        <v>0</v>
      </c>
      <c r="AF380" s="266">
        <v>2074727</v>
      </c>
      <c r="AG380" s="266">
        <v>0</v>
      </c>
      <c r="AH380" s="266">
        <v>0</v>
      </c>
      <c r="AI380" s="266">
        <v>0</v>
      </c>
      <c r="AJ380" s="266">
        <v>2074727</v>
      </c>
      <c r="AK380" s="266">
        <v>2074727</v>
      </c>
      <c r="AL380" s="266">
        <v>2074727</v>
      </c>
      <c r="AM380" s="266">
        <v>0</v>
      </c>
    </row>
    <row r="381" spans="1:39" x14ac:dyDescent="0.35">
      <c r="A381" s="212">
        <v>2350506</v>
      </c>
      <c r="B381" s="210" t="s">
        <v>201</v>
      </c>
      <c r="C381" s="215">
        <v>0</v>
      </c>
      <c r="D381" s="215">
        <v>0</v>
      </c>
      <c r="E381" s="215">
        <v>0</v>
      </c>
      <c r="F381" s="215">
        <v>49878207</v>
      </c>
      <c r="G381" s="215">
        <f t="shared" si="170"/>
        <v>49878207</v>
      </c>
      <c r="H381" s="215">
        <v>0</v>
      </c>
      <c r="I381" s="215">
        <v>49878207</v>
      </c>
      <c r="J381" s="215">
        <f t="shared" si="165"/>
        <v>0</v>
      </c>
      <c r="K381" s="215">
        <v>0</v>
      </c>
      <c r="L381" s="215">
        <v>41341159</v>
      </c>
      <c r="M381" s="215">
        <f t="shared" si="172"/>
        <v>8537048</v>
      </c>
      <c r="N381" s="215">
        <v>49878207</v>
      </c>
      <c r="O381" s="215">
        <f t="shared" si="173"/>
        <v>0</v>
      </c>
      <c r="P381" s="215">
        <f t="shared" si="166"/>
        <v>0</v>
      </c>
      <c r="Q381" s="215">
        <f t="shared" si="174"/>
        <v>41341159</v>
      </c>
      <c r="W381" s="265">
        <v>2350506</v>
      </c>
      <c r="X381" s="265" t="s">
        <v>201</v>
      </c>
      <c r="Y381" s="266">
        <v>0</v>
      </c>
      <c r="Z381" s="266">
        <v>0</v>
      </c>
      <c r="AA381" s="266">
        <v>0</v>
      </c>
      <c r="AB381" s="266">
        <v>49878207</v>
      </c>
      <c r="AC381" s="266">
        <v>49878207</v>
      </c>
      <c r="AD381" s="266">
        <v>0</v>
      </c>
      <c r="AE381" s="266">
        <v>49878207</v>
      </c>
      <c r="AF381" s="266">
        <v>0</v>
      </c>
      <c r="AG381" s="266">
        <v>0</v>
      </c>
      <c r="AH381" s="266">
        <v>41341159</v>
      </c>
      <c r="AI381" s="266">
        <v>8537048</v>
      </c>
      <c r="AJ381" s="266">
        <v>0</v>
      </c>
      <c r="AK381" s="266">
        <v>49878207</v>
      </c>
      <c r="AL381" s="266">
        <v>0</v>
      </c>
      <c r="AM381" s="266">
        <v>0</v>
      </c>
    </row>
    <row r="382" spans="1:39" x14ac:dyDescent="0.35">
      <c r="A382" s="212">
        <v>2350507</v>
      </c>
      <c r="B382" s="210" t="s">
        <v>202</v>
      </c>
      <c r="C382" s="215">
        <v>0</v>
      </c>
      <c r="D382" s="215">
        <v>0</v>
      </c>
      <c r="E382" s="215">
        <v>0</v>
      </c>
      <c r="F382" s="215">
        <v>25812212</v>
      </c>
      <c r="G382" s="215">
        <f t="shared" si="170"/>
        <v>25812212</v>
      </c>
      <c r="H382" s="215">
        <v>0</v>
      </c>
      <c r="I382" s="215">
        <v>0</v>
      </c>
      <c r="J382" s="215">
        <f t="shared" si="165"/>
        <v>25812212</v>
      </c>
      <c r="K382" s="215">
        <v>0</v>
      </c>
      <c r="L382" s="215">
        <v>0</v>
      </c>
      <c r="M382" s="215">
        <f t="shared" si="172"/>
        <v>0</v>
      </c>
      <c r="N382" s="215">
        <v>0</v>
      </c>
      <c r="O382" s="215">
        <f t="shared" si="173"/>
        <v>0</v>
      </c>
      <c r="P382" s="215">
        <f t="shared" si="166"/>
        <v>25812212</v>
      </c>
      <c r="Q382" s="215">
        <f t="shared" si="174"/>
        <v>0</v>
      </c>
      <c r="W382" s="265">
        <v>2350507</v>
      </c>
      <c r="X382" s="265" t="s">
        <v>202</v>
      </c>
      <c r="Y382" s="266">
        <v>0</v>
      </c>
      <c r="Z382" s="266">
        <v>0</v>
      </c>
      <c r="AA382" s="266">
        <v>0</v>
      </c>
      <c r="AB382" s="266">
        <v>25812212</v>
      </c>
      <c r="AC382" s="266">
        <v>25812212</v>
      </c>
      <c r="AD382" s="266">
        <v>0</v>
      </c>
      <c r="AE382" s="266">
        <v>0</v>
      </c>
      <c r="AF382" s="266">
        <v>25812212</v>
      </c>
      <c r="AG382" s="266">
        <v>0</v>
      </c>
      <c r="AH382" s="266">
        <v>0</v>
      </c>
      <c r="AI382" s="266">
        <v>0</v>
      </c>
      <c r="AJ382" s="266">
        <v>0</v>
      </c>
      <c r="AK382" s="266">
        <v>0</v>
      </c>
      <c r="AL382" s="266">
        <v>0</v>
      </c>
      <c r="AM382" s="266">
        <v>25812212</v>
      </c>
    </row>
    <row r="383" spans="1:39" x14ac:dyDescent="0.35">
      <c r="A383" s="226">
        <v>23506</v>
      </c>
      <c r="B383" s="227" t="s">
        <v>203</v>
      </c>
      <c r="C383" s="228">
        <f>+C384</f>
        <v>0</v>
      </c>
      <c r="D383" s="228">
        <f t="shared" ref="D383:Q383" si="177">+D384</f>
        <v>0</v>
      </c>
      <c r="E383" s="228">
        <f t="shared" si="177"/>
        <v>0</v>
      </c>
      <c r="F383" s="228">
        <f t="shared" si="177"/>
        <v>81175164</v>
      </c>
      <c r="G383" s="228">
        <f t="shared" si="177"/>
        <v>81175164</v>
      </c>
      <c r="H383" s="228">
        <v>0</v>
      </c>
      <c r="I383" s="228">
        <v>59795474</v>
      </c>
      <c r="J383" s="228">
        <f t="shared" si="165"/>
        <v>21379690</v>
      </c>
      <c r="K383" s="228">
        <v>0</v>
      </c>
      <c r="L383" s="228">
        <v>41217471</v>
      </c>
      <c r="M383" s="228">
        <f t="shared" si="177"/>
        <v>18578003</v>
      </c>
      <c r="N383" s="228">
        <v>81175164</v>
      </c>
      <c r="O383" s="228">
        <f t="shared" si="177"/>
        <v>21379690</v>
      </c>
      <c r="P383" s="228">
        <f t="shared" si="166"/>
        <v>0</v>
      </c>
      <c r="Q383" s="228">
        <f t="shared" si="177"/>
        <v>41217471</v>
      </c>
      <c r="W383" s="265">
        <v>23506</v>
      </c>
      <c r="X383" s="265" t="s">
        <v>203</v>
      </c>
      <c r="Y383" s="266">
        <v>0</v>
      </c>
      <c r="Z383" s="266">
        <v>0</v>
      </c>
      <c r="AA383" s="266">
        <v>0</v>
      </c>
      <c r="AB383" s="266">
        <v>81175164</v>
      </c>
      <c r="AC383" s="266">
        <v>81175164</v>
      </c>
      <c r="AD383" s="266">
        <v>0</v>
      </c>
      <c r="AE383" s="266">
        <v>59795474</v>
      </c>
      <c r="AF383" s="266">
        <v>21379690</v>
      </c>
      <c r="AG383" s="266">
        <v>0</v>
      </c>
      <c r="AH383" s="266">
        <v>41217471</v>
      </c>
      <c r="AI383" s="266">
        <v>18578003</v>
      </c>
      <c r="AJ383" s="266">
        <v>0</v>
      </c>
      <c r="AK383" s="266">
        <v>81175164</v>
      </c>
      <c r="AL383" s="266">
        <v>21379690</v>
      </c>
      <c r="AM383" s="266">
        <v>0</v>
      </c>
    </row>
    <row r="384" spans="1:39" x14ac:dyDescent="0.35">
      <c r="A384" s="212">
        <v>2350601</v>
      </c>
      <c r="B384" s="210" t="s">
        <v>204</v>
      </c>
      <c r="C384" s="215">
        <v>0</v>
      </c>
      <c r="D384" s="215">
        <v>0</v>
      </c>
      <c r="E384" s="215">
        <v>0</v>
      </c>
      <c r="F384" s="215">
        <v>81175164</v>
      </c>
      <c r="G384" s="215">
        <f t="shared" si="170"/>
        <v>81175164</v>
      </c>
      <c r="H384" s="215">
        <v>0</v>
      </c>
      <c r="I384" s="215">
        <v>59795474</v>
      </c>
      <c r="J384" s="215">
        <f t="shared" si="165"/>
        <v>21379690</v>
      </c>
      <c r="K384" s="215">
        <v>0</v>
      </c>
      <c r="L384" s="215">
        <v>41217471</v>
      </c>
      <c r="M384" s="215">
        <f t="shared" si="172"/>
        <v>18578003</v>
      </c>
      <c r="N384" s="215">
        <v>81175164</v>
      </c>
      <c r="O384" s="215">
        <f t="shared" si="173"/>
        <v>21379690</v>
      </c>
      <c r="P384" s="215">
        <f t="shared" si="166"/>
        <v>0</v>
      </c>
      <c r="Q384" s="215">
        <f t="shared" si="174"/>
        <v>41217471</v>
      </c>
      <c r="W384" s="265">
        <v>2350601</v>
      </c>
      <c r="X384" s="265" t="s">
        <v>204</v>
      </c>
      <c r="Y384" s="266">
        <v>0</v>
      </c>
      <c r="Z384" s="266">
        <v>0</v>
      </c>
      <c r="AA384" s="266">
        <v>0</v>
      </c>
      <c r="AB384" s="266">
        <v>81175164</v>
      </c>
      <c r="AC384" s="266">
        <v>81175164</v>
      </c>
      <c r="AD384" s="266">
        <v>0</v>
      </c>
      <c r="AE384" s="266">
        <v>59795474</v>
      </c>
      <c r="AF384" s="266">
        <v>21379690</v>
      </c>
      <c r="AG384" s="266">
        <v>0</v>
      </c>
      <c r="AH384" s="266">
        <v>41217471</v>
      </c>
      <c r="AI384" s="266">
        <v>18578003</v>
      </c>
      <c r="AJ384" s="266">
        <v>0</v>
      </c>
      <c r="AK384" s="266">
        <v>81175164</v>
      </c>
      <c r="AL384" s="266">
        <v>21379690</v>
      </c>
      <c r="AM384" s="266">
        <v>0</v>
      </c>
    </row>
    <row r="385" spans="1:39" x14ac:dyDescent="0.35">
      <c r="A385" s="212">
        <v>23507</v>
      </c>
      <c r="B385" s="210" t="s">
        <v>205</v>
      </c>
      <c r="C385" s="215">
        <v>0</v>
      </c>
      <c r="D385" s="215">
        <v>0</v>
      </c>
      <c r="E385" s="215">
        <v>0</v>
      </c>
      <c r="F385" s="215">
        <v>605226612</v>
      </c>
      <c r="G385" s="215">
        <f t="shared" si="170"/>
        <v>605226612</v>
      </c>
      <c r="H385" s="215">
        <v>0</v>
      </c>
      <c r="I385" s="215">
        <v>133597541</v>
      </c>
      <c r="J385" s="215">
        <f t="shared" si="165"/>
        <v>471629071</v>
      </c>
      <c r="K385" s="215">
        <v>0</v>
      </c>
      <c r="L385" s="215">
        <v>0</v>
      </c>
      <c r="M385" s="215">
        <f t="shared" si="172"/>
        <v>133597541</v>
      </c>
      <c r="N385" s="215">
        <v>177013541</v>
      </c>
      <c r="O385" s="215">
        <f t="shared" si="173"/>
        <v>43416000</v>
      </c>
      <c r="P385" s="215">
        <f t="shared" si="166"/>
        <v>428213071</v>
      </c>
      <c r="Q385" s="215">
        <f t="shared" si="174"/>
        <v>0</v>
      </c>
      <c r="W385" s="265">
        <v>23507</v>
      </c>
      <c r="X385" s="265" t="s">
        <v>205</v>
      </c>
      <c r="Y385" s="266">
        <v>0</v>
      </c>
      <c r="Z385" s="266">
        <v>0</v>
      </c>
      <c r="AA385" s="266">
        <v>0</v>
      </c>
      <c r="AB385" s="266">
        <v>605226612</v>
      </c>
      <c r="AC385" s="266">
        <v>605226612</v>
      </c>
      <c r="AD385" s="266">
        <v>0</v>
      </c>
      <c r="AE385" s="266">
        <v>133597541</v>
      </c>
      <c r="AF385" s="266">
        <v>471629071</v>
      </c>
      <c r="AG385" s="266">
        <v>0</v>
      </c>
      <c r="AH385" s="266">
        <v>0</v>
      </c>
      <c r="AI385" s="266">
        <v>133597541</v>
      </c>
      <c r="AJ385" s="266">
        <v>0</v>
      </c>
      <c r="AK385" s="266">
        <v>177013541</v>
      </c>
      <c r="AL385" s="266">
        <v>43416000</v>
      </c>
      <c r="AM385" s="266">
        <v>428213071</v>
      </c>
    </row>
    <row r="386" spans="1:39" x14ac:dyDescent="0.35">
      <c r="A386" s="212">
        <v>23508</v>
      </c>
      <c r="B386" s="210" t="s">
        <v>206</v>
      </c>
      <c r="C386" s="215">
        <v>0</v>
      </c>
      <c r="D386" s="215">
        <v>0</v>
      </c>
      <c r="E386" s="215">
        <v>0</v>
      </c>
      <c r="F386" s="215">
        <v>658324932</v>
      </c>
      <c r="G386" s="215">
        <f t="shared" si="170"/>
        <v>658324932</v>
      </c>
      <c r="H386" s="215">
        <v>6000000</v>
      </c>
      <c r="I386" s="215">
        <v>41839541</v>
      </c>
      <c r="J386" s="215">
        <f t="shared" si="165"/>
        <v>616485391</v>
      </c>
      <c r="K386" s="215">
        <v>0</v>
      </c>
      <c r="L386" s="215">
        <v>31039541</v>
      </c>
      <c r="M386" s="215">
        <f t="shared" si="172"/>
        <v>10800000</v>
      </c>
      <c r="N386" s="215">
        <v>69070141</v>
      </c>
      <c r="O386" s="215">
        <f t="shared" si="173"/>
        <v>27230600</v>
      </c>
      <c r="P386" s="215">
        <f t="shared" si="166"/>
        <v>589254791</v>
      </c>
      <c r="Q386" s="215">
        <f t="shared" si="174"/>
        <v>31039541</v>
      </c>
      <c r="W386" s="265">
        <v>23508</v>
      </c>
      <c r="X386" s="265" t="s">
        <v>206</v>
      </c>
      <c r="Y386" s="266">
        <v>0</v>
      </c>
      <c r="Z386" s="266">
        <v>0</v>
      </c>
      <c r="AA386" s="266">
        <v>0</v>
      </c>
      <c r="AB386" s="266">
        <v>658324932</v>
      </c>
      <c r="AC386" s="266">
        <v>658324932</v>
      </c>
      <c r="AD386" s="266">
        <v>6000000</v>
      </c>
      <c r="AE386" s="266">
        <v>41839541</v>
      </c>
      <c r="AF386" s="266">
        <v>616485391</v>
      </c>
      <c r="AG386" s="266">
        <v>0</v>
      </c>
      <c r="AH386" s="266">
        <v>31039541</v>
      </c>
      <c r="AI386" s="266">
        <v>10800000</v>
      </c>
      <c r="AJ386" s="266">
        <v>0</v>
      </c>
      <c r="AK386" s="266">
        <v>69070141</v>
      </c>
      <c r="AL386" s="266">
        <v>27230600</v>
      </c>
      <c r="AM386" s="266">
        <v>589254791</v>
      </c>
    </row>
    <row r="387" spans="1:39" x14ac:dyDescent="0.35">
      <c r="A387" s="212">
        <v>23509</v>
      </c>
      <c r="B387" s="210" t="s">
        <v>207</v>
      </c>
      <c r="C387" s="215">
        <v>0</v>
      </c>
      <c r="D387" s="215">
        <v>0</v>
      </c>
      <c r="E387" s="215">
        <v>0</v>
      </c>
      <c r="F387" s="215">
        <v>29204681</v>
      </c>
      <c r="G387" s="215">
        <f t="shared" si="170"/>
        <v>29204681</v>
      </c>
      <c r="H387" s="215">
        <v>0</v>
      </c>
      <c r="I387" s="215">
        <v>25652211</v>
      </c>
      <c r="J387" s="215">
        <f t="shared" si="165"/>
        <v>3552470</v>
      </c>
      <c r="K387" s="215">
        <v>0</v>
      </c>
      <c r="L387" s="215">
        <v>16856215</v>
      </c>
      <c r="M387" s="215">
        <f t="shared" si="172"/>
        <v>8795996</v>
      </c>
      <c r="N387" s="215">
        <v>25652215</v>
      </c>
      <c r="O387" s="215">
        <f t="shared" si="173"/>
        <v>4</v>
      </c>
      <c r="P387" s="215">
        <f t="shared" si="166"/>
        <v>3552466</v>
      </c>
      <c r="Q387" s="215">
        <f t="shared" si="174"/>
        <v>16856215</v>
      </c>
      <c r="W387" s="265">
        <v>23509</v>
      </c>
      <c r="X387" s="265" t="s">
        <v>207</v>
      </c>
      <c r="Y387" s="266">
        <v>0</v>
      </c>
      <c r="Z387" s="266">
        <v>0</v>
      </c>
      <c r="AA387" s="266">
        <v>0</v>
      </c>
      <c r="AB387" s="266">
        <v>29204681</v>
      </c>
      <c r="AC387" s="266">
        <v>29204681</v>
      </c>
      <c r="AD387" s="266">
        <v>0</v>
      </c>
      <c r="AE387" s="266">
        <v>25652211</v>
      </c>
      <c r="AF387" s="266">
        <v>3552470</v>
      </c>
      <c r="AG387" s="266">
        <v>0</v>
      </c>
      <c r="AH387" s="266">
        <v>16856215</v>
      </c>
      <c r="AI387" s="266">
        <v>8795996</v>
      </c>
      <c r="AJ387" s="266">
        <v>0</v>
      </c>
      <c r="AK387" s="266">
        <v>25652215</v>
      </c>
      <c r="AL387" s="266">
        <v>4</v>
      </c>
      <c r="AM387" s="266">
        <v>3552466</v>
      </c>
    </row>
    <row r="388" spans="1:39" ht="29" x14ac:dyDescent="0.35">
      <c r="A388" s="212">
        <v>23510</v>
      </c>
      <c r="B388" s="210" t="s">
        <v>208</v>
      </c>
      <c r="C388" s="215">
        <v>0</v>
      </c>
      <c r="D388" s="215">
        <v>0</v>
      </c>
      <c r="E388" s="215">
        <v>0</v>
      </c>
      <c r="F388" s="215">
        <v>66900000</v>
      </c>
      <c r="G388" s="215">
        <f t="shared" si="170"/>
        <v>66900000</v>
      </c>
      <c r="H388" s="215">
        <v>0</v>
      </c>
      <c r="I388" s="215">
        <v>25400000</v>
      </c>
      <c r="J388" s="215">
        <f t="shared" si="165"/>
        <v>41500000</v>
      </c>
      <c r="K388" s="215">
        <v>0</v>
      </c>
      <c r="L388" s="215">
        <v>6000000</v>
      </c>
      <c r="M388" s="215">
        <f t="shared" si="172"/>
        <v>19400000</v>
      </c>
      <c r="N388" s="215">
        <v>53400000</v>
      </c>
      <c r="O388" s="215">
        <f t="shared" si="173"/>
        <v>28000000</v>
      </c>
      <c r="P388" s="215">
        <f t="shared" si="166"/>
        <v>13500000</v>
      </c>
      <c r="Q388" s="215">
        <f t="shared" si="174"/>
        <v>6000000</v>
      </c>
      <c r="W388" s="265">
        <v>23510</v>
      </c>
      <c r="X388" s="265" t="s">
        <v>208</v>
      </c>
      <c r="Y388" s="266">
        <v>0</v>
      </c>
      <c r="Z388" s="266">
        <v>0</v>
      </c>
      <c r="AA388" s="266">
        <v>0</v>
      </c>
      <c r="AB388" s="266">
        <v>66900000</v>
      </c>
      <c r="AC388" s="266">
        <v>66900000</v>
      </c>
      <c r="AD388" s="266">
        <v>0</v>
      </c>
      <c r="AE388" s="266">
        <v>25400000</v>
      </c>
      <c r="AF388" s="266">
        <v>41500000</v>
      </c>
      <c r="AG388" s="266">
        <v>0</v>
      </c>
      <c r="AH388" s="266">
        <v>6000000</v>
      </c>
      <c r="AI388" s="266">
        <v>19400000</v>
      </c>
      <c r="AJ388" s="266">
        <v>0</v>
      </c>
      <c r="AK388" s="266">
        <v>53400000</v>
      </c>
      <c r="AL388" s="266">
        <v>28000000</v>
      </c>
      <c r="AM388" s="266">
        <v>13500000</v>
      </c>
    </row>
    <row r="389" spans="1:39" x14ac:dyDescent="0.35">
      <c r="A389" s="212">
        <v>23511</v>
      </c>
      <c r="B389" s="210" t="s">
        <v>209</v>
      </c>
      <c r="C389" s="215">
        <v>0</v>
      </c>
      <c r="D389" s="215">
        <v>0</v>
      </c>
      <c r="E389" s="215">
        <v>0</v>
      </c>
      <c r="F389" s="215">
        <v>264556855</v>
      </c>
      <c r="G389" s="215">
        <f t="shared" si="170"/>
        <v>264556855</v>
      </c>
      <c r="H389" s="215">
        <v>1014875</v>
      </c>
      <c r="I389" s="215">
        <v>252869383</v>
      </c>
      <c r="J389" s="215">
        <f t="shared" si="165"/>
        <v>11687472</v>
      </c>
      <c r="K389" s="215">
        <v>25891725</v>
      </c>
      <c r="L389" s="215">
        <v>129882726</v>
      </c>
      <c r="M389" s="215">
        <f t="shared" si="172"/>
        <v>122986657</v>
      </c>
      <c r="N389" s="215">
        <v>264556855</v>
      </c>
      <c r="O389" s="215">
        <f t="shared" si="173"/>
        <v>11687472</v>
      </c>
      <c r="P389" s="215">
        <f t="shared" si="166"/>
        <v>0</v>
      </c>
      <c r="Q389" s="215">
        <f t="shared" si="174"/>
        <v>129882726</v>
      </c>
      <c r="W389" s="265">
        <v>23511</v>
      </c>
      <c r="X389" s="265" t="s">
        <v>209</v>
      </c>
      <c r="Y389" s="266">
        <v>0</v>
      </c>
      <c r="Z389" s="266">
        <v>0</v>
      </c>
      <c r="AA389" s="266">
        <v>0</v>
      </c>
      <c r="AB389" s="266">
        <v>264556855</v>
      </c>
      <c r="AC389" s="266">
        <v>264556855</v>
      </c>
      <c r="AD389" s="266">
        <v>1014875</v>
      </c>
      <c r="AE389" s="266">
        <v>252869383</v>
      </c>
      <c r="AF389" s="266">
        <v>11687472</v>
      </c>
      <c r="AG389" s="266">
        <v>25891725</v>
      </c>
      <c r="AH389" s="266">
        <v>129882726</v>
      </c>
      <c r="AI389" s="266">
        <v>122986657</v>
      </c>
      <c r="AJ389" s="266">
        <v>0</v>
      </c>
      <c r="AK389" s="266">
        <v>264556855</v>
      </c>
      <c r="AL389" s="266">
        <v>11687472</v>
      </c>
      <c r="AM389" s="266">
        <v>0</v>
      </c>
    </row>
    <row r="390" spans="1:39" x14ac:dyDescent="0.35">
      <c r="A390" s="212">
        <v>23512</v>
      </c>
      <c r="B390" s="210" t="s">
        <v>210</v>
      </c>
      <c r="C390" s="215">
        <v>0</v>
      </c>
      <c r="D390" s="215">
        <v>0</v>
      </c>
      <c r="E390" s="215">
        <v>0</v>
      </c>
      <c r="F390" s="215">
        <v>33500000</v>
      </c>
      <c r="G390" s="215">
        <f t="shared" si="170"/>
        <v>33500000</v>
      </c>
      <c r="H390" s="215">
        <v>0</v>
      </c>
      <c r="I390" s="215">
        <v>0</v>
      </c>
      <c r="J390" s="215">
        <f t="shared" si="165"/>
        <v>33500000</v>
      </c>
      <c r="K390" s="215">
        <v>0</v>
      </c>
      <c r="L390" s="215">
        <v>0</v>
      </c>
      <c r="M390" s="215">
        <f t="shared" si="172"/>
        <v>0</v>
      </c>
      <c r="N390" s="215">
        <v>0</v>
      </c>
      <c r="O390" s="215">
        <f t="shared" si="173"/>
        <v>0</v>
      </c>
      <c r="P390" s="215">
        <f t="shared" si="166"/>
        <v>33500000</v>
      </c>
      <c r="Q390" s="215">
        <f t="shared" si="174"/>
        <v>0</v>
      </c>
      <c r="W390" s="265">
        <v>23512</v>
      </c>
      <c r="X390" s="265" t="s">
        <v>210</v>
      </c>
      <c r="Y390" s="266">
        <v>0</v>
      </c>
      <c r="Z390" s="266">
        <v>0</v>
      </c>
      <c r="AA390" s="266">
        <v>0</v>
      </c>
      <c r="AB390" s="266">
        <v>33500000</v>
      </c>
      <c r="AC390" s="266">
        <v>33500000</v>
      </c>
      <c r="AD390" s="266">
        <v>0</v>
      </c>
      <c r="AE390" s="266">
        <v>0</v>
      </c>
      <c r="AF390" s="266">
        <v>33500000</v>
      </c>
      <c r="AG390" s="266">
        <v>0</v>
      </c>
      <c r="AH390" s="266">
        <v>0</v>
      </c>
      <c r="AI390" s="266">
        <v>0</v>
      </c>
      <c r="AJ390" s="266">
        <v>0</v>
      </c>
      <c r="AK390" s="266">
        <v>0</v>
      </c>
      <c r="AL390" s="266">
        <v>0</v>
      </c>
      <c r="AM390" s="266">
        <v>33500000</v>
      </c>
    </row>
    <row r="391" spans="1:39" x14ac:dyDescent="0.35">
      <c r="A391" s="212">
        <v>23513</v>
      </c>
      <c r="B391" s="210" t="s">
        <v>211</v>
      </c>
      <c r="C391" s="215">
        <v>0</v>
      </c>
      <c r="D391" s="215">
        <v>0</v>
      </c>
      <c r="E391" s="215">
        <v>0</v>
      </c>
      <c r="F391" s="215">
        <v>26965898</v>
      </c>
      <c r="G391" s="215">
        <f t="shared" si="170"/>
        <v>26965898</v>
      </c>
      <c r="H391" s="215">
        <v>0</v>
      </c>
      <c r="I391" s="215">
        <v>10465248</v>
      </c>
      <c r="J391" s="215">
        <f t="shared" si="165"/>
        <v>16500650</v>
      </c>
      <c r="K391" s="215">
        <v>0</v>
      </c>
      <c r="L391" s="215">
        <v>0</v>
      </c>
      <c r="M391" s="215">
        <f t="shared" si="172"/>
        <v>10465248</v>
      </c>
      <c r="N391" s="215">
        <v>10465248</v>
      </c>
      <c r="O391" s="215">
        <f t="shared" si="173"/>
        <v>0</v>
      </c>
      <c r="P391" s="215">
        <f t="shared" si="166"/>
        <v>16500650</v>
      </c>
      <c r="Q391" s="215">
        <f t="shared" si="174"/>
        <v>0</v>
      </c>
      <c r="W391" s="265">
        <v>23513</v>
      </c>
      <c r="X391" s="265" t="s">
        <v>211</v>
      </c>
      <c r="Y391" s="266">
        <v>0</v>
      </c>
      <c r="Z391" s="266">
        <v>0</v>
      </c>
      <c r="AA391" s="266">
        <v>0</v>
      </c>
      <c r="AB391" s="266">
        <v>26965898</v>
      </c>
      <c r="AC391" s="266">
        <v>26965898</v>
      </c>
      <c r="AD391" s="266">
        <v>0</v>
      </c>
      <c r="AE391" s="266">
        <v>10465248</v>
      </c>
      <c r="AF391" s="266">
        <v>16500650</v>
      </c>
      <c r="AG391" s="266">
        <v>0</v>
      </c>
      <c r="AH391" s="266">
        <v>0</v>
      </c>
      <c r="AI391" s="266">
        <v>10465248</v>
      </c>
      <c r="AJ391" s="266">
        <v>0</v>
      </c>
      <c r="AK391" s="266">
        <v>10465248</v>
      </c>
      <c r="AL391" s="266">
        <v>0</v>
      </c>
      <c r="AM391" s="266">
        <v>16500650</v>
      </c>
    </row>
    <row r="392" spans="1:39" x14ac:dyDescent="0.35">
      <c r="A392" s="212">
        <v>23514</v>
      </c>
      <c r="B392" s="210" t="s">
        <v>1147</v>
      </c>
      <c r="C392" s="215"/>
      <c r="D392" s="215">
        <v>0</v>
      </c>
      <c r="E392" s="215">
        <v>0</v>
      </c>
      <c r="F392" s="215">
        <v>21144451</v>
      </c>
      <c r="G392" s="215">
        <f t="shared" si="170"/>
        <v>21144451</v>
      </c>
      <c r="H392" s="215">
        <v>0</v>
      </c>
      <c r="I392" s="215">
        <v>0</v>
      </c>
      <c r="J392" s="215">
        <f t="shared" si="165"/>
        <v>21144451</v>
      </c>
      <c r="K392" s="215">
        <v>0</v>
      </c>
      <c r="L392" s="215">
        <v>0</v>
      </c>
      <c r="M392" s="215"/>
      <c r="N392" s="215">
        <v>0</v>
      </c>
      <c r="O392" s="215"/>
      <c r="P392" s="215">
        <f t="shared" si="166"/>
        <v>21144451</v>
      </c>
      <c r="Q392" s="215"/>
      <c r="W392" s="265">
        <v>23514</v>
      </c>
      <c r="X392" s="265" t="s">
        <v>1147</v>
      </c>
      <c r="Y392" s="266">
        <v>0</v>
      </c>
      <c r="Z392" s="266">
        <v>0</v>
      </c>
      <c r="AA392" s="266">
        <v>0</v>
      </c>
      <c r="AB392" s="266">
        <v>21144451</v>
      </c>
      <c r="AC392" s="266">
        <v>21144451</v>
      </c>
      <c r="AD392" s="266">
        <v>0</v>
      </c>
      <c r="AE392" s="266">
        <v>0</v>
      </c>
      <c r="AF392" s="266">
        <v>21144451</v>
      </c>
      <c r="AG392" s="266">
        <v>0</v>
      </c>
      <c r="AH392" s="266">
        <v>0</v>
      </c>
      <c r="AI392" s="266">
        <v>0</v>
      </c>
      <c r="AJ392" s="266">
        <v>0</v>
      </c>
      <c r="AK392" s="266">
        <v>0</v>
      </c>
      <c r="AL392" s="266">
        <v>0</v>
      </c>
      <c r="AM392" s="266">
        <v>21144451</v>
      </c>
    </row>
    <row r="393" spans="1:39" x14ac:dyDescent="0.35">
      <c r="A393" s="212">
        <v>23517</v>
      </c>
      <c r="B393" s="210" t="s">
        <v>1157</v>
      </c>
      <c r="C393" s="215">
        <v>0</v>
      </c>
      <c r="D393" s="215">
        <v>821400131</v>
      </c>
      <c r="E393" s="215">
        <v>0</v>
      </c>
      <c r="F393" s="215">
        <v>0</v>
      </c>
      <c r="G393" s="215">
        <f t="shared" si="170"/>
        <v>821400131</v>
      </c>
      <c r="H393" s="215">
        <v>0</v>
      </c>
      <c r="I393" s="215">
        <v>0</v>
      </c>
      <c r="J393" s="215">
        <f t="shared" si="165"/>
        <v>821400131</v>
      </c>
      <c r="K393" s="215">
        <v>0</v>
      </c>
      <c r="L393" s="215">
        <v>0</v>
      </c>
      <c r="M393" s="215">
        <f t="shared" si="172"/>
        <v>0</v>
      </c>
      <c r="N393" s="215">
        <v>0</v>
      </c>
      <c r="O393" s="215">
        <f t="shared" si="173"/>
        <v>0</v>
      </c>
      <c r="P393" s="215">
        <f t="shared" si="166"/>
        <v>821400131</v>
      </c>
      <c r="Q393" s="215">
        <f t="shared" si="174"/>
        <v>0</v>
      </c>
      <c r="W393" s="265">
        <v>23517</v>
      </c>
      <c r="X393" s="265" t="s">
        <v>212</v>
      </c>
      <c r="Y393" s="266">
        <v>0</v>
      </c>
      <c r="Z393" s="266">
        <v>821400131</v>
      </c>
      <c r="AA393" s="266">
        <v>0</v>
      </c>
      <c r="AB393" s="266">
        <v>0</v>
      </c>
      <c r="AC393" s="266">
        <v>821400131</v>
      </c>
      <c r="AD393" s="266">
        <v>0</v>
      </c>
      <c r="AE393" s="266">
        <v>0</v>
      </c>
      <c r="AF393" s="266">
        <v>821400131</v>
      </c>
      <c r="AG393" s="266">
        <v>0</v>
      </c>
      <c r="AH393" s="266">
        <v>0</v>
      </c>
      <c r="AI393" s="266">
        <v>0</v>
      </c>
      <c r="AJ393" s="266">
        <v>0</v>
      </c>
      <c r="AK393" s="266">
        <v>0</v>
      </c>
      <c r="AL393" s="266">
        <v>0</v>
      </c>
      <c r="AM393" s="266">
        <v>821400131</v>
      </c>
    </row>
    <row r="394" spans="1:39" x14ac:dyDescent="0.35">
      <c r="A394" s="212">
        <v>23518</v>
      </c>
      <c r="B394" s="210" t="s">
        <v>1156</v>
      </c>
      <c r="C394" s="215">
        <v>0</v>
      </c>
      <c r="D394" s="215">
        <v>712412336.89999998</v>
      </c>
      <c r="E394" s="215">
        <v>0</v>
      </c>
      <c r="F394" s="215">
        <v>0</v>
      </c>
      <c r="G394" s="215">
        <f t="shared" si="170"/>
        <v>712412336.89999998</v>
      </c>
      <c r="H394" s="215">
        <v>0</v>
      </c>
      <c r="I394" s="215">
        <v>20325617</v>
      </c>
      <c r="J394" s="215">
        <f t="shared" si="165"/>
        <v>692086719.89999998</v>
      </c>
      <c r="K394" s="215">
        <v>0</v>
      </c>
      <c r="L394" s="215">
        <v>0</v>
      </c>
      <c r="M394" s="215">
        <f t="shared" si="172"/>
        <v>20325617</v>
      </c>
      <c r="N394" s="215">
        <v>711328917</v>
      </c>
      <c r="O394" s="215">
        <f t="shared" si="173"/>
        <v>691003300</v>
      </c>
      <c r="P394" s="215">
        <f t="shared" si="166"/>
        <v>1083419.8999999762</v>
      </c>
      <c r="Q394" s="215">
        <f t="shared" si="174"/>
        <v>0</v>
      </c>
      <c r="W394" s="265">
        <v>23518</v>
      </c>
      <c r="X394" s="265" t="s">
        <v>213</v>
      </c>
      <c r="Y394" s="266">
        <v>0</v>
      </c>
      <c r="Z394" s="266">
        <v>712412336.89999998</v>
      </c>
      <c r="AA394" s="266">
        <v>0</v>
      </c>
      <c r="AB394" s="266">
        <v>0</v>
      </c>
      <c r="AC394" s="266">
        <v>712412336.89999998</v>
      </c>
      <c r="AD394" s="266">
        <v>0</v>
      </c>
      <c r="AE394" s="266">
        <v>20325617</v>
      </c>
      <c r="AF394" s="266">
        <v>692086719.89999998</v>
      </c>
      <c r="AG394" s="266">
        <v>0</v>
      </c>
      <c r="AH394" s="266">
        <v>0</v>
      </c>
      <c r="AI394" s="266">
        <v>20325617</v>
      </c>
      <c r="AJ394" s="266">
        <v>691000000</v>
      </c>
      <c r="AK394" s="266">
        <v>711328917</v>
      </c>
      <c r="AL394" s="266">
        <v>691003300</v>
      </c>
      <c r="AM394" s="266">
        <v>1083419.8999999762</v>
      </c>
    </row>
    <row r="395" spans="1:39" x14ac:dyDescent="0.35">
      <c r="A395" s="212">
        <v>23519</v>
      </c>
      <c r="B395" s="210" t="s">
        <v>1158</v>
      </c>
      <c r="C395" s="215">
        <v>0</v>
      </c>
      <c r="D395" s="215">
        <v>200000000</v>
      </c>
      <c r="E395" s="215">
        <v>0</v>
      </c>
      <c r="F395" s="215">
        <v>0</v>
      </c>
      <c r="G395" s="215">
        <f t="shared" si="170"/>
        <v>200000000</v>
      </c>
      <c r="H395" s="215">
        <v>4000000</v>
      </c>
      <c r="I395" s="215">
        <v>4000000</v>
      </c>
      <c r="J395" s="215">
        <f t="shared" ref="J395:J407" si="178">+G395-I395</f>
        <v>196000000</v>
      </c>
      <c r="K395" s="215">
        <v>0</v>
      </c>
      <c r="L395" s="215">
        <v>0</v>
      </c>
      <c r="M395" s="215">
        <f t="shared" si="172"/>
        <v>4000000</v>
      </c>
      <c r="N395" s="215">
        <v>4000000</v>
      </c>
      <c r="O395" s="215">
        <f t="shared" si="173"/>
        <v>0</v>
      </c>
      <c r="P395" s="215">
        <f t="shared" ref="P395:P407" si="179">+G395-N395</f>
        <v>196000000</v>
      </c>
      <c r="Q395" s="215">
        <f t="shared" si="174"/>
        <v>0</v>
      </c>
      <c r="W395" s="265">
        <v>23519</v>
      </c>
      <c r="X395" s="265" t="s">
        <v>214</v>
      </c>
      <c r="Y395" s="266">
        <v>0</v>
      </c>
      <c r="Z395" s="266">
        <v>200000000</v>
      </c>
      <c r="AA395" s="266">
        <v>0</v>
      </c>
      <c r="AB395" s="266">
        <v>0</v>
      </c>
      <c r="AC395" s="266">
        <v>200000000</v>
      </c>
      <c r="AD395" s="266">
        <v>4000000</v>
      </c>
      <c r="AE395" s="266">
        <v>4000000</v>
      </c>
      <c r="AF395" s="266">
        <v>196000000</v>
      </c>
      <c r="AG395" s="266">
        <v>0</v>
      </c>
      <c r="AH395" s="266">
        <v>0</v>
      </c>
      <c r="AI395" s="266">
        <v>4000000</v>
      </c>
      <c r="AJ395" s="266">
        <v>4000000</v>
      </c>
      <c r="AK395" s="266">
        <v>4000000</v>
      </c>
      <c r="AL395" s="266">
        <v>0</v>
      </c>
      <c r="AM395" s="266">
        <v>196000000</v>
      </c>
    </row>
    <row r="396" spans="1:39" x14ac:dyDescent="0.35">
      <c r="A396" s="212">
        <v>23520</v>
      </c>
      <c r="B396" s="210" t="s">
        <v>1159</v>
      </c>
      <c r="C396" s="215">
        <v>0</v>
      </c>
      <c r="D396" s="215">
        <v>48756553.100000001</v>
      </c>
      <c r="E396" s="215">
        <v>0</v>
      </c>
      <c r="F396" s="215">
        <v>0</v>
      </c>
      <c r="G396" s="215">
        <f t="shared" si="170"/>
        <v>48756553.100000001</v>
      </c>
      <c r="H396" s="215">
        <v>0</v>
      </c>
      <c r="I396" s="215">
        <v>48756553.100000001</v>
      </c>
      <c r="J396" s="215">
        <f t="shared" si="178"/>
        <v>0</v>
      </c>
      <c r="K396" s="215">
        <v>0</v>
      </c>
      <c r="L396" s="215">
        <v>48756553.100000001</v>
      </c>
      <c r="M396" s="215">
        <f t="shared" si="172"/>
        <v>0</v>
      </c>
      <c r="N396" s="215">
        <v>48756553.100000001</v>
      </c>
      <c r="O396" s="215">
        <f t="shared" si="173"/>
        <v>0</v>
      </c>
      <c r="P396" s="215">
        <f t="shared" si="179"/>
        <v>0</v>
      </c>
      <c r="Q396" s="215">
        <f t="shared" si="174"/>
        <v>48756553.100000001</v>
      </c>
      <c r="W396" s="265">
        <v>23520</v>
      </c>
      <c r="X396" s="265" t="s">
        <v>215</v>
      </c>
      <c r="Y396" s="266">
        <v>0</v>
      </c>
      <c r="Z396" s="266">
        <v>48756553.100000001</v>
      </c>
      <c r="AA396" s="266">
        <v>0</v>
      </c>
      <c r="AB396" s="266">
        <v>0</v>
      </c>
      <c r="AC396" s="266">
        <v>48756553.100000001</v>
      </c>
      <c r="AD396" s="266">
        <v>0</v>
      </c>
      <c r="AE396" s="266">
        <v>48756553.100000001</v>
      </c>
      <c r="AF396" s="266">
        <v>0</v>
      </c>
      <c r="AG396" s="266">
        <v>0</v>
      </c>
      <c r="AH396" s="266">
        <v>48756553.100000001</v>
      </c>
      <c r="AI396" s="266">
        <v>0</v>
      </c>
      <c r="AJ396" s="266">
        <v>0</v>
      </c>
      <c r="AK396" s="266">
        <v>48756553.100000001</v>
      </c>
      <c r="AL396" s="266">
        <v>0</v>
      </c>
      <c r="AM396" s="266">
        <v>0</v>
      </c>
    </row>
    <row r="397" spans="1:39" x14ac:dyDescent="0.35">
      <c r="A397" s="212">
        <v>23521</v>
      </c>
      <c r="B397" s="210" t="s">
        <v>1160</v>
      </c>
      <c r="C397" s="215">
        <v>0</v>
      </c>
      <c r="D397" s="215">
        <v>400000000</v>
      </c>
      <c r="E397" s="215">
        <v>0</v>
      </c>
      <c r="F397" s="215">
        <v>0</v>
      </c>
      <c r="G397" s="215">
        <f t="shared" si="170"/>
        <v>400000000</v>
      </c>
      <c r="H397" s="215">
        <v>0</v>
      </c>
      <c r="I397" s="215">
        <v>318998061.83999997</v>
      </c>
      <c r="J397" s="215">
        <f t="shared" si="178"/>
        <v>81001938.160000026</v>
      </c>
      <c r="K397" s="215">
        <v>0</v>
      </c>
      <c r="L397" s="215">
        <v>0</v>
      </c>
      <c r="M397" s="215">
        <f t="shared" si="172"/>
        <v>318998061.83999997</v>
      </c>
      <c r="N397" s="215">
        <v>400000000</v>
      </c>
      <c r="O397" s="215">
        <f t="shared" si="173"/>
        <v>81001938.160000026</v>
      </c>
      <c r="P397" s="215">
        <f t="shared" si="179"/>
        <v>0</v>
      </c>
      <c r="Q397" s="215">
        <f t="shared" si="174"/>
        <v>0</v>
      </c>
      <c r="W397" s="265">
        <v>23521</v>
      </c>
      <c r="X397" s="265" t="s">
        <v>216</v>
      </c>
      <c r="Y397" s="266">
        <v>0</v>
      </c>
      <c r="Z397" s="266">
        <v>400000000</v>
      </c>
      <c r="AA397" s="266">
        <v>0</v>
      </c>
      <c r="AB397" s="266">
        <v>0</v>
      </c>
      <c r="AC397" s="266">
        <v>400000000</v>
      </c>
      <c r="AD397" s="266">
        <v>0</v>
      </c>
      <c r="AE397" s="266">
        <v>318998061.83999997</v>
      </c>
      <c r="AF397" s="266">
        <v>81001938.160000026</v>
      </c>
      <c r="AG397" s="266">
        <v>0</v>
      </c>
      <c r="AH397" s="266">
        <v>0</v>
      </c>
      <c r="AI397" s="266">
        <v>318998061.83999997</v>
      </c>
      <c r="AJ397" s="266">
        <v>0</v>
      </c>
      <c r="AK397" s="266">
        <v>400000000</v>
      </c>
      <c r="AL397" s="266">
        <v>81001938.160000026</v>
      </c>
      <c r="AM397" s="266">
        <v>0</v>
      </c>
    </row>
    <row r="398" spans="1:39" x14ac:dyDescent="0.35">
      <c r="A398" s="212">
        <v>23522</v>
      </c>
      <c r="B398" s="210" t="s">
        <v>1161</v>
      </c>
      <c r="C398" s="215">
        <v>0</v>
      </c>
      <c r="D398" s="215">
        <v>2505552556</v>
      </c>
      <c r="E398" s="215">
        <v>0</v>
      </c>
      <c r="F398" s="215">
        <v>0</v>
      </c>
      <c r="G398" s="215">
        <f t="shared" si="170"/>
        <v>2505552556</v>
      </c>
      <c r="H398" s="215">
        <v>0</v>
      </c>
      <c r="I398" s="215">
        <v>0</v>
      </c>
      <c r="J398" s="215">
        <f t="shared" si="178"/>
        <v>2505552556</v>
      </c>
      <c r="K398" s="215">
        <v>0</v>
      </c>
      <c r="L398" s="215">
        <v>0</v>
      </c>
      <c r="M398" s="215">
        <f t="shared" si="172"/>
        <v>0</v>
      </c>
      <c r="N398" s="215">
        <v>0</v>
      </c>
      <c r="O398" s="215">
        <f t="shared" si="173"/>
        <v>0</v>
      </c>
      <c r="P398" s="215">
        <f t="shared" si="179"/>
        <v>2505552556</v>
      </c>
      <c r="Q398" s="215">
        <f t="shared" si="174"/>
        <v>0</v>
      </c>
      <c r="W398" s="265">
        <v>23522</v>
      </c>
      <c r="X398" s="265" t="s">
        <v>217</v>
      </c>
      <c r="Y398" s="266">
        <v>0</v>
      </c>
      <c r="Z398" s="266">
        <v>2505552556</v>
      </c>
      <c r="AA398" s="266">
        <v>0</v>
      </c>
      <c r="AB398" s="266">
        <v>0</v>
      </c>
      <c r="AC398" s="266">
        <v>2505552556</v>
      </c>
      <c r="AD398" s="266">
        <v>0</v>
      </c>
      <c r="AE398" s="266">
        <v>0</v>
      </c>
      <c r="AF398" s="266">
        <v>2505552556</v>
      </c>
      <c r="AG398" s="266">
        <v>0</v>
      </c>
      <c r="AH398" s="266">
        <v>0</v>
      </c>
      <c r="AI398" s="266">
        <v>0</v>
      </c>
      <c r="AJ398" s="266">
        <v>0</v>
      </c>
      <c r="AK398" s="266">
        <v>0</v>
      </c>
      <c r="AL398" s="266">
        <v>0</v>
      </c>
      <c r="AM398" s="266">
        <v>2505552556</v>
      </c>
    </row>
    <row r="399" spans="1:39" x14ac:dyDescent="0.35">
      <c r="A399" s="212">
        <v>23523</v>
      </c>
      <c r="B399" s="210" t="s">
        <v>1162</v>
      </c>
      <c r="C399" s="215">
        <v>0</v>
      </c>
      <c r="D399" s="215">
        <v>178599869</v>
      </c>
      <c r="E399" s="215">
        <v>0</v>
      </c>
      <c r="F399" s="215">
        <v>0</v>
      </c>
      <c r="G399" s="215">
        <f t="shared" si="170"/>
        <v>178599869</v>
      </c>
      <c r="H399" s="215">
        <v>0</v>
      </c>
      <c r="I399" s="215">
        <v>0</v>
      </c>
      <c r="J399" s="215">
        <f t="shared" si="178"/>
        <v>178599869</v>
      </c>
      <c r="K399" s="215">
        <v>0</v>
      </c>
      <c r="L399" s="215">
        <v>0</v>
      </c>
      <c r="M399" s="215">
        <f t="shared" si="172"/>
        <v>0</v>
      </c>
      <c r="N399" s="215">
        <v>0</v>
      </c>
      <c r="O399" s="215">
        <f t="shared" si="173"/>
        <v>0</v>
      </c>
      <c r="P399" s="215">
        <f t="shared" si="179"/>
        <v>178599869</v>
      </c>
      <c r="Q399" s="215">
        <f t="shared" si="174"/>
        <v>0</v>
      </c>
      <c r="W399" s="265">
        <v>23523</v>
      </c>
      <c r="X399" s="265" t="s">
        <v>218</v>
      </c>
      <c r="Y399" s="266">
        <v>0</v>
      </c>
      <c r="Z399" s="266">
        <v>178599869</v>
      </c>
      <c r="AA399" s="266">
        <v>0</v>
      </c>
      <c r="AB399" s="266">
        <v>0</v>
      </c>
      <c r="AC399" s="266">
        <v>178599869</v>
      </c>
      <c r="AD399" s="266">
        <v>0</v>
      </c>
      <c r="AE399" s="266">
        <v>0</v>
      </c>
      <c r="AF399" s="266">
        <v>178599869</v>
      </c>
      <c r="AG399" s="266">
        <v>0</v>
      </c>
      <c r="AH399" s="266">
        <v>0</v>
      </c>
      <c r="AI399" s="266">
        <v>0</v>
      </c>
      <c r="AJ399" s="266">
        <v>0</v>
      </c>
      <c r="AK399" s="266">
        <v>0</v>
      </c>
      <c r="AL399" s="266">
        <v>0</v>
      </c>
      <c r="AM399" s="266">
        <v>178599869</v>
      </c>
    </row>
    <row r="400" spans="1:39" x14ac:dyDescent="0.35">
      <c r="A400" s="212">
        <v>23524</v>
      </c>
      <c r="B400" s="210" t="s">
        <v>1148</v>
      </c>
      <c r="C400" s="215"/>
      <c r="D400" s="215">
        <v>0</v>
      </c>
      <c r="E400" s="215">
        <v>0</v>
      </c>
      <c r="F400" s="215">
        <v>38594282.009999998</v>
      </c>
      <c r="G400" s="215">
        <f t="shared" si="170"/>
        <v>38594282.009999998</v>
      </c>
      <c r="H400" s="215">
        <v>0</v>
      </c>
      <c r="I400" s="215">
        <v>0</v>
      </c>
      <c r="J400" s="215">
        <f t="shared" si="178"/>
        <v>38594282.009999998</v>
      </c>
      <c r="K400" s="215">
        <v>0</v>
      </c>
      <c r="L400" s="215">
        <v>0</v>
      </c>
      <c r="M400" s="215"/>
      <c r="N400" s="215">
        <v>0</v>
      </c>
      <c r="O400" s="215"/>
      <c r="P400" s="215">
        <f t="shared" si="179"/>
        <v>38594282.009999998</v>
      </c>
      <c r="Q400" s="215"/>
      <c r="W400" s="265">
        <v>23524</v>
      </c>
      <c r="X400" s="265" t="s">
        <v>1148</v>
      </c>
      <c r="Y400" s="266">
        <v>0</v>
      </c>
      <c r="Z400" s="266">
        <v>0</v>
      </c>
      <c r="AA400" s="266">
        <v>0</v>
      </c>
      <c r="AB400" s="266">
        <v>38594282.009999998</v>
      </c>
      <c r="AC400" s="266">
        <v>38594282.009999998</v>
      </c>
      <c r="AD400" s="266">
        <v>0</v>
      </c>
      <c r="AE400" s="266">
        <v>0</v>
      </c>
      <c r="AF400" s="266">
        <v>38594282.009999998</v>
      </c>
      <c r="AG400" s="266">
        <v>0</v>
      </c>
      <c r="AH400" s="266">
        <v>0</v>
      </c>
      <c r="AI400" s="266">
        <v>0</v>
      </c>
      <c r="AJ400" s="266">
        <v>0</v>
      </c>
      <c r="AK400" s="266">
        <v>0</v>
      </c>
      <c r="AL400" s="266">
        <v>0</v>
      </c>
      <c r="AM400" s="266">
        <v>38594282.009999998</v>
      </c>
    </row>
    <row r="401" spans="1:39" x14ac:dyDescent="0.35">
      <c r="A401" s="212">
        <v>23525</v>
      </c>
      <c r="B401" s="210" t="s">
        <v>1149</v>
      </c>
      <c r="C401" s="215"/>
      <c r="D401" s="215">
        <v>0</v>
      </c>
      <c r="E401" s="215">
        <v>0</v>
      </c>
      <c r="F401" s="215">
        <v>118102197.2</v>
      </c>
      <c r="G401" s="215">
        <f t="shared" si="170"/>
        <v>118102197.2</v>
      </c>
      <c r="H401" s="215">
        <v>0</v>
      </c>
      <c r="I401" s="215">
        <v>0</v>
      </c>
      <c r="J401" s="215">
        <f t="shared" si="178"/>
        <v>118102197.2</v>
      </c>
      <c r="K401" s="215">
        <v>0</v>
      </c>
      <c r="L401" s="215">
        <v>0</v>
      </c>
      <c r="M401" s="215"/>
      <c r="N401" s="215">
        <v>800000</v>
      </c>
      <c r="O401" s="215"/>
      <c r="P401" s="215">
        <f t="shared" si="179"/>
        <v>117302197.2</v>
      </c>
      <c r="Q401" s="215"/>
      <c r="W401" s="265">
        <v>23525</v>
      </c>
      <c r="X401" s="265" t="s">
        <v>1149</v>
      </c>
      <c r="Y401" s="266">
        <v>0</v>
      </c>
      <c r="Z401" s="266">
        <v>0</v>
      </c>
      <c r="AA401" s="266">
        <v>0</v>
      </c>
      <c r="AB401" s="266">
        <v>118102197.2</v>
      </c>
      <c r="AC401" s="266">
        <v>118102197.2</v>
      </c>
      <c r="AD401" s="266">
        <v>0</v>
      </c>
      <c r="AE401" s="266">
        <v>0</v>
      </c>
      <c r="AF401" s="266">
        <v>118102197.2</v>
      </c>
      <c r="AG401" s="266">
        <v>0</v>
      </c>
      <c r="AH401" s="266">
        <v>0</v>
      </c>
      <c r="AI401" s="266">
        <v>0</v>
      </c>
      <c r="AJ401" s="266">
        <v>0</v>
      </c>
      <c r="AK401" s="266">
        <v>800000</v>
      </c>
      <c r="AL401" s="266">
        <v>800000</v>
      </c>
      <c r="AM401" s="266">
        <v>117302197.2</v>
      </c>
    </row>
    <row r="402" spans="1:39" x14ac:dyDescent="0.35">
      <c r="A402" s="212">
        <v>23526</v>
      </c>
      <c r="B402" s="210" t="s">
        <v>1150</v>
      </c>
      <c r="C402" s="215"/>
      <c r="D402" s="215">
        <v>0</v>
      </c>
      <c r="E402" s="215">
        <v>0</v>
      </c>
      <c r="F402" s="215">
        <v>41560320.609999999</v>
      </c>
      <c r="G402" s="215">
        <f t="shared" si="170"/>
        <v>41560320.609999999</v>
      </c>
      <c r="H402" s="215">
        <v>3411500</v>
      </c>
      <c r="I402" s="215">
        <v>3411500</v>
      </c>
      <c r="J402" s="215">
        <f t="shared" si="178"/>
        <v>38148820.609999999</v>
      </c>
      <c r="K402" s="215">
        <v>0</v>
      </c>
      <c r="L402" s="215">
        <v>0</v>
      </c>
      <c r="M402" s="215"/>
      <c r="N402" s="215">
        <v>23099240</v>
      </c>
      <c r="O402" s="215"/>
      <c r="P402" s="215">
        <f t="shared" si="179"/>
        <v>18461080.609999999</v>
      </c>
      <c r="Q402" s="215"/>
      <c r="W402" s="265">
        <v>23526</v>
      </c>
      <c r="X402" s="265" t="s">
        <v>1150</v>
      </c>
      <c r="Y402" s="266">
        <v>0</v>
      </c>
      <c r="Z402" s="266">
        <v>0</v>
      </c>
      <c r="AA402" s="266">
        <v>0</v>
      </c>
      <c r="AB402" s="266">
        <v>41560320.609999999</v>
      </c>
      <c r="AC402" s="266">
        <v>41560320.609999999</v>
      </c>
      <c r="AD402" s="266">
        <v>3411500</v>
      </c>
      <c r="AE402" s="266">
        <v>3411500</v>
      </c>
      <c r="AF402" s="266">
        <v>38148820.609999999</v>
      </c>
      <c r="AG402" s="266">
        <v>0</v>
      </c>
      <c r="AH402" s="266">
        <v>0</v>
      </c>
      <c r="AI402" s="266">
        <v>3411500</v>
      </c>
      <c r="AJ402" s="266">
        <v>19687740</v>
      </c>
      <c r="AK402" s="266">
        <v>23099240</v>
      </c>
      <c r="AL402" s="266">
        <v>19687740</v>
      </c>
      <c r="AM402" s="266">
        <v>18461080.609999999</v>
      </c>
    </row>
    <row r="403" spans="1:39" x14ac:dyDescent="0.35">
      <c r="A403" s="212">
        <v>23527</v>
      </c>
      <c r="B403" s="210" t="s">
        <v>1151</v>
      </c>
      <c r="C403" s="215"/>
      <c r="D403" s="215">
        <v>0</v>
      </c>
      <c r="E403" s="215">
        <v>0</v>
      </c>
      <c r="F403" s="215">
        <v>114572114.70999999</v>
      </c>
      <c r="G403" s="215">
        <f t="shared" si="170"/>
        <v>114572114.70999999</v>
      </c>
      <c r="H403" s="215">
        <v>0</v>
      </c>
      <c r="I403" s="215">
        <v>1525550</v>
      </c>
      <c r="J403" s="215">
        <f t="shared" si="178"/>
        <v>113046564.70999999</v>
      </c>
      <c r="K403" s="215">
        <v>0</v>
      </c>
      <c r="L403" s="215">
        <v>1525550</v>
      </c>
      <c r="M403" s="215"/>
      <c r="N403" s="215">
        <v>1579650</v>
      </c>
      <c r="O403" s="215"/>
      <c r="P403" s="215">
        <f t="shared" si="179"/>
        <v>112992464.70999999</v>
      </c>
      <c r="Q403" s="215"/>
      <c r="W403" s="265">
        <v>23527</v>
      </c>
      <c r="X403" s="265" t="s">
        <v>1151</v>
      </c>
      <c r="Y403" s="266">
        <v>0</v>
      </c>
      <c r="Z403" s="266">
        <v>0</v>
      </c>
      <c r="AA403" s="266">
        <v>0</v>
      </c>
      <c r="AB403" s="266">
        <v>114572114.70999999</v>
      </c>
      <c r="AC403" s="266">
        <v>114572114.70999999</v>
      </c>
      <c r="AD403" s="266">
        <v>0</v>
      </c>
      <c r="AE403" s="266">
        <v>1525550</v>
      </c>
      <c r="AF403" s="266">
        <v>113046564.70999999</v>
      </c>
      <c r="AG403" s="266">
        <v>0</v>
      </c>
      <c r="AH403" s="266">
        <v>1525550</v>
      </c>
      <c r="AI403" s="266">
        <v>0</v>
      </c>
      <c r="AJ403" s="266">
        <v>0</v>
      </c>
      <c r="AK403" s="266">
        <v>1579650</v>
      </c>
      <c r="AL403" s="266">
        <v>54100</v>
      </c>
      <c r="AM403" s="266">
        <v>112992464.70999999</v>
      </c>
    </row>
    <row r="404" spans="1:39" x14ac:dyDescent="0.35">
      <c r="A404" s="212">
        <v>23528</v>
      </c>
      <c r="B404" s="210" t="s">
        <v>1152</v>
      </c>
      <c r="C404" s="215"/>
      <c r="D404" s="215">
        <v>0</v>
      </c>
      <c r="E404" s="215">
        <v>0</v>
      </c>
      <c r="F404" s="215">
        <v>132802785.45</v>
      </c>
      <c r="G404" s="215">
        <f t="shared" si="170"/>
        <v>132802785.45</v>
      </c>
      <c r="H404" s="215">
        <v>0</v>
      </c>
      <c r="I404" s="215">
        <v>475490</v>
      </c>
      <c r="J404" s="215">
        <f t="shared" si="178"/>
        <v>132327295.45</v>
      </c>
      <c r="K404" s="215">
        <v>0</v>
      </c>
      <c r="L404" s="215">
        <v>475490</v>
      </c>
      <c r="M404" s="215"/>
      <c r="N404" s="215">
        <v>475490</v>
      </c>
      <c r="O404" s="215"/>
      <c r="P404" s="215">
        <f t="shared" si="179"/>
        <v>132327295.45</v>
      </c>
      <c r="Q404" s="215"/>
      <c r="W404" s="265">
        <v>23528</v>
      </c>
      <c r="X404" s="265" t="s">
        <v>1152</v>
      </c>
      <c r="Y404" s="266">
        <v>0</v>
      </c>
      <c r="Z404" s="266">
        <v>0</v>
      </c>
      <c r="AA404" s="266">
        <v>0</v>
      </c>
      <c r="AB404" s="266">
        <v>132802785.45</v>
      </c>
      <c r="AC404" s="266">
        <v>132802785.45</v>
      </c>
      <c r="AD404" s="266">
        <v>0</v>
      </c>
      <c r="AE404" s="266">
        <v>475490</v>
      </c>
      <c r="AF404" s="266">
        <v>132327295.45</v>
      </c>
      <c r="AG404" s="266">
        <v>0</v>
      </c>
      <c r="AH404" s="266">
        <v>475490</v>
      </c>
      <c r="AI404" s="266">
        <v>0</v>
      </c>
      <c r="AJ404" s="266">
        <v>0</v>
      </c>
      <c r="AK404" s="266">
        <v>475490</v>
      </c>
      <c r="AL404" s="266">
        <v>0</v>
      </c>
      <c r="AM404" s="266">
        <v>132327295.45</v>
      </c>
    </row>
    <row r="405" spans="1:39" x14ac:dyDescent="0.35">
      <c r="A405" s="212">
        <v>23529</v>
      </c>
      <c r="B405" s="210" t="s">
        <v>1153</v>
      </c>
      <c r="C405" s="215"/>
      <c r="D405" s="215">
        <v>0</v>
      </c>
      <c r="E405" s="215">
        <v>0</v>
      </c>
      <c r="F405" s="215">
        <v>430578182.44</v>
      </c>
      <c r="G405" s="215">
        <f t="shared" si="170"/>
        <v>430578182.44</v>
      </c>
      <c r="H405" s="215">
        <v>87049282</v>
      </c>
      <c r="I405" s="215">
        <v>106975740</v>
      </c>
      <c r="J405" s="215">
        <f t="shared" si="178"/>
        <v>323602442.44</v>
      </c>
      <c r="K405" s="215">
        <v>0</v>
      </c>
      <c r="L405" s="215">
        <v>18765109</v>
      </c>
      <c r="M405" s="215"/>
      <c r="N405" s="215">
        <v>155349776</v>
      </c>
      <c r="O405" s="215"/>
      <c r="P405" s="215">
        <f t="shared" si="179"/>
        <v>275228406.44</v>
      </c>
      <c r="Q405" s="215"/>
      <c r="W405" s="265">
        <v>23529</v>
      </c>
      <c r="X405" s="265" t="s">
        <v>1153</v>
      </c>
      <c r="Y405" s="266">
        <v>0</v>
      </c>
      <c r="Z405" s="266">
        <v>0</v>
      </c>
      <c r="AA405" s="266">
        <v>0</v>
      </c>
      <c r="AB405" s="266">
        <v>430578182.44</v>
      </c>
      <c r="AC405" s="266">
        <v>430578182.44</v>
      </c>
      <c r="AD405" s="266">
        <v>87049282</v>
      </c>
      <c r="AE405" s="266">
        <v>106975740</v>
      </c>
      <c r="AF405" s="266">
        <v>323602442.44</v>
      </c>
      <c r="AG405" s="266">
        <v>0</v>
      </c>
      <c r="AH405" s="266">
        <v>18765109</v>
      </c>
      <c r="AI405" s="266">
        <v>88210631</v>
      </c>
      <c r="AJ405" s="266">
        <v>9075500</v>
      </c>
      <c r="AK405" s="266">
        <v>155349776</v>
      </c>
      <c r="AL405" s="266">
        <v>48374036</v>
      </c>
      <c r="AM405" s="266">
        <v>275228406.44</v>
      </c>
    </row>
    <row r="406" spans="1:39" s="219" customFormat="1" x14ac:dyDescent="0.35">
      <c r="A406" s="212">
        <v>23530</v>
      </c>
      <c r="B406" s="210" t="s">
        <v>1154</v>
      </c>
      <c r="C406" s="215"/>
      <c r="D406" s="215">
        <v>0</v>
      </c>
      <c r="E406" s="215">
        <v>0</v>
      </c>
      <c r="F406" s="215">
        <v>177269391.56999999</v>
      </c>
      <c r="G406" s="215">
        <f t="shared" si="170"/>
        <v>177269391.56999999</v>
      </c>
      <c r="H406" s="215">
        <v>0</v>
      </c>
      <c r="I406" s="215">
        <v>0</v>
      </c>
      <c r="J406" s="215">
        <f t="shared" si="178"/>
        <v>177269391.56999999</v>
      </c>
      <c r="K406" s="215">
        <v>0</v>
      </c>
      <c r="L406" s="215">
        <v>0</v>
      </c>
      <c r="M406" s="215"/>
      <c r="N406" s="215">
        <v>4829000</v>
      </c>
      <c r="O406" s="215"/>
      <c r="P406" s="215">
        <f t="shared" si="179"/>
        <v>172440391.56999999</v>
      </c>
      <c r="Q406" s="215"/>
      <c r="R406" s="208"/>
      <c r="S406" s="208"/>
      <c r="T406" s="208"/>
      <c r="U406" s="208"/>
      <c r="V406" s="208"/>
      <c r="W406" s="265">
        <v>23530</v>
      </c>
      <c r="X406" s="265" t="s">
        <v>1154</v>
      </c>
      <c r="Y406" s="266">
        <v>0</v>
      </c>
      <c r="Z406" s="266">
        <v>0</v>
      </c>
      <c r="AA406" s="266">
        <v>0</v>
      </c>
      <c r="AB406" s="266">
        <v>177269391.56999999</v>
      </c>
      <c r="AC406" s="266">
        <v>177269391.56999999</v>
      </c>
      <c r="AD406" s="266">
        <v>0</v>
      </c>
      <c r="AE406" s="266">
        <v>0</v>
      </c>
      <c r="AF406" s="266">
        <v>177269391.56999999</v>
      </c>
      <c r="AG406" s="266">
        <v>0</v>
      </c>
      <c r="AH406" s="266">
        <v>0</v>
      </c>
      <c r="AI406" s="266">
        <v>0</v>
      </c>
      <c r="AJ406" s="266">
        <v>0</v>
      </c>
      <c r="AK406" s="266">
        <v>4829000</v>
      </c>
      <c r="AL406" s="266">
        <v>4829000</v>
      </c>
      <c r="AM406" s="266">
        <v>172440391.56999999</v>
      </c>
    </row>
    <row r="407" spans="1:39" x14ac:dyDescent="0.35">
      <c r="A407" s="212">
        <v>23531</v>
      </c>
      <c r="B407" s="210" t="s">
        <v>1155</v>
      </c>
      <c r="C407" s="215"/>
      <c r="D407" s="215">
        <v>0</v>
      </c>
      <c r="E407" s="215">
        <v>0</v>
      </c>
      <c r="F407" s="215">
        <v>215142209.47999999</v>
      </c>
      <c r="G407" s="215">
        <f t="shared" si="170"/>
        <v>215142209.47999999</v>
      </c>
      <c r="H407" s="215">
        <v>13474000</v>
      </c>
      <c r="I407" s="215">
        <v>13474000</v>
      </c>
      <c r="J407" s="215">
        <f t="shared" si="178"/>
        <v>201668209.47999999</v>
      </c>
      <c r="K407" s="215">
        <v>0</v>
      </c>
      <c r="L407" s="215">
        <v>0</v>
      </c>
      <c r="M407" s="215"/>
      <c r="N407" s="215">
        <v>31776500</v>
      </c>
      <c r="O407" s="215"/>
      <c r="P407" s="215">
        <f t="shared" si="179"/>
        <v>183365709.47999999</v>
      </c>
      <c r="Q407" s="215"/>
      <c r="W407" s="265">
        <v>23531</v>
      </c>
      <c r="X407" s="265" t="s">
        <v>1155</v>
      </c>
      <c r="Y407" s="266">
        <v>0</v>
      </c>
      <c r="Z407" s="266">
        <v>0</v>
      </c>
      <c r="AA407" s="266">
        <v>0</v>
      </c>
      <c r="AB407" s="266">
        <v>215142209.47999999</v>
      </c>
      <c r="AC407" s="266">
        <v>215142209.47999999</v>
      </c>
      <c r="AD407" s="266">
        <v>13474000</v>
      </c>
      <c r="AE407" s="266">
        <v>13474000</v>
      </c>
      <c r="AF407" s="266">
        <v>201668209.47999999</v>
      </c>
      <c r="AG407" s="266">
        <v>0</v>
      </c>
      <c r="AH407" s="266">
        <v>0</v>
      </c>
      <c r="AI407" s="266">
        <v>13474000</v>
      </c>
      <c r="AJ407" s="266">
        <v>21379500</v>
      </c>
      <c r="AK407" s="266">
        <v>31776500</v>
      </c>
      <c r="AL407" s="266">
        <v>18302500</v>
      </c>
      <c r="AM407" s="266">
        <v>183365709.47999999</v>
      </c>
    </row>
    <row r="408" spans="1:39" x14ac:dyDescent="0.35">
      <c r="V408" s="219"/>
    </row>
    <row r="409" spans="1:39" x14ac:dyDescent="0.35">
      <c r="A409" s="220" t="s">
        <v>1186</v>
      </c>
      <c r="B409" s="221"/>
      <c r="C409" s="222" t="e">
        <f>+#REF!+C279</f>
        <v>#REF!</v>
      </c>
      <c r="D409" s="222" t="e">
        <f>+#REF!+D279</f>
        <v>#REF!</v>
      </c>
      <c r="E409" s="222" t="e">
        <f>+#REF!+E279</f>
        <v>#REF!</v>
      </c>
      <c r="F409" s="222" t="e">
        <f>+#REF!+F279</f>
        <v>#REF!</v>
      </c>
      <c r="G409" s="222" t="e">
        <f>+#REF!+G279</f>
        <v>#REF!</v>
      </c>
      <c r="H409" s="222" t="e">
        <f>+#REF!+H279</f>
        <v>#REF!</v>
      </c>
      <c r="I409" s="222" t="e">
        <f>+#REF!+I279</f>
        <v>#REF!</v>
      </c>
      <c r="J409" s="222" t="e">
        <f>+#REF!+J279</f>
        <v>#REF!</v>
      </c>
      <c r="K409" s="222" t="e">
        <f>+#REF!+K279</f>
        <v>#REF!</v>
      </c>
      <c r="L409" s="222" t="e">
        <f>+#REF!+L279</f>
        <v>#REF!</v>
      </c>
      <c r="M409" s="222" t="e">
        <f>+#REF!+M279</f>
        <v>#REF!</v>
      </c>
      <c r="N409" s="222" t="e">
        <f>+#REF!+N279</f>
        <v>#REF!</v>
      </c>
      <c r="O409" s="222" t="e">
        <f>+#REF!+O279</f>
        <v>#REF!</v>
      </c>
      <c r="P409" s="222" t="e">
        <f>+#REF!+P279</f>
        <v>#REF!</v>
      </c>
      <c r="Q409" s="222" t="e">
        <f>+#REF!+Q279</f>
        <v>#REF!</v>
      </c>
      <c r="R409" s="233"/>
      <c r="S409" s="219"/>
      <c r="T409" s="219"/>
      <c r="U409" s="219"/>
    </row>
  </sheetData>
  <autoFilter ref="A5:Q407"/>
  <pageMargins left="0.7" right="0.25" top="0.4" bottom="0.75" header="0.3" footer="0.3"/>
  <pageSetup paperSize="506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9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Y6" sqref="Y6"/>
    </sheetView>
  </sheetViews>
  <sheetFormatPr baseColWidth="10" defaultRowHeight="14.5" x14ac:dyDescent="0.35"/>
  <cols>
    <col min="1" max="1" width="13.81640625" bestFit="1" customWidth="1"/>
    <col min="2" max="2" width="38.7265625" customWidth="1"/>
    <col min="3" max="3" width="18.36328125" bestFit="1" customWidth="1"/>
    <col min="4" max="4" width="17.36328125" bestFit="1" customWidth="1"/>
    <col min="5" max="5" width="10.81640625" bestFit="1" customWidth="1"/>
    <col min="6" max="6" width="18.36328125" bestFit="1" customWidth="1"/>
    <col min="7" max="10" width="17.36328125" bestFit="1" customWidth="1"/>
    <col min="11" max="11" width="4.54296875" customWidth="1"/>
    <col min="12" max="13" width="17.36328125" bestFit="1" customWidth="1"/>
    <col min="14" max="14" width="16.36328125" bestFit="1" customWidth="1"/>
    <col min="15" max="15" width="17.36328125" bestFit="1" customWidth="1"/>
    <col min="16" max="23" width="0" hidden="1" customWidth="1"/>
    <col min="24" max="25" width="17.26953125" bestFit="1" customWidth="1"/>
    <col min="29" max="29" width="17.36328125" bestFit="1" customWidth="1"/>
  </cols>
  <sheetData>
    <row r="1" spans="1:29" ht="43.5" x14ac:dyDescent="0.35">
      <c r="A1" s="9" t="s">
        <v>0</v>
      </c>
      <c r="B1" s="10" t="s">
        <v>1</v>
      </c>
      <c r="C1" s="10" t="s">
        <v>220</v>
      </c>
      <c r="D1" s="10" t="s">
        <v>5</v>
      </c>
      <c r="E1" s="10" t="s">
        <v>221</v>
      </c>
      <c r="F1" s="10" t="s">
        <v>222</v>
      </c>
      <c r="G1" s="10" t="s">
        <v>223</v>
      </c>
      <c r="H1" s="10" t="s">
        <v>224</v>
      </c>
      <c r="I1" s="10" t="s">
        <v>225</v>
      </c>
      <c r="J1" s="10" t="s">
        <v>226</v>
      </c>
      <c r="L1" s="250" t="s">
        <v>1194</v>
      </c>
      <c r="M1" s="250" t="s">
        <v>1195</v>
      </c>
      <c r="N1" s="250" t="s">
        <v>1196</v>
      </c>
      <c r="O1" s="250" t="s">
        <v>1197</v>
      </c>
      <c r="P1" s="250" t="s">
        <v>1198</v>
      </c>
      <c r="Q1" s="250" t="s">
        <v>1199</v>
      </c>
      <c r="R1" s="250" t="s">
        <v>1200</v>
      </c>
      <c r="S1" s="250" t="s">
        <v>1201</v>
      </c>
      <c r="T1" s="250" t="s">
        <v>1202</v>
      </c>
      <c r="U1" s="250" t="s">
        <v>1203</v>
      </c>
      <c r="V1" s="250" t="s">
        <v>1204</v>
      </c>
      <c r="W1" s="250" t="s">
        <v>1205</v>
      </c>
      <c r="X1" s="250" t="s">
        <v>1206</v>
      </c>
      <c r="AA1" s="9" t="s">
        <v>0</v>
      </c>
      <c r="AB1" s="10" t="s">
        <v>1</v>
      </c>
      <c r="AC1" s="10" t="s">
        <v>224</v>
      </c>
    </row>
    <row r="2" spans="1:29" x14ac:dyDescent="0.35">
      <c r="A2" s="12">
        <v>1</v>
      </c>
      <c r="B2" s="13" t="s">
        <v>228</v>
      </c>
      <c r="C2" s="14">
        <v>128545687388</v>
      </c>
      <c r="D2" s="238">
        <v>24051471204.77</v>
      </c>
      <c r="E2" s="14">
        <v>0</v>
      </c>
      <c r="F2" s="14">
        <v>152597158592.76999</v>
      </c>
      <c r="G2" s="14">
        <v>63449319455.259995</v>
      </c>
      <c r="H2" s="14">
        <v>10095303650.73</v>
      </c>
      <c r="I2" s="14">
        <v>63449319455.259995</v>
      </c>
      <c r="J2" s="14">
        <v>88052574835.399994</v>
      </c>
      <c r="L2" s="238">
        <f>+L3+L156</f>
        <v>26108965505.259998</v>
      </c>
      <c r="M2" s="238">
        <f>+M3+M156</f>
        <v>18056635583.450001</v>
      </c>
      <c r="N2" s="238">
        <f>+N3+N156</f>
        <v>9331760949.6500015</v>
      </c>
      <c r="O2" s="14">
        <v>10095303650.73</v>
      </c>
      <c r="X2" s="262">
        <f>+O2+N2+M2+L2</f>
        <v>63592665689.089996</v>
      </c>
      <c r="Y2" s="262">
        <f>+I2-X2</f>
        <v>-143346233.83000183</v>
      </c>
      <c r="AA2" s="251">
        <v>1</v>
      </c>
      <c r="AB2" s="252" t="s">
        <v>228</v>
      </c>
      <c r="AC2" s="238">
        <f>+AC3+AC156</f>
        <v>6011134181.4700003</v>
      </c>
    </row>
    <row r="3" spans="1:29" x14ac:dyDescent="0.35">
      <c r="A3" s="12" t="s">
        <v>229</v>
      </c>
      <c r="B3" s="13" t="s">
        <v>230</v>
      </c>
      <c r="C3" s="14">
        <v>128185121191</v>
      </c>
      <c r="D3" s="238">
        <v>970651021</v>
      </c>
      <c r="E3" s="14">
        <v>0</v>
      </c>
      <c r="F3" s="14">
        <v>129155772212</v>
      </c>
      <c r="G3" s="14">
        <v>41504340516.169998</v>
      </c>
      <c r="H3" s="14">
        <v>9744666681</v>
      </c>
      <c r="I3" s="14">
        <v>41504340516.169998</v>
      </c>
      <c r="J3" s="14">
        <v>86556167453.25</v>
      </c>
      <c r="L3" s="238">
        <f t="shared" ref="L3" si="0">+L4</f>
        <v>5945413754.6100006</v>
      </c>
      <c r="M3" s="238">
        <f t="shared" ref="M3" si="1">+M4</f>
        <v>16748763148.360001</v>
      </c>
      <c r="N3" s="238">
        <f t="shared" ref="N3" si="2">+N4</f>
        <v>9225202799.7000008</v>
      </c>
      <c r="O3" s="14">
        <v>9744666681</v>
      </c>
      <c r="X3" s="262">
        <f t="shared" ref="X3:X66" si="3">+O3+N3+M3+L3</f>
        <v>41664046383.669998</v>
      </c>
      <c r="Y3" s="262">
        <f t="shared" ref="Y3:Y66" si="4">+I3-X3</f>
        <v>-159705867.5</v>
      </c>
      <c r="AA3" s="251" t="s">
        <v>229</v>
      </c>
      <c r="AB3" s="252" t="s">
        <v>230</v>
      </c>
      <c r="AC3" s="238">
        <f t="shared" ref="AC3" si="5">+AC4</f>
        <v>5964838976.6100006</v>
      </c>
    </row>
    <row r="4" spans="1:29" x14ac:dyDescent="0.35">
      <c r="A4" s="12" t="s">
        <v>231</v>
      </c>
      <c r="B4" s="13" t="s">
        <v>232</v>
      </c>
      <c r="C4" s="14">
        <v>128185121191</v>
      </c>
      <c r="D4" s="238">
        <v>970651021</v>
      </c>
      <c r="E4" s="14">
        <v>0</v>
      </c>
      <c r="F4" s="14">
        <v>129155772212</v>
      </c>
      <c r="G4" s="14">
        <v>41504340516.169998</v>
      </c>
      <c r="H4" s="14">
        <v>9744666681</v>
      </c>
      <c r="I4" s="14">
        <v>41504340516.169998</v>
      </c>
      <c r="J4" s="14">
        <v>86556167453.25</v>
      </c>
      <c r="L4" s="238">
        <f>+L5+L123</f>
        <v>5945413754.6100006</v>
      </c>
      <c r="M4" s="238">
        <f>+M5+M123</f>
        <v>16748763148.360001</v>
      </c>
      <c r="N4" s="238">
        <f>+N5+N123</f>
        <v>9225202799.7000008</v>
      </c>
      <c r="O4" s="14">
        <v>9744666681</v>
      </c>
      <c r="X4" s="262">
        <f t="shared" si="3"/>
        <v>41664046383.669998</v>
      </c>
      <c r="Y4" s="262">
        <f t="shared" si="4"/>
        <v>-159705867.5</v>
      </c>
      <c r="AA4" s="251" t="s">
        <v>231</v>
      </c>
      <c r="AB4" s="252" t="s">
        <v>232</v>
      </c>
      <c r="AC4" s="238">
        <f>+AC5+AC123</f>
        <v>5964838976.6100006</v>
      </c>
    </row>
    <row r="5" spans="1:29" x14ac:dyDescent="0.35">
      <c r="A5" s="12" t="s">
        <v>233</v>
      </c>
      <c r="B5" s="13" t="s">
        <v>234</v>
      </c>
      <c r="C5" s="14">
        <v>46439868581</v>
      </c>
      <c r="D5" s="238">
        <v>0</v>
      </c>
      <c r="E5" s="14">
        <v>0</v>
      </c>
      <c r="F5" s="14">
        <v>46439868581</v>
      </c>
      <c r="G5" s="14">
        <v>15312121271.75</v>
      </c>
      <c r="H5" s="14">
        <v>743676825</v>
      </c>
      <c r="I5" s="14">
        <v>15312121271.75</v>
      </c>
      <c r="J5" s="14">
        <v>31127747309.25</v>
      </c>
      <c r="L5" s="238">
        <f t="shared" ref="L5" si="6">+L6+L81</f>
        <v>1669609562.6100001</v>
      </c>
      <c r="M5" s="238">
        <f t="shared" ref="M5" si="7">+M6+M81</f>
        <v>8200260986.3600006</v>
      </c>
      <c r="N5" s="238">
        <f t="shared" ref="N5" si="8">+N6+N81</f>
        <v>4858279765.2800007</v>
      </c>
      <c r="O5" s="14">
        <v>743676825</v>
      </c>
      <c r="X5" s="262">
        <f t="shared" si="3"/>
        <v>15471827139.250002</v>
      </c>
      <c r="Y5" s="262">
        <f t="shared" si="4"/>
        <v>-159705867.50000191</v>
      </c>
      <c r="AA5" s="251" t="s">
        <v>233</v>
      </c>
      <c r="AB5" s="252" t="s">
        <v>234</v>
      </c>
      <c r="AC5" s="238">
        <f t="shared" ref="AC5" si="9">+AC6+AC81</f>
        <v>1689034784.6100001</v>
      </c>
    </row>
    <row r="6" spans="1:29" x14ac:dyDescent="0.35">
      <c r="A6" s="16" t="s">
        <v>235</v>
      </c>
      <c r="B6" s="17" t="s">
        <v>236</v>
      </c>
      <c r="C6" s="18">
        <v>44746571785</v>
      </c>
      <c r="D6" s="239">
        <v>0</v>
      </c>
      <c r="E6" s="18">
        <v>0</v>
      </c>
      <c r="F6" s="18">
        <v>44746571785</v>
      </c>
      <c r="G6" s="18">
        <v>14882113402.75</v>
      </c>
      <c r="H6" s="18">
        <v>650154866</v>
      </c>
      <c r="I6" s="18">
        <v>14882113402.75</v>
      </c>
      <c r="J6" s="18">
        <v>29864458382.25</v>
      </c>
      <c r="L6" s="239">
        <f t="shared" ref="L6" si="10">+L7+L78</f>
        <v>1481982277.6100001</v>
      </c>
      <c r="M6" s="239">
        <f t="shared" ref="M6" si="11">+M7+M78</f>
        <v>8123175905.3600006</v>
      </c>
      <c r="N6" s="239">
        <f t="shared" ref="N6" si="12">+N7+N78</f>
        <v>4669800603.2800007</v>
      </c>
      <c r="O6" s="18">
        <v>650154866</v>
      </c>
      <c r="X6" s="262">
        <f t="shared" si="3"/>
        <v>14925113652.250002</v>
      </c>
      <c r="Y6" s="262">
        <f t="shared" si="4"/>
        <v>-43000249.500001907</v>
      </c>
      <c r="AA6" s="253" t="s">
        <v>235</v>
      </c>
      <c r="AB6" s="254" t="s">
        <v>236</v>
      </c>
      <c r="AC6" s="239">
        <f t="shared" ref="AC6" si="13">+AC7+AC78</f>
        <v>1492930739.6100001</v>
      </c>
    </row>
    <row r="7" spans="1:29" x14ac:dyDescent="0.35">
      <c r="A7" s="16" t="s">
        <v>237</v>
      </c>
      <c r="B7" s="17" t="s">
        <v>238</v>
      </c>
      <c r="C7" s="18">
        <v>44516571785</v>
      </c>
      <c r="D7" s="239">
        <v>0</v>
      </c>
      <c r="E7" s="18">
        <v>0</v>
      </c>
      <c r="F7" s="18">
        <v>44516571785</v>
      </c>
      <c r="G7" s="18">
        <v>14842179342.75</v>
      </c>
      <c r="H7" s="18">
        <v>650154866</v>
      </c>
      <c r="I7" s="18">
        <v>14842179342.75</v>
      </c>
      <c r="J7" s="18">
        <v>29674392442.25</v>
      </c>
      <c r="L7" s="239">
        <f t="shared" ref="L7:L8" si="14">+L8</f>
        <v>1473846577.6100001</v>
      </c>
      <c r="M7" s="239">
        <f t="shared" ref="M7:M8" si="15">+M8</f>
        <v>8098874545.3600006</v>
      </c>
      <c r="N7" s="239">
        <f t="shared" ref="N7:N8" si="16">+N8</f>
        <v>4662303603.2800007</v>
      </c>
      <c r="O7" s="18">
        <v>650154866</v>
      </c>
      <c r="X7" s="262">
        <f t="shared" si="3"/>
        <v>14885179592.250002</v>
      </c>
      <c r="Y7" s="262">
        <f t="shared" si="4"/>
        <v>-43000249.500001907</v>
      </c>
      <c r="AA7" s="253" t="s">
        <v>237</v>
      </c>
      <c r="AB7" s="254" t="s">
        <v>238</v>
      </c>
      <c r="AC7" s="239">
        <f t="shared" ref="AC7:AC8" si="17">+AC8</f>
        <v>1484795039.6100001</v>
      </c>
    </row>
    <row r="8" spans="1:29" x14ac:dyDescent="0.35">
      <c r="A8" s="16" t="s">
        <v>239</v>
      </c>
      <c r="B8" s="17" t="s">
        <v>240</v>
      </c>
      <c r="C8" s="18">
        <v>44516571785</v>
      </c>
      <c r="D8" s="239">
        <v>0</v>
      </c>
      <c r="E8" s="18">
        <v>0</v>
      </c>
      <c r="F8" s="18">
        <v>44516571785</v>
      </c>
      <c r="G8" s="18">
        <v>14842179342.75</v>
      </c>
      <c r="H8" s="18">
        <v>650154866</v>
      </c>
      <c r="I8" s="18">
        <v>14842179342.75</v>
      </c>
      <c r="J8" s="18">
        <v>29674392442.25</v>
      </c>
      <c r="L8" s="239">
        <f t="shared" si="14"/>
        <v>1473846577.6100001</v>
      </c>
      <c r="M8" s="239">
        <f t="shared" si="15"/>
        <v>8098874545.3600006</v>
      </c>
      <c r="N8" s="239">
        <f t="shared" si="16"/>
        <v>4662303603.2800007</v>
      </c>
      <c r="O8" s="18">
        <v>650154866</v>
      </c>
      <c r="X8" s="262">
        <f t="shared" si="3"/>
        <v>14885179592.250002</v>
      </c>
      <c r="Y8" s="262">
        <f t="shared" si="4"/>
        <v>-43000249.500001907</v>
      </c>
      <c r="AA8" s="253" t="s">
        <v>239</v>
      </c>
      <c r="AB8" s="254" t="s">
        <v>240</v>
      </c>
      <c r="AC8" s="239">
        <f t="shared" si="17"/>
        <v>1484795039.6100001</v>
      </c>
    </row>
    <row r="9" spans="1:29" x14ac:dyDescent="0.35">
      <c r="A9" s="16" t="s">
        <v>241</v>
      </c>
      <c r="B9" s="17" t="s">
        <v>242</v>
      </c>
      <c r="C9" s="18">
        <v>44516571785</v>
      </c>
      <c r="D9" s="239">
        <v>0</v>
      </c>
      <c r="E9" s="18">
        <v>0</v>
      </c>
      <c r="F9" s="18">
        <v>44516571785</v>
      </c>
      <c r="G9" s="18">
        <v>14842179342.75</v>
      </c>
      <c r="H9" s="18">
        <v>650154866</v>
      </c>
      <c r="I9" s="18">
        <v>14842179342.75</v>
      </c>
      <c r="J9" s="18">
        <v>29674392442.25</v>
      </c>
      <c r="L9" s="239">
        <f t="shared" ref="L9" si="18">+L10+L24+L42</f>
        <v>1473846577.6100001</v>
      </c>
      <c r="M9" s="239">
        <f t="shared" ref="M9" si="19">+M10+M24+M42</f>
        <v>8098874545.3600006</v>
      </c>
      <c r="N9" s="239">
        <f t="shared" ref="N9" si="20">+N10+N24+N42</f>
        <v>4662303603.2800007</v>
      </c>
      <c r="O9" s="18">
        <v>650154866</v>
      </c>
      <c r="X9" s="262">
        <f t="shared" si="3"/>
        <v>14885179592.250002</v>
      </c>
      <c r="Y9" s="262">
        <f t="shared" si="4"/>
        <v>-43000249.500001907</v>
      </c>
      <c r="AA9" s="253" t="s">
        <v>241</v>
      </c>
      <c r="AB9" s="254" t="s">
        <v>242</v>
      </c>
      <c r="AC9" s="239">
        <f t="shared" ref="AC9" si="21">+AC10+AC24+AC42</f>
        <v>1484795039.6100001</v>
      </c>
    </row>
    <row r="10" spans="1:29" x14ac:dyDescent="0.35">
      <c r="A10" s="16" t="s">
        <v>243</v>
      </c>
      <c r="B10" s="17" t="s">
        <v>244</v>
      </c>
      <c r="C10" s="18">
        <v>32250745169</v>
      </c>
      <c r="D10" s="239">
        <v>0</v>
      </c>
      <c r="E10" s="18">
        <v>0</v>
      </c>
      <c r="F10" s="18">
        <v>32250745169</v>
      </c>
      <c r="G10" s="18">
        <v>9986587434.2800007</v>
      </c>
      <c r="H10" s="18">
        <v>386674318</v>
      </c>
      <c r="I10" s="18">
        <v>9986587434.2800007</v>
      </c>
      <c r="J10" s="18">
        <v>22264157734.720001</v>
      </c>
      <c r="L10" s="239">
        <f t="shared" ref="L10" si="22">SUM(L11)</f>
        <v>1082273920.5500002</v>
      </c>
      <c r="M10" s="239">
        <f t="shared" ref="M10" si="23">SUM(M11)</f>
        <v>5500313819.8900003</v>
      </c>
      <c r="N10" s="239">
        <f t="shared" ref="N10" si="24">SUM(N11)</f>
        <v>3017325375.2800002</v>
      </c>
      <c r="O10" s="18">
        <v>386674318</v>
      </c>
      <c r="X10" s="262">
        <f t="shared" si="3"/>
        <v>9986587433.7200012</v>
      </c>
      <c r="Y10" s="262">
        <f t="shared" si="4"/>
        <v>0.55999946594238281</v>
      </c>
      <c r="AA10" s="253" t="s">
        <v>243</v>
      </c>
      <c r="AB10" s="254" t="s">
        <v>244</v>
      </c>
      <c r="AC10" s="239">
        <f t="shared" ref="AC10" si="25">SUM(AC11)</f>
        <v>1093222382.5500002</v>
      </c>
    </row>
    <row r="11" spans="1:29" x14ac:dyDescent="0.35">
      <c r="A11" s="21" t="s">
        <v>245</v>
      </c>
      <c r="B11" s="22" t="s">
        <v>246</v>
      </c>
      <c r="C11" s="23">
        <v>32250745169</v>
      </c>
      <c r="D11" s="240">
        <v>0</v>
      </c>
      <c r="E11" s="23">
        <v>0</v>
      </c>
      <c r="F11" s="23">
        <v>32250745169</v>
      </c>
      <c r="G11" s="23">
        <v>9986587434.2800007</v>
      </c>
      <c r="H11" s="23">
        <v>386674318</v>
      </c>
      <c r="I11" s="23">
        <v>9986587434.2800007</v>
      </c>
      <c r="J11" s="23">
        <v>22264157734.720001</v>
      </c>
      <c r="L11" s="240">
        <f t="shared" ref="L11" si="26">SUM(L12:L23)</f>
        <v>1082273920.5500002</v>
      </c>
      <c r="M11" s="240">
        <f t="shared" ref="M11" si="27">SUM(M12:M23)</f>
        <v>5500313819.8900003</v>
      </c>
      <c r="N11" s="240">
        <f t="shared" ref="N11" si="28">SUM(N12:N23)</f>
        <v>3017325375.2800002</v>
      </c>
      <c r="O11" s="23">
        <v>386674318</v>
      </c>
      <c r="X11" s="262">
        <f t="shared" si="3"/>
        <v>9986587433.7200012</v>
      </c>
      <c r="Y11" s="262">
        <f t="shared" si="4"/>
        <v>0.55999946594238281</v>
      </c>
      <c r="AA11" s="255" t="s">
        <v>245</v>
      </c>
      <c r="AB11" s="256" t="s">
        <v>246</v>
      </c>
      <c r="AC11" s="240">
        <f t="shared" ref="AC11" si="29">SUM(AC12:AC23)</f>
        <v>1093222382.5500002</v>
      </c>
    </row>
    <row r="12" spans="1:29" x14ac:dyDescent="0.35">
      <c r="A12" s="25" t="s">
        <v>247</v>
      </c>
      <c r="B12" s="26" t="s">
        <v>248</v>
      </c>
      <c r="C12" s="27">
        <v>1755025978</v>
      </c>
      <c r="D12" s="241"/>
      <c r="E12" s="28"/>
      <c r="F12" s="29">
        <v>1755025978</v>
      </c>
      <c r="G12" s="30">
        <v>0</v>
      </c>
      <c r="H12" s="27"/>
      <c r="I12" s="30">
        <v>0</v>
      </c>
      <c r="J12" s="31">
        <v>1755025978</v>
      </c>
      <c r="L12" s="242"/>
      <c r="M12" s="242"/>
      <c r="N12" s="242"/>
      <c r="O12" s="27"/>
      <c r="X12" s="262">
        <f t="shared" si="3"/>
        <v>0</v>
      </c>
      <c r="Y12" s="262">
        <f t="shared" si="4"/>
        <v>0</v>
      </c>
      <c r="AA12" s="257" t="s">
        <v>247</v>
      </c>
      <c r="AB12" s="258" t="s">
        <v>248</v>
      </c>
      <c r="AC12" s="242"/>
    </row>
    <row r="13" spans="1:29" x14ac:dyDescent="0.35">
      <c r="A13" s="25" t="s">
        <v>249</v>
      </c>
      <c r="B13" s="26" t="s">
        <v>250</v>
      </c>
      <c r="C13" s="27">
        <v>27484600657</v>
      </c>
      <c r="D13" s="242"/>
      <c r="E13" s="33"/>
      <c r="F13" s="29">
        <v>27484600657</v>
      </c>
      <c r="G13" s="30">
        <v>9262324565.2800007</v>
      </c>
      <c r="H13" s="27">
        <v>355507925</v>
      </c>
      <c r="I13" s="30">
        <v>9262324565.2800007</v>
      </c>
      <c r="J13" s="31">
        <v>18222276091.720001</v>
      </c>
      <c r="L13" s="242">
        <v>713224763</v>
      </c>
      <c r="M13" s="242">
        <v>5239574930.8900003</v>
      </c>
      <c r="N13" s="242">
        <v>2954016946.2800002</v>
      </c>
      <c r="O13" s="27">
        <v>355507925</v>
      </c>
      <c r="X13" s="262">
        <f t="shared" si="3"/>
        <v>9262324565.1700001</v>
      </c>
      <c r="Y13" s="262">
        <f t="shared" si="4"/>
        <v>0.1100006103515625</v>
      </c>
      <c r="AA13" s="257" t="s">
        <v>249</v>
      </c>
      <c r="AB13" s="258" t="s">
        <v>250</v>
      </c>
      <c r="AC13" s="242">
        <v>713224763</v>
      </c>
    </row>
    <row r="14" spans="1:29" x14ac:dyDescent="0.35">
      <c r="A14" s="25" t="s">
        <v>251</v>
      </c>
      <c r="B14" s="26" t="s">
        <v>252</v>
      </c>
      <c r="C14" s="27">
        <v>10000764</v>
      </c>
      <c r="D14" s="242"/>
      <c r="E14" s="33"/>
      <c r="F14" s="29">
        <v>10000764</v>
      </c>
      <c r="G14" s="30"/>
      <c r="H14" s="27"/>
      <c r="I14" s="30"/>
      <c r="J14" s="31">
        <v>10000764</v>
      </c>
      <c r="L14" s="242"/>
      <c r="M14" s="242"/>
      <c r="N14" s="242"/>
      <c r="O14" s="27"/>
      <c r="X14" s="262">
        <f t="shared" si="3"/>
        <v>0</v>
      </c>
      <c r="Y14" s="262">
        <f t="shared" si="4"/>
        <v>0</v>
      </c>
      <c r="AA14" s="257" t="s">
        <v>251</v>
      </c>
      <c r="AB14" s="258" t="s">
        <v>252</v>
      </c>
      <c r="AC14" s="242">
        <v>10948462</v>
      </c>
    </row>
    <row r="15" spans="1:29" x14ac:dyDescent="0.35">
      <c r="A15" s="25" t="s">
        <v>253</v>
      </c>
      <c r="B15" s="26" t="s">
        <v>254</v>
      </c>
      <c r="C15" s="27">
        <v>1796956253</v>
      </c>
      <c r="D15" s="242"/>
      <c r="E15" s="33"/>
      <c r="F15" s="29">
        <v>1796956253</v>
      </c>
      <c r="G15" s="30">
        <v>409384153</v>
      </c>
      <c r="H15" s="27">
        <v>25265269</v>
      </c>
      <c r="I15" s="30">
        <v>409384153</v>
      </c>
      <c r="J15" s="31">
        <v>1387572100</v>
      </c>
      <c r="L15" s="242">
        <v>211301558.96000001</v>
      </c>
      <c r="M15" s="242">
        <v>144485525</v>
      </c>
      <c r="N15" s="242">
        <v>28331800</v>
      </c>
      <c r="O15" s="27">
        <v>25265269</v>
      </c>
      <c r="X15" s="262">
        <f t="shared" si="3"/>
        <v>409384152.96000004</v>
      </c>
      <c r="Y15" s="262">
        <f t="shared" si="4"/>
        <v>3.9999961853027344E-2</v>
      </c>
      <c r="AA15" s="257" t="s">
        <v>253</v>
      </c>
      <c r="AB15" s="258" t="s">
        <v>254</v>
      </c>
      <c r="AC15" s="242">
        <v>211301558.96000001</v>
      </c>
    </row>
    <row r="16" spans="1:29" x14ac:dyDescent="0.35">
      <c r="A16" s="25" t="s">
        <v>255</v>
      </c>
      <c r="B16" s="26" t="s">
        <v>256</v>
      </c>
      <c r="C16" s="27">
        <v>5182800</v>
      </c>
      <c r="D16" s="242"/>
      <c r="E16" s="28"/>
      <c r="F16" s="29">
        <v>5182800</v>
      </c>
      <c r="G16" s="30">
        <v>1020000</v>
      </c>
      <c r="H16" s="27"/>
      <c r="I16" s="30">
        <v>1020000</v>
      </c>
      <c r="J16" s="31">
        <v>4162800</v>
      </c>
      <c r="L16" s="242">
        <v>180000</v>
      </c>
      <c r="M16" s="242">
        <v>570000</v>
      </c>
      <c r="N16" s="242">
        <v>270000</v>
      </c>
      <c r="O16" s="27"/>
      <c r="X16" s="262">
        <f t="shared" si="3"/>
        <v>1020000</v>
      </c>
      <c r="Y16" s="262">
        <f t="shared" si="4"/>
        <v>0</v>
      </c>
      <c r="AA16" s="257" t="s">
        <v>255</v>
      </c>
      <c r="AB16" s="258" t="s">
        <v>256</v>
      </c>
      <c r="AC16" s="242">
        <v>180000</v>
      </c>
    </row>
    <row r="17" spans="1:29" x14ac:dyDescent="0.35">
      <c r="A17" s="25" t="s">
        <v>257</v>
      </c>
      <c r="B17" s="26" t="s">
        <v>258</v>
      </c>
      <c r="C17" s="27">
        <v>87550000</v>
      </c>
      <c r="D17" s="242"/>
      <c r="E17" s="33"/>
      <c r="F17" s="29">
        <v>87550000</v>
      </c>
      <c r="G17" s="30">
        <v>44245654</v>
      </c>
      <c r="H17" s="27">
        <v>4243024</v>
      </c>
      <c r="I17" s="30">
        <v>44245654</v>
      </c>
      <c r="J17" s="31">
        <v>43304346</v>
      </c>
      <c r="L17" s="242">
        <v>16700979.59</v>
      </c>
      <c r="M17" s="242">
        <v>11037050</v>
      </c>
      <c r="N17" s="242">
        <v>12264600</v>
      </c>
      <c r="O17" s="27">
        <v>4243024</v>
      </c>
      <c r="X17" s="262">
        <f t="shared" si="3"/>
        <v>44245653.590000004</v>
      </c>
      <c r="Y17" s="262">
        <f t="shared" si="4"/>
        <v>0.40999999642372131</v>
      </c>
      <c r="AA17" s="257" t="s">
        <v>257</v>
      </c>
      <c r="AB17" s="258" t="s">
        <v>258</v>
      </c>
      <c r="AC17" s="242">
        <v>16700979.59</v>
      </c>
    </row>
    <row r="18" spans="1:29" x14ac:dyDescent="0.35">
      <c r="A18" s="25" t="s">
        <v>259</v>
      </c>
      <c r="B18" s="26" t="s">
        <v>260</v>
      </c>
      <c r="C18" s="27">
        <v>13081000</v>
      </c>
      <c r="D18" s="242"/>
      <c r="E18" s="33"/>
      <c r="F18" s="29">
        <v>13081000</v>
      </c>
      <c r="G18" s="30">
        <v>824000</v>
      </c>
      <c r="H18" s="27">
        <v>40000</v>
      </c>
      <c r="I18" s="30">
        <v>824000</v>
      </c>
      <c r="J18" s="31">
        <v>12257000</v>
      </c>
      <c r="L18" s="242">
        <v>249000</v>
      </c>
      <c r="M18" s="242">
        <v>294000</v>
      </c>
      <c r="N18" s="242">
        <v>241000</v>
      </c>
      <c r="O18" s="27">
        <v>40000</v>
      </c>
      <c r="X18" s="262">
        <f t="shared" si="3"/>
        <v>824000</v>
      </c>
      <c r="Y18" s="262">
        <f t="shared" si="4"/>
        <v>0</v>
      </c>
      <c r="AA18" s="257" t="s">
        <v>259</v>
      </c>
      <c r="AB18" s="258" t="s">
        <v>260</v>
      </c>
      <c r="AC18" s="242">
        <v>249000</v>
      </c>
    </row>
    <row r="19" spans="1:29" x14ac:dyDescent="0.35">
      <c r="A19" s="25" t="s">
        <v>261</v>
      </c>
      <c r="B19" s="26" t="s">
        <v>262</v>
      </c>
      <c r="C19" s="27">
        <v>61800000</v>
      </c>
      <c r="D19" s="242"/>
      <c r="E19" s="33"/>
      <c r="F19" s="29">
        <v>61800000</v>
      </c>
      <c r="G19" s="30">
        <v>30602346</v>
      </c>
      <c r="H19" s="27">
        <v>47000</v>
      </c>
      <c r="I19" s="30">
        <v>30602346</v>
      </c>
      <c r="J19" s="31">
        <v>31197654</v>
      </c>
      <c r="L19" s="242">
        <v>17114300</v>
      </c>
      <c r="M19" s="242">
        <v>9889846</v>
      </c>
      <c r="N19" s="242">
        <v>3551200</v>
      </c>
      <c r="O19" s="27">
        <v>47000</v>
      </c>
      <c r="X19" s="262">
        <f t="shared" si="3"/>
        <v>30602346</v>
      </c>
      <c r="Y19" s="262">
        <f t="shared" si="4"/>
        <v>0</v>
      </c>
      <c r="AA19" s="257" t="s">
        <v>261</v>
      </c>
      <c r="AB19" s="258" t="s">
        <v>262</v>
      </c>
      <c r="AC19" s="242">
        <v>17114300</v>
      </c>
    </row>
    <row r="20" spans="1:29" x14ac:dyDescent="0.35">
      <c r="A20" s="25" t="s">
        <v>263</v>
      </c>
      <c r="B20" s="26" t="s">
        <v>264</v>
      </c>
      <c r="C20" s="27">
        <v>7004000</v>
      </c>
      <c r="D20" s="242"/>
      <c r="E20" s="33"/>
      <c r="F20" s="29">
        <v>7004000</v>
      </c>
      <c r="G20" s="30">
        <v>1575500</v>
      </c>
      <c r="H20" s="27"/>
      <c r="I20" s="30">
        <v>1575500</v>
      </c>
      <c r="J20" s="31">
        <v>5428500</v>
      </c>
      <c r="L20" s="242">
        <v>150000</v>
      </c>
      <c r="M20" s="242">
        <v>1109500</v>
      </c>
      <c r="N20" s="242">
        <v>316000</v>
      </c>
      <c r="O20" s="27"/>
      <c r="X20" s="262">
        <f t="shared" si="3"/>
        <v>1575500</v>
      </c>
      <c r="Y20" s="262">
        <f t="shared" si="4"/>
        <v>0</v>
      </c>
      <c r="AA20" s="257" t="s">
        <v>263</v>
      </c>
      <c r="AB20" s="258" t="s">
        <v>264</v>
      </c>
      <c r="AC20" s="242">
        <v>150000</v>
      </c>
    </row>
    <row r="21" spans="1:29" x14ac:dyDescent="0.35">
      <c r="A21" s="25" t="s">
        <v>265</v>
      </c>
      <c r="B21" s="26" t="s">
        <v>266</v>
      </c>
      <c r="C21" s="27">
        <v>15000000</v>
      </c>
      <c r="D21" s="242"/>
      <c r="E21" s="33"/>
      <c r="F21" s="29">
        <v>15000000</v>
      </c>
      <c r="G21" s="30">
        <v>15619200</v>
      </c>
      <c r="H21" s="27">
        <v>1571100</v>
      </c>
      <c r="I21" s="30">
        <v>15619200</v>
      </c>
      <c r="J21" s="31">
        <v>-619200</v>
      </c>
      <c r="L21" s="242"/>
      <c r="M21" s="242">
        <v>6800500</v>
      </c>
      <c r="N21" s="242">
        <v>7247600</v>
      </c>
      <c r="O21" s="27">
        <v>1571100</v>
      </c>
      <c r="X21" s="262">
        <f t="shared" si="3"/>
        <v>15619200</v>
      </c>
      <c r="Y21" s="262">
        <f t="shared" si="4"/>
        <v>0</v>
      </c>
      <c r="AA21" s="257" t="s">
        <v>265</v>
      </c>
      <c r="AB21" s="258" t="s">
        <v>266</v>
      </c>
      <c r="AC21" s="242"/>
    </row>
    <row r="22" spans="1:29" x14ac:dyDescent="0.35">
      <c r="A22" s="25" t="s">
        <v>267</v>
      </c>
      <c r="B22" s="26" t="s">
        <v>268</v>
      </c>
      <c r="C22" s="27">
        <v>940383717</v>
      </c>
      <c r="D22" s="242"/>
      <c r="E22" s="33"/>
      <c r="F22" s="29">
        <v>940383717</v>
      </c>
      <c r="G22" s="30">
        <v>216319066</v>
      </c>
      <c r="H22" s="27"/>
      <c r="I22" s="30">
        <v>216319066</v>
      </c>
      <c r="J22" s="31">
        <v>724064651</v>
      </c>
      <c r="L22" s="242">
        <v>122964869</v>
      </c>
      <c r="M22" s="242">
        <v>84575668</v>
      </c>
      <c r="N22" s="242">
        <v>8778529</v>
      </c>
      <c r="O22" s="27"/>
      <c r="X22" s="262">
        <f t="shared" si="3"/>
        <v>216319066</v>
      </c>
      <c r="Y22" s="262">
        <f t="shared" si="4"/>
        <v>0</v>
      </c>
      <c r="AA22" s="257" t="s">
        <v>267</v>
      </c>
      <c r="AB22" s="258" t="s">
        <v>268</v>
      </c>
      <c r="AC22" s="242">
        <v>122964869</v>
      </c>
    </row>
    <row r="23" spans="1:29" x14ac:dyDescent="0.35">
      <c r="A23" s="25" t="s">
        <v>269</v>
      </c>
      <c r="B23" s="26" t="s">
        <v>270</v>
      </c>
      <c r="C23" s="27">
        <v>74160000</v>
      </c>
      <c r="D23" s="242"/>
      <c r="E23" s="33"/>
      <c r="F23" s="29">
        <v>74160000</v>
      </c>
      <c r="G23" s="30">
        <v>4672950</v>
      </c>
      <c r="H23" s="27"/>
      <c r="I23" s="30">
        <v>4672950</v>
      </c>
      <c r="J23" s="31">
        <v>69487050</v>
      </c>
      <c r="L23" s="242">
        <v>388450</v>
      </c>
      <c r="M23" s="242">
        <v>1976800</v>
      </c>
      <c r="N23" s="242">
        <v>2307700</v>
      </c>
      <c r="O23" s="27"/>
      <c r="X23" s="262">
        <f t="shared" si="3"/>
        <v>4672950</v>
      </c>
      <c r="Y23" s="262">
        <f t="shared" si="4"/>
        <v>0</v>
      </c>
      <c r="AA23" s="257" t="s">
        <v>269</v>
      </c>
      <c r="AB23" s="258" t="s">
        <v>270</v>
      </c>
      <c r="AC23" s="242">
        <v>388450</v>
      </c>
    </row>
    <row r="24" spans="1:29" x14ac:dyDescent="0.35">
      <c r="A24" s="16" t="s">
        <v>271</v>
      </c>
      <c r="B24" s="17" t="s">
        <v>272</v>
      </c>
      <c r="C24" s="18">
        <v>9796488332</v>
      </c>
      <c r="D24" s="239">
        <v>0</v>
      </c>
      <c r="E24" s="18">
        <v>0</v>
      </c>
      <c r="F24" s="18">
        <v>9796488332</v>
      </c>
      <c r="G24" s="18">
        <v>3890179628</v>
      </c>
      <c r="H24" s="18">
        <v>221801620</v>
      </c>
      <c r="I24" s="18">
        <v>3890179628</v>
      </c>
      <c r="J24" s="18">
        <v>5906308704</v>
      </c>
      <c r="L24" s="239">
        <f t="shared" ref="L24" si="30">+L25+L31+L36</f>
        <v>216274029</v>
      </c>
      <c r="M24" s="239">
        <f>+M25+M31+M36</f>
        <v>2061273760</v>
      </c>
      <c r="N24" s="239">
        <v>1473830469</v>
      </c>
      <c r="O24" s="18">
        <v>221801620</v>
      </c>
      <c r="X24" s="262">
        <f t="shared" si="3"/>
        <v>3973179878</v>
      </c>
      <c r="Y24" s="262">
        <f t="shared" si="4"/>
        <v>-83000250</v>
      </c>
      <c r="AA24" s="253" t="s">
        <v>271</v>
      </c>
      <c r="AB24" s="254" t="s">
        <v>272</v>
      </c>
      <c r="AC24" s="239">
        <f t="shared" ref="AC24" si="31">+AC25+AC31+AC36</f>
        <v>216274029</v>
      </c>
    </row>
    <row r="25" spans="1:29" x14ac:dyDescent="0.35">
      <c r="A25" s="21" t="s">
        <v>273</v>
      </c>
      <c r="B25" s="22" t="s">
        <v>274</v>
      </c>
      <c r="C25" s="23">
        <v>4983476830</v>
      </c>
      <c r="D25" s="240">
        <v>0</v>
      </c>
      <c r="E25" s="23">
        <v>0</v>
      </c>
      <c r="F25" s="23">
        <v>4983476830</v>
      </c>
      <c r="G25" s="23">
        <v>1957195816</v>
      </c>
      <c r="H25" s="23">
        <v>13613684</v>
      </c>
      <c r="I25" s="23">
        <v>1957195816</v>
      </c>
      <c r="J25" s="23">
        <v>3026281014</v>
      </c>
      <c r="L25" s="240">
        <f t="shared" ref="L25" si="32">SUM(L26:L30)</f>
        <v>165580105</v>
      </c>
      <c r="M25" s="240">
        <f t="shared" ref="M25" si="33">SUM(M26:M30)</f>
        <v>1189579316</v>
      </c>
      <c r="N25" s="240">
        <v>588422711</v>
      </c>
      <c r="O25" s="23">
        <v>13613684</v>
      </c>
      <c r="X25" s="262">
        <f t="shared" si="3"/>
        <v>1957195816</v>
      </c>
      <c r="Y25" s="262">
        <f t="shared" si="4"/>
        <v>0</v>
      </c>
      <c r="AA25" s="255" t="s">
        <v>273</v>
      </c>
      <c r="AB25" s="256" t="s">
        <v>274</v>
      </c>
      <c r="AC25" s="240">
        <f t="shared" ref="AC25" si="34">SUM(AC26:AC30)</f>
        <v>165580105</v>
      </c>
    </row>
    <row r="26" spans="1:29" x14ac:dyDescent="0.35">
      <c r="A26" s="25" t="s">
        <v>275</v>
      </c>
      <c r="B26" s="26" t="s">
        <v>248</v>
      </c>
      <c r="C26" s="27">
        <v>176410005</v>
      </c>
      <c r="D26" s="242"/>
      <c r="E26" s="33"/>
      <c r="F26" s="29">
        <v>176410005</v>
      </c>
      <c r="G26" s="30">
        <v>41052000</v>
      </c>
      <c r="H26" s="27"/>
      <c r="I26" s="30">
        <v>41052000</v>
      </c>
      <c r="J26" s="31">
        <v>135358005</v>
      </c>
      <c r="L26" s="242">
        <v>41052000</v>
      </c>
      <c r="M26" s="242"/>
      <c r="N26" s="242"/>
      <c r="O26" s="27"/>
      <c r="X26" s="262">
        <f t="shared" si="3"/>
        <v>41052000</v>
      </c>
      <c r="Y26" s="262">
        <f t="shared" si="4"/>
        <v>0</v>
      </c>
      <c r="AA26" s="257" t="s">
        <v>275</v>
      </c>
      <c r="AB26" s="258" t="s">
        <v>248</v>
      </c>
      <c r="AC26" s="242">
        <v>41052000</v>
      </c>
    </row>
    <row r="27" spans="1:29" x14ac:dyDescent="0.35">
      <c r="A27" s="25" t="s">
        <v>276</v>
      </c>
      <c r="B27" s="26" t="s">
        <v>250</v>
      </c>
      <c r="C27" s="27">
        <v>4000596877</v>
      </c>
      <c r="D27" s="242"/>
      <c r="E27" s="33"/>
      <c r="F27" s="29">
        <v>4000596877</v>
      </c>
      <c r="G27" s="30">
        <v>1786332178</v>
      </c>
      <c r="H27" s="27">
        <v>13611084</v>
      </c>
      <c r="I27" s="30">
        <v>1786332178</v>
      </c>
      <c r="J27" s="31">
        <v>2214264699</v>
      </c>
      <c r="L27" s="242">
        <v>15642733</v>
      </c>
      <c r="M27" s="242">
        <v>1168655650</v>
      </c>
      <c r="N27" s="242">
        <v>588422711</v>
      </c>
      <c r="O27" s="27">
        <v>13611084</v>
      </c>
      <c r="X27" s="262">
        <f t="shared" si="3"/>
        <v>1786332178</v>
      </c>
      <c r="Y27" s="262">
        <f t="shared" si="4"/>
        <v>0</v>
      </c>
      <c r="AA27" s="257" t="s">
        <v>276</v>
      </c>
      <c r="AB27" s="258" t="s">
        <v>250</v>
      </c>
      <c r="AC27" s="242">
        <v>15642733</v>
      </c>
    </row>
    <row r="28" spans="1:29" x14ac:dyDescent="0.35">
      <c r="A28" s="25" t="s">
        <v>277</v>
      </c>
      <c r="B28" s="26" t="s">
        <v>278</v>
      </c>
      <c r="C28" s="27">
        <v>594153640</v>
      </c>
      <c r="D28" s="242"/>
      <c r="E28" s="33"/>
      <c r="F28" s="29">
        <v>594153640</v>
      </c>
      <c r="G28" s="30">
        <v>128199638</v>
      </c>
      <c r="H28" s="27">
        <v>2600</v>
      </c>
      <c r="I28" s="30">
        <v>128199638</v>
      </c>
      <c r="J28" s="31">
        <v>465954002</v>
      </c>
      <c r="L28" s="242">
        <v>108885372</v>
      </c>
      <c r="M28" s="242">
        <v>19311666</v>
      </c>
      <c r="N28" s="242"/>
      <c r="O28" s="27">
        <v>2600</v>
      </c>
      <c r="X28" s="262">
        <f t="shared" si="3"/>
        <v>128199638</v>
      </c>
      <c r="Y28" s="262">
        <f t="shared" si="4"/>
        <v>0</v>
      </c>
      <c r="AA28" s="257" t="s">
        <v>277</v>
      </c>
      <c r="AB28" s="258" t="s">
        <v>278</v>
      </c>
      <c r="AC28" s="242">
        <v>108885372</v>
      </c>
    </row>
    <row r="29" spans="1:29" x14ac:dyDescent="0.35">
      <c r="A29" s="25" t="s">
        <v>279</v>
      </c>
      <c r="B29" s="26" t="s">
        <v>280</v>
      </c>
      <c r="C29" s="27">
        <v>44607920</v>
      </c>
      <c r="D29" s="242"/>
      <c r="E29" s="33"/>
      <c r="F29" s="29">
        <v>44607920</v>
      </c>
      <c r="G29" s="30">
        <v>0</v>
      </c>
      <c r="H29" s="27"/>
      <c r="I29" s="30">
        <v>0</v>
      </c>
      <c r="J29" s="31">
        <v>44607920</v>
      </c>
      <c r="L29" s="242"/>
      <c r="M29" s="242"/>
      <c r="N29" s="242"/>
      <c r="O29" s="27"/>
      <c r="X29" s="262">
        <f t="shared" si="3"/>
        <v>0</v>
      </c>
      <c r="Y29" s="262">
        <f t="shared" si="4"/>
        <v>0</v>
      </c>
      <c r="AA29" s="257" t="s">
        <v>279</v>
      </c>
      <c r="AB29" s="258" t="s">
        <v>280</v>
      </c>
      <c r="AC29" s="242"/>
    </row>
    <row r="30" spans="1:29" x14ac:dyDescent="0.35">
      <c r="A30" s="25" t="s">
        <v>281</v>
      </c>
      <c r="B30" s="26" t="s">
        <v>254</v>
      </c>
      <c r="C30" s="27">
        <v>167708388</v>
      </c>
      <c r="D30" s="242"/>
      <c r="E30" s="33"/>
      <c r="F30" s="29">
        <v>167708388</v>
      </c>
      <c r="G30" s="30">
        <v>1612000</v>
      </c>
      <c r="H30" s="27"/>
      <c r="I30" s="30">
        <v>1612000</v>
      </c>
      <c r="J30" s="31">
        <v>166096388</v>
      </c>
      <c r="L30" s="242"/>
      <c r="M30" s="242">
        <v>1612000</v>
      </c>
      <c r="N30" s="242"/>
      <c r="O30" s="27"/>
      <c r="X30" s="262">
        <f t="shared" si="3"/>
        <v>1612000</v>
      </c>
      <c r="Y30" s="262">
        <f t="shared" si="4"/>
        <v>0</v>
      </c>
      <c r="AA30" s="257" t="s">
        <v>281</v>
      </c>
      <c r="AB30" s="258" t="s">
        <v>254</v>
      </c>
      <c r="AC30" s="242"/>
    </row>
    <row r="31" spans="1:29" x14ac:dyDescent="0.35">
      <c r="A31" s="21" t="s">
        <v>282</v>
      </c>
      <c r="B31" s="22" t="s">
        <v>283</v>
      </c>
      <c r="C31" s="23">
        <v>3817074480</v>
      </c>
      <c r="D31" s="240">
        <v>0</v>
      </c>
      <c r="E31" s="23">
        <v>0</v>
      </c>
      <c r="F31" s="23">
        <v>3817074480</v>
      </c>
      <c r="G31" s="23">
        <v>1637321453</v>
      </c>
      <c r="H31" s="23">
        <v>125187686</v>
      </c>
      <c r="I31" s="23">
        <v>1637321453</v>
      </c>
      <c r="J31" s="23">
        <v>2179753027</v>
      </c>
      <c r="L31" s="240">
        <f t="shared" ref="L31" si="35">SUM(L32:L35)</f>
        <v>45318234</v>
      </c>
      <c r="M31" s="240">
        <f t="shared" ref="M31" si="36">SUM(M32:M35)</f>
        <v>664408025</v>
      </c>
      <c r="N31" s="240">
        <v>802407508</v>
      </c>
      <c r="O31" s="23">
        <v>125187686</v>
      </c>
      <c r="X31" s="262">
        <f t="shared" si="3"/>
        <v>1637321453</v>
      </c>
      <c r="Y31" s="262">
        <f t="shared" si="4"/>
        <v>0</v>
      </c>
      <c r="AA31" s="255" t="s">
        <v>282</v>
      </c>
      <c r="AB31" s="256" t="s">
        <v>283</v>
      </c>
      <c r="AC31" s="240">
        <f t="shared" ref="AC31" si="37">SUM(AC32:AC35)</f>
        <v>45318234</v>
      </c>
    </row>
    <row r="32" spans="1:29" x14ac:dyDescent="0.35">
      <c r="A32" s="25" t="s">
        <v>284</v>
      </c>
      <c r="B32" s="26" t="s">
        <v>248</v>
      </c>
      <c r="C32" s="27">
        <v>73640621</v>
      </c>
      <c r="D32" s="242"/>
      <c r="E32" s="33"/>
      <c r="F32" s="29">
        <v>73640621</v>
      </c>
      <c r="G32" s="30">
        <v>11119600</v>
      </c>
      <c r="H32" s="27"/>
      <c r="I32" s="30">
        <v>11119600</v>
      </c>
      <c r="J32" s="31">
        <v>62521021</v>
      </c>
      <c r="L32" s="242">
        <v>11119600</v>
      </c>
      <c r="M32" s="242"/>
      <c r="N32" s="242"/>
      <c r="O32" s="27"/>
      <c r="X32" s="262">
        <f t="shared" si="3"/>
        <v>11119600</v>
      </c>
      <c r="Y32" s="262">
        <f t="shared" si="4"/>
        <v>0</v>
      </c>
      <c r="AA32" s="257" t="s">
        <v>284</v>
      </c>
      <c r="AB32" s="258" t="s">
        <v>248</v>
      </c>
      <c r="AC32" s="242">
        <v>11119600</v>
      </c>
    </row>
    <row r="33" spans="1:29" x14ac:dyDescent="0.35">
      <c r="A33" s="25" t="s">
        <v>285</v>
      </c>
      <c r="B33" s="26" t="s">
        <v>250</v>
      </c>
      <c r="C33" s="27">
        <v>3469054021</v>
      </c>
      <c r="D33" s="242"/>
      <c r="E33" s="33"/>
      <c r="F33" s="29">
        <v>3469054021</v>
      </c>
      <c r="G33" s="30">
        <v>1626201853</v>
      </c>
      <c r="H33" s="27">
        <v>125187686</v>
      </c>
      <c r="I33" s="30">
        <v>1626201853</v>
      </c>
      <c r="J33" s="31">
        <v>1842852168</v>
      </c>
      <c r="L33" s="242">
        <v>34198634</v>
      </c>
      <c r="M33" s="242">
        <v>664408025</v>
      </c>
      <c r="N33" s="242">
        <v>802407508</v>
      </c>
      <c r="O33" s="27">
        <v>125187686</v>
      </c>
      <c r="X33" s="262">
        <f t="shared" si="3"/>
        <v>1626201853</v>
      </c>
      <c r="Y33" s="262">
        <f t="shared" si="4"/>
        <v>0</v>
      </c>
      <c r="AA33" s="257" t="s">
        <v>285</v>
      </c>
      <c r="AB33" s="258" t="s">
        <v>250</v>
      </c>
      <c r="AC33" s="242">
        <v>34198634</v>
      </c>
    </row>
    <row r="34" spans="1:29" x14ac:dyDescent="0.35">
      <c r="A34" s="25" t="s">
        <v>286</v>
      </c>
      <c r="B34" s="26" t="s">
        <v>278</v>
      </c>
      <c r="C34" s="27">
        <v>266109890</v>
      </c>
      <c r="D34" s="242"/>
      <c r="E34" s="33"/>
      <c r="F34" s="29">
        <v>266109890</v>
      </c>
      <c r="G34" s="30"/>
      <c r="H34" s="27"/>
      <c r="I34" s="30"/>
      <c r="J34" s="31">
        <v>266109890</v>
      </c>
      <c r="L34" s="242"/>
      <c r="M34" s="242"/>
      <c r="N34" s="242"/>
      <c r="O34" s="27"/>
      <c r="X34" s="262">
        <f t="shared" si="3"/>
        <v>0</v>
      </c>
      <c r="Y34" s="262">
        <f t="shared" si="4"/>
        <v>0</v>
      </c>
      <c r="AA34" s="257" t="s">
        <v>286</v>
      </c>
      <c r="AB34" s="258" t="s">
        <v>278</v>
      </c>
      <c r="AC34" s="242"/>
    </row>
    <row r="35" spans="1:29" x14ac:dyDescent="0.35">
      <c r="A35" s="25" t="s">
        <v>287</v>
      </c>
      <c r="B35" s="26" t="s">
        <v>280</v>
      </c>
      <c r="C35" s="27">
        <v>8269948</v>
      </c>
      <c r="D35" s="242"/>
      <c r="E35" s="33"/>
      <c r="F35" s="29">
        <v>8269948</v>
      </c>
      <c r="G35" s="30">
        <v>0</v>
      </c>
      <c r="H35" s="27"/>
      <c r="I35" s="30">
        <v>0</v>
      </c>
      <c r="J35" s="31">
        <v>8269948</v>
      </c>
      <c r="L35" s="242"/>
      <c r="M35" s="242"/>
      <c r="N35" s="242"/>
      <c r="O35" s="27"/>
      <c r="X35" s="262">
        <f t="shared" si="3"/>
        <v>0</v>
      </c>
      <c r="Y35" s="262">
        <f t="shared" si="4"/>
        <v>0</v>
      </c>
      <c r="AA35" s="257" t="s">
        <v>287</v>
      </c>
      <c r="AB35" s="258" t="s">
        <v>280</v>
      </c>
      <c r="AC35" s="242"/>
    </row>
    <row r="36" spans="1:29" x14ac:dyDescent="0.35">
      <c r="A36" s="21" t="s">
        <v>288</v>
      </c>
      <c r="B36" s="22" t="s">
        <v>289</v>
      </c>
      <c r="C36" s="23">
        <v>995937022</v>
      </c>
      <c r="D36" s="240">
        <v>0</v>
      </c>
      <c r="E36" s="23">
        <v>0</v>
      </c>
      <c r="F36" s="23">
        <v>995937022</v>
      </c>
      <c r="G36" s="23">
        <v>295662359</v>
      </c>
      <c r="H36" s="23">
        <v>83000250</v>
      </c>
      <c r="I36" s="23">
        <v>295662359</v>
      </c>
      <c r="J36" s="23">
        <v>700274663</v>
      </c>
      <c r="L36" s="240">
        <f t="shared" ref="L36" si="38">SUM(L37:L41)</f>
        <v>5375690</v>
      </c>
      <c r="M36" s="240">
        <f t="shared" ref="M36" si="39">SUM(M37:M41)</f>
        <v>207286419</v>
      </c>
      <c r="N36" s="240"/>
      <c r="O36" s="23">
        <v>83000250</v>
      </c>
      <c r="X36" s="262">
        <f t="shared" si="3"/>
        <v>295662359</v>
      </c>
      <c r="Y36" s="262">
        <f t="shared" si="4"/>
        <v>0</v>
      </c>
      <c r="AA36" s="255" t="s">
        <v>288</v>
      </c>
      <c r="AB36" s="256" t="s">
        <v>289</v>
      </c>
      <c r="AC36" s="240">
        <f t="shared" ref="AC36" si="40">SUM(AC37:AC41)</f>
        <v>5375690</v>
      </c>
    </row>
    <row r="37" spans="1:29" x14ac:dyDescent="0.35">
      <c r="A37" s="25" t="s">
        <v>290</v>
      </c>
      <c r="B37" s="26" t="s">
        <v>291</v>
      </c>
      <c r="C37" s="27">
        <v>123593826</v>
      </c>
      <c r="D37" s="242"/>
      <c r="E37" s="33"/>
      <c r="F37" s="29">
        <v>123593826</v>
      </c>
      <c r="G37" s="30">
        <v>64397395</v>
      </c>
      <c r="H37" s="27">
        <v>11762560</v>
      </c>
      <c r="I37" s="30">
        <v>64397395</v>
      </c>
      <c r="J37" s="31">
        <v>59196431</v>
      </c>
      <c r="L37" s="242">
        <v>2687845</v>
      </c>
      <c r="M37" s="242">
        <v>49946990</v>
      </c>
      <c r="N37" s="242"/>
      <c r="O37" s="27">
        <v>11762560</v>
      </c>
      <c r="X37" s="262">
        <f t="shared" si="3"/>
        <v>64397395</v>
      </c>
      <c r="Y37" s="262">
        <f t="shared" si="4"/>
        <v>0</v>
      </c>
      <c r="AA37" s="257" t="s">
        <v>290</v>
      </c>
      <c r="AB37" s="258" t="s">
        <v>291</v>
      </c>
      <c r="AC37" s="242">
        <v>2687845</v>
      </c>
    </row>
    <row r="38" spans="1:29" x14ac:dyDescent="0.35">
      <c r="A38" s="25" t="s">
        <v>292</v>
      </c>
      <c r="B38" s="26" t="s">
        <v>293</v>
      </c>
      <c r="C38" s="27">
        <v>436733306</v>
      </c>
      <c r="D38" s="242"/>
      <c r="E38" s="33"/>
      <c r="F38" s="29">
        <v>436733306</v>
      </c>
      <c r="G38" s="30">
        <v>92333472</v>
      </c>
      <c r="H38" s="27">
        <v>37826968</v>
      </c>
      <c r="I38" s="30">
        <v>92333472</v>
      </c>
      <c r="J38" s="31">
        <v>344399834</v>
      </c>
      <c r="L38" s="242"/>
      <c r="M38" s="242">
        <v>54506504</v>
      </c>
      <c r="N38" s="242"/>
      <c r="O38" s="27">
        <v>37826968</v>
      </c>
      <c r="X38" s="262">
        <f t="shared" si="3"/>
        <v>92333472</v>
      </c>
      <c r="Y38" s="262">
        <f t="shared" si="4"/>
        <v>0</v>
      </c>
      <c r="AA38" s="257" t="s">
        <v>292</v>
      </c>
      <c r="AB38" s="258" t="s">
        <v>293</v>
      </c>
      <c r="AC38" s="242"/>
    </row>
    <row r="39" spans="1:29" x14ac:dyDescent="0.35">
      <c r="A39" s="25" t="s">
        <v>294</v>
      </c>
      <c r="B39" s="26" t="s">
        <v>295</v>
      </c>
      <c r="C39" s="27">
        <v>93285640</v>
      </c>
      <c r="D39" s="242"/>
      <c r="E39" s="33"/>
      <c r="F39" s="29">
        <v>93285640</v>
      </c>
      <c r="G39" s="30">
        <v>26732570</v>
      </c>
      <c r="H39" s="27">
        <v>13256364</v>
      </c>
      <c r="I39" s="30">
        <v>26732570</v>
      </c>
      <c r="J39" s="31">
        <v>66553070</v>
      </c>
      <c r="L39" s="242">
        <v>840955</v>
      </c>
      <c r="M39" s="242">
        <v>12635251</v>
      </c>
      <c r="N39" s="242"/>
      <c r="O39" s="27">
        <v>13256364</v>
      </c>
      <c r="X39" s="262">
        <f t="shared" si="3"/>
        <v>26732570</v>
      </c>
      <c r="Y39" s="262">
        <f t="shared" si="4"/>
        <v>0</v>
      </c>
      <c r="AA39" s="257" t="s">
        <v>294</v>
      </c>
      <c r="AB39" s="258" t="s">
        <v>295</v>
      </c>
      <c r="AC39" s="242">
        <v>840955</v>
      </c>
    </row>
    <row r="40" spans="1:29" x14ac:dyDescent="0.35">
      <c r="A40" s="25" t="s">
        <v>296</v>
      </c>
      <c r="B40" s="26" t="s">
        <v>297</v>
      </c>
      <c r="C40" s="27">
        <v>262129868</v>
      </c>
      <c r="D40" s="242"/>
      <c r="E40" s="33"/>
      <c r="F40" s="29">
        <v>262129868</v>
      </c>
      <c r="G40" s="30">
        <v>68889980</v>
      </c>
      <c r="H40" s="27">
        <v>13834176</v>
      </c>
      <c r="I40" s="30">
        <v>68889980</v>
      </c>
      <c r="J40" s="31">
        <v>193239888</v>
      </c>
      <c r="L40" s="242"/>
      <c r="M40" s="242">
        <v>55055804</v>
      </c>
      <c r="N40" s="242"/>
      <c r="O40" s="27">
        <v>13834176</v>
      </c>
      <c r="X40" s="262">
        <f t="shared" si="3"/>
        <v>68889980</v>
      </c>
      <c r="Y40" s="262">
        <f t="shared" si="4"/>
        <v>0</v>
      </c>
      <c r="AA40" s="257" t="s">
        <v>296</v>
      </c>
      <c r="AB40" s="258" t="s">
        <v>297</v>
      </c>
      <c r="AC40" s="242"/>
    </row>
    <row r="41" spans="1:29" x14ac:dyDescent="0.35">
      <c r="A41" s="25" t="s">
        <v>298</v>
      </c>
      <c r="B41" s="26" t="s">
        <v>299</v>
      </c>
      <c r="C41" s="27">
        <v>80194382</v>
      </c>
      <c r="D41" s="242"/>
      <c r="E41" s="33"/>
      <c r="F41" s="29">
        <v>80194382</v>
      </c>
      <c r="G41" s="30">
        <v>43308942</v>
      </c>
      <c r="H41" s="27">
        <v>6320182</v>
      </c>
      <c r="I41" s="30">
        <v>43308942</v>
      </c>
      <c r="J41" s="31">
        <v>36885440</v>
      </c>
      <c r="L41" s="242">
        <v>1846890</v>
      </c>
      <c r="M41" s="242">
        <v>35141870</v>
      </c>
      <c r="N41" s="242"/>
      <c r="O41" s="27">
        <v>6320182</v>
      </c>
      <c r="X41" s="262">
        <f t="shared" si="3"/>
        <v>43308942</v>
      </c>
      <c r="Y41" s="262">
        <f t="shared" si="4"/>
        <v>0</v>
      </c>
      <c r="AA41" s="257" t="s">
        <v>298</v>
      </c>
      <c r="AB41" s="258" t="s">
        <v>299</v>
      </c>
      <c r="AC41" s="242">
        <v>1846890</v>
      </c>
    </row>
    <row r="42" spans="1:29" x14ac:dyDescent="0.35">
      <c r="A42" s="21" t="s">
        <v>300</v>
      </c>
      <c r="B42" s="22" t="s">
        <v>301</v>
      </c>
      <c r="C42" s="23">
        <v>2469338284</v>
      </c>
      <c r="D42" s="240">
        <v>0</v>
      </c>
      <c r="E42" s="23">
        <v>0</v>
      </c>
      <c r="F42" s="23">
        <v>2469338284</v>
      </c>
      <c r="G42" s="23">
        <v>965412280.47000003</v>
      </c>
      <c r="H42" s="23">
        <v>41678928</v>
      </c>
      <c r="I42" s="23">
        <v>965412280.47000003</v>
      </c>
      <c r="J42" s="23">
        <v>1503926003.53</v>
      </c>
      <c r="L42" s="23">
        <f t="shared" ref="L42:N42" si="41">SUM(L43:L77)</f>
        <v>175298628.06</v>
      </c>
      <c r="M42" s="23">
        <f t="shared" si="41"/>
        <v>537286965.47000003</v>
      </c>
      <c r="N42" s="23">
        <f t="shared" si="41"/>
        <v>171147759</v>
      </c>
      <c r="O42" s="23">
        <f>SUM(O43:O77)</f>
        <v>81678928</v>
      </c>
      <c r="X42" s="262">
        <f t="shared" si="3"/>
        <v>965412280.52999997</v>
      </c>
      <c r="Y42" s="262">
        <f t="shared" si="4"/>
        <v>-5.9999942779541016E-2</v>
      </c>
      <c r="AA42" s="255" t="s">
        <v>300</v>
      </c>
      <c r="AB42" s="256" t="s">
        <v>301</v>
      </c>
      <c r="AC42" s="240">
        <f t="shared" ref="AC42" si="42">SUM(AC43:AC77)</f>
        <v>175298628.06</v>
      </c>
    </row>
    <row r="43" spans="1:29" x14ac:dyDescent="0.35">
      <c r="A43" s="25" t="s">
        <v>302</v>
      </c>
      <c r="B43" s="26" t="s">
        <v>303</v>
      </c>
      <c r="C43" s="27">
        <v>30000000</v>
      </c>
      <c r="D43" s="242"/>
      <c r="E43" s="33"/>
      <c r="F43" s="29">
        <v>30000000</v>
      </c>
      <c r="G43" s="30"/>
      <c r="H43" s="27"/>
      <c r="I43" s="30"/>
      <c r="J43" s="31">
        <v>30000000</v>
      </c>
      <c r="L43" s="242"/>
      <c r="M43" s="242"/>
      <c r="N43" s="242"/>
      <c r="O43" s="27"/>
      <c r="X43" s="262">
        <f t="shared" si="3"/>
        <v>0</v>
      </c>
      <c r="Y43" s="262">
        <f t="shared" si="4"/>
        <v>0</v>
      </c>
      <c r="AA43" s="257" t="s">
        <v>302</v>
      </c>
      <c r="AB43" s="258" t="s">
        <v>303</v>
      </c>
      <c r="AC43" s="242"/>
    </row>
    <row r="44" spans="1:29" x14ac:dyDescent="0.35">
      <c r="A44" s="25">
        <v>11251101132</v>
      </c>
      <c r="B44" s="26" t="s">
        <v>304</v>
      </c>
      <c r="C44" s="27">
        <v>4500000</v>
      </c>
      <c r="D44" s="242"/>
      <c r="E44" s="33"/>
      <c r="F44" s="29">
        <v>4500000</v>
      </c>
      <c r="G44" s="30"/>
      <c r="H44" s="27"/>
      <c r="I44" s="30"/>
      <c r="J44" s="31">
        <v>4500000</v>
      </c>
      <c r="L44" s="242"/>
      <c r="M44" s="242"/>
      <c r="N44" s="242"/>
      <c r="O44" s="27"/>
      <c r="X44" s="262">
        <f t="shared" si="3"/>
        <v>0</v>
      </c>
      <c r="Y44" s="262">
        <f t="shared" si="4"/>
        <v>0</v>
      </c>
      <c r="AA44" s="257">
        <v>11251101132</v>
      </c>
      <c r="AB44" s="258" t="s">
        <v>304</v>
      </c>
      <c r="AC44" s="242"/>
    </row>
    <row r="45" spans="1:29" x14ac:dyDescent="0.35">
      <c r="A45" s="25">
        <v>11251101133</v>
      </c>
      <c r="B45" s="26" t="s">
        <v>305</v>
      </c>
      <c r="C45" s="27">
        <v>22000000</v>
      </c>
      <c r="D45" s="242"/>
      <c r="E45" s="33"/>
      <c r="F45" s="29">
        <v>22000000</v>
      </c>
      <c r="G45" s="30">
        <v>280800</v>
      </c>
      <c r="H45" s="27"/>
      <c r="I45" s="30">
        <v>280800</v>
      </c>
      <c r="J45" s="31">
        <v>21719200</v>
      </c>
      <c r="L45" s="242"/>
      <c r="M45" s="242">
        <v>280800</v>
      </c>
      <c r="N45" s="242"/>
      <c r="O45" s="27"/>
      <c r="X45" s="262">
        <f t="shared" si="3"/>
        <v>280800</v>
      </c>
      <c r="Y45" s="262">
        <f t="shared" si="4"/>
        <v>0</v>
      </c>
      <c r="AA45" s="257">
        <v>11251101133</v>
      </c>
      <c r="AB45" s="258" t="s">
        <v>305</v>
      </c>
      <c r="AC45" s="242"/>
    </row>
    <row r="46" spans="1:29" x14ac:dyDescent="0.35">
      <c r="A46" s="25">
        <v>11251101134</v>
      </c>
      <c r="B46" s="26" t="s">
        <v>306</v>
      </c>
      <c r="C46" s="27">
        <v>18000000</v>
      </c>
      <c r="D46" s="242"/>
      <c r="E46" s="33"/>
      <c r="F46" s="29">
        <v>18000000</v>
      </c>
      <c r="G46" s="30"/>
      <c r="H46" s="27"/>
      <c r="I46" s="30"/>
      <c r="J46" s="31">
        <v>18000000</v>
      </c>
      <c r="L46" s="242"/>
      <c r="M46" s="242"/>
      <c r="N46" s="242"/>
      <c r="O46" s="27"/>
      <c r="X46" s="262">
        <f t="shared" si="3"/>
        <v>0</v>
      </c>
      <c r="Y46" s="262">
        <f t="shared" si="4"/>
        <v>0</v>
      </c>
      <c r="AA46" s="257">
        <v>11251101134</v>
      </c>
      <c r="AB46" s="258" t="s">
        <v>306</v>
      </c>
      <c r="AC46" s="242"/>
    </row>
    <row r="47" spans="1:29" x14ac:dyDescent="0.35">
      <c r="A47" s="25">
        <v>11251101135</v>
      </c>
      <c r="B47" s="26" t="s">
        <v>307</v>
      </c>
      <c r="C47" s="27"/>
      <c r="D47" s="242"/>
      <c r="E47" s="33"/>
      <c r="F47" s="29">
        <v>0</v>
      </c>
      <c r="G47" s="30">
        <v>6066172</v>
      </c>
      <c r="H47" s="27"/>
      <c r="I47" s="30">
        <v>6066172</v>
      </c>
      <c r="J47" s="31">
        <v>-6066172</v>
      </c>
      <c r="L47" s="242"/>
      <c r="M47" s="242">
        <v>1533697</v>
      </c>
      <c r="N47" s="242">
        <v>4532475</v>
      </c>
      <c r="O47" s="27"/>
      <c r="X47" s="262">
        <f t="shared" si="3"/>
        <v>6066172</v>
      </c>
      <c r="Y47" s="262">
        <f t="shared" si="4"/>
        <v>0</v>
      </c>
      <c r="AA47" s="257">
        <v>11251101135</v>
      </c>
      <c r="AB47" s="258" t="s">
        <v>307</v>
      </c>
      <c r="AC47" s="242"/>
    </row>
    <row r="48" spans="1:29" x14ac:dyDescent="0.35">
      <c r="A48" s="25">
        <v>11251101136</v>
      </c>
      <c r="B48" s="26" t="s">
        <v>308</v>
      </c>
      <c r="C48" s="27">
        <v>33682873</v>
      </c>
      <c r="D48" s="242"/>
      <c r="E48" s="33"/>
      <c r="F48" s="29">
        <v>33682873</v>
      </c>
      <c r="G48" s="30">
        <v>40000</v>
      </c>
      <c r="H48" s="27"/>
      <c r="I48" s="30">
        <v>40000</v>
      </c>
      <c r="J48" s="31">
        <v>33642873</v>
      </c>
      <c r="L48" s="242"/>
      <c r="M48" s="242">
        <v>40000</v>
      </c>
      <c r="N48" s="242"/>
      <c r="O48" s="27"/>
      <c r="X48" s="262">
        <f t="shared" si="3"/>
        <v>40000</v>
      </c>
      <c r="Y48" s="262">
        <f t="shared" si="4"/>
        <v>0</v>
      </c>
      <c r="AA48" s="257">
        <v>11251101136</v>
      </c>
      <c r="AB48" s="258" t="s">
        <v>308</v>
      </c>
      <c r="AC48" s="242"/>
    </row>
    <row r="49" spans="1:29" x14ac:dyDescent="0.35">
      <c r="A49" s="25">
        <v>11251101137</v>
      </c>
      <c r="B49" s="26" t="s">
        <v>309</v>
      </c>
      <c r="C49" s="27">
        <v>32920000</v>
      </c>
      <c r="D49" s="242"/>
      <c r="E49" s="33"/>
      <c r="F49" s="29">
        <v>32920000</v>
      </c>
      <c r="G49" s="30">
        <v>7419600</v>
      </c>
      <c r="H49" s="27"/>
      <c r="I49" s="30">
        <v>7419600</v>
      </c>
      <c r="J49" s="31">
        <v>25500400</v>
      </c>
      <c r="L49" s="242">
        <v>7200000</v>
      </c>
      <c r="M49" s="242">
        <v>219600</v>
      </c>
      <c r="N49" s="242"/>
      <c r="O49" s="27"/>
      <c r="X49" s="262">
        <f t="shared" si="3"/>
        <v>7419600</v>
      </c>
      <c r="Y49" s="262">
        <f t="shared" si="4"/>
        <v>0</v>
      </c>
      <c r="AA49" s="257">
        <v>11251101137</v>
      </c>
      <c r="AB49" s="258" t="s">
        <v>309</v>
      </c>
      <c r="AC49" s="242">
        <v>7200000</v>
      </c>
    </row>
    <row r="50" spans="1:29" x14ac:dyDescent="0.35">
      <c r="A50" s="25">
        <v>11251101138</v>
      </c>
      <c r="B50" s="26" t="s">
        <v>310</v>
      </c>
      <c r="C50" s="27">
        <v>320000000</v>
      </c>
      <c r="D50" s="242"/>
      <c r="E50" s="33"/>
      <c r="F50" s="29">
        <v>320000000</v>
      </c>
      <c r="G50" s="30">
        <v>254828420</v>
      </c>
      <c r="H50" s="27"/>
      <c r="I50" s="30">
        <v>254828420</v>
      </c>
      <c r="J50" s="31">
        <v>65171580</v>
      </c>
      <c r="L50" s="242">
        <v>2460000</v>
      </c>
      <c r="M50" s="242">
        <v>250173912</v>
      </c>
      <c r="N50" s="242">
        <v>2194508</v>
      </c>
      <c r="O50" s="27"/>
      <c r="X50" s="262">
        <f t="shared" si="3"/>
        <v>254828420</v>
      </c>
      <c r="Y50" s="262">
        <f t="shared" si="4"/>
        <v>0</v>
      </c>
      <c r="AA50" s="257">
        <v>11251101138</v>
      </c>
      <c r="AB50" s="258" t="s">
        <v>310</v>
      </c>
      <c r="AC50" s="242">
        <v>2460000</v>
      </c>
    </row>
    <row r="51" spans="1:29" x14ac:dyDescent="0.35">
      <c r="A51" s="25">
        <v>11251101139</v>
      </c>
      <c r="B51" s="26" t="s">
        <v>311</v>
      </c>
      <c r="C51" s="27">
        <v>140000000</v>
      </c>
      <c r="D51" s="242"/>
      <c r="E51" s="33"/>
      <c r="F51" s="29">
        <v>140000000</v>
      </c>
      <c r="G51" s="30">
        <v>7115400</v>
      </c>
      <c r="H51" s="27">
        <v>331400</v>
      </c>
      <c r="I51" s="30">
        <v>7115400</v>
      </c>
      <c r="J51" s="31">
        <v>132884600</v>
      </c>
      <c r="L51" s="242">
        <v>2323600</v>
      </c>
      <c r="M51" s="242"/>
      <c r="N51" s="242">
        <v>4460400</v>
      </c>
      <c r="O51" s="27">
        <v>331400</v>
      </c>
      <c r="X51" s="262">
        <f t="shared" si="3"/>
        <v>7115400</v>
      </c>
      <c r="Y51" s="262">
        <f t="shared" si="4"/>
        <v>0</v>
      </c>
      <c r="AA51" s="257">
        <v>11251101139</v>
      </c>
      <c r="AB51" s="258" t="s">
        <v>311</v>
      </c>
      <c r="AC51" s="242">
        <v>2323600</v>
      </c>
    </row>
    <row r="52" spans="1:29" x14ac:dyDescent="0.35">
      <c r="A52" s="25" t="s">
        <v>312</v>
      </c>
      <c r="B52" s="26" t="s">
        <v>313</v>
      </c>
      <c r="C52" s="27">
        <v>240000000</v>
      </c>
      <c r="D52" s="242"/>
      <c r="E52" s="33"/>
      <c r="F52" s="29">
        <v>240000000</v>
      </c>
      <c r="G52" s="30"/>
      <c r="H52" s="27"/>
      <c r="I52" s="30"/>
      <c r="J52" s="31">
        <v>240000000</v>
      </c>
      <c r="L52" s="242"/>
      <c r="M52" s="242"/>
      <c r="N52" s="242"/>
      <c r="O52" s="27"/>
      <c r="X52" s="262">
        <f t="shared" si="3"/>
        <v>0</v>
      </c>
      <c r="Y52" s="262">
        <f t="shared" si="4"/>
        <v>0</v>
      </c>
      <c r="AA52" s="257" t="s">
        <v>312</v>
      </c>
      <c r="AB52" s="258" t="s">
        <v>313</v>
      </c>
      <c r="AC52" s="242"/>
    </row>
    <row r="53" spans="1:29" x14ac:dyDescent="0.35">
      <c r="A53" s="25" t="s">
        <v>314</v>
      </c>
      <c r="B53" s="26" t="s">
        <v>315</v>
      </c>
      <c r="C53" s="27">
        <v>22000000</v>
      </c>
      <c r="D53" s="242"/>
      <c r="E53" s="33"/>
      <c r="F53" s="29">
        <v>22000000</v>
      </c>
      <c r="G53" s="30">
        <v>12390977.470000001</v>
      </c>
      <c r="H53" s="27">
        <v>1685462</v>
      </c>
      <c r="I53" s="30">
        <v>12390977.470000001</v>
      </c>
      <c r="J53" s="31">
        <v>9609022.5299999993</v>
      </c>
      <c r="L53" s="242"/>
      <c r="M53" s="242">
        <v>10593156.470000001</v>
      </c>
      <c r="N53" s="242">
        <v>112359</v>
      </c>
      <c r="O53" s="27">
        <v>1685462</v>
      </c>
      <c r="X53" s="262">
        <f t="shared" si="3"/>
        <v>12390977.470000001</v>
      </c>
      <c r="Y53" s="262">
        <f t="shared" si="4"/>
        <v>0</v>
      </c>
      <c r="AA53" s="257" t="s">
        <v>314</v>
      </c>
      <c r="AB53" s="258" t="s">
        <v>315</v>
      </c>
      <c r="AC53" s="242"/>
    </row>
    <row r="54" spans="1:29" x14ac:dyDescent="0.35">
      <c r="A54" s="25" t="s">
        <v>316</v>
      </c>
      <c r="B54" s="26" t="s">
        <v>317</v>
      </c>
      <c r="C54" s="27">
        <v>13060960</v>
      </c>
      <c r="D54" s="242"/>
      <c r="E54" s="33"/>
      <c r="F54" s="29">
        <v>13060960</v>
      </c>
      <c r="G54" s="30">
        <v>154900</v>
      </c>
      <c r="H54" s="27"/>
      <c r="I54" s="30">
        <v>154900</v>
      </c>
      <c r="J54" s="31">
        <v>12906060</v>
      </c>
      <c r="L54" s="242">
        <v>154900</v>
      </c>
      <c r="M54" s="242"/>
      <c r="N54" s="242"/>
      <c r="O54" s="27"/>
      <c r="X54" s="262">
        <f t="shared" si="3"/>
        <v>154900</v>
      </c>
      <c r="Y54" s="262">
        <f t="shared" si="4"/>
        <v>0</v>
      </c>
      <c r="AA54" s="257" t="s">
        <v>316</v>
      </c>
      <c r="AB54" s="258" t="s">
        <v>317</v>
      </c>
      <c r="AC54" s="242">
        <v>154900</v>
      </c>
    </row>
    <row r="55" spans="1:29" x14ac:dyDescent="0.35">
      <c r="A55" s="25" t="s">
        <v>318</v>
      </c>
      <c r="B55" s="26" t="s">
        <v>319</v>
      </c>
      <c r="C55" s="27"/>
      <c r="D55" s="242"/>
      <c r="E55" s="33"/>
      <c r="F55" s="29">
        <v>0</v>
      </c>
      <c r="G55" s="30">
        <v>98379913</v>
      </c>
      <c r="H55" s="27">
        <v>7418300</v>
      </c>
      <c r="I55" s="30">
        <v>98379913</v>
      </c>
      <c r="J55" s="31">
        <v>-98379913</v>
      </c>
      <c r="L55" s="242">
        <v>10162463</v>
      </c>
      <c r="M55" s="242">
        <v>13868400</v>
      </c>
      <c r="N55" s="242">
        <v>66930750</v>
      </c>
      <c r="O55" s="27">
        <v>7418300</v>
      </c>
      <c r="X55" s="262">
        <f t="shared" si="3"/>
        <v>98379913</v>
      </c>
      <c r="Y55" s="262">
        <f t="shared" si="4"/>
        <v>0</v>
      </c>
      <c r="AA55" s="257" t="s">
        <v>318</v>
      </c>
      <c r="AB55" s="258" t="s">
        <v>319</v>
      </c>
      <c r="AC55" s="242">
        <v>10162463</v>
      </c>
    </row>
    <row r="56" spans="1:29" x14ac:dyDescent="0.35">
      <c r="A56" s="25" t="s">
        <v>320</v>
      </c>
      <c r="B56" s="26" t="s">
        <v>321</v>
      </c>
      <c r="C56" s="27">
        <v>80000000</v>
      </c>
      <c r="D56" s="242"/>
      <c r="E56" s="33"/>
      <c r="F56" s="29">
        <v>80000000</v>
      </c>
      <c r="G56" s="30">
        <v>6654890</v>
      </c>
      <c r="H56" s="27"/>
      <c r="I56" s="30">
        <v>6654890</v>
      </c>
      <c r="J56" s="31">
        <v>73345110</v>
      </c>
      <c r="L56" s="242"/>
      <c r="M56" s="242">
        <v>6654890</v>
      </c>
      <c r="N56" s="242"/>
      <c r="O56" s="27"/>
      <c r="X56" s="262">
        <f t="shared" si="3"/>
        <v>6654890</v>
      </c>
      <c r="Y56" s="262">
        <f t="shared" si="4"/>
        <v>0</v>
      </c>
      <c r="AA56" s="257" t="s">
        <v>320</v>
      </c>
      <c r="AB56" s="258" t="s">
        <v>321</v>
      </c>
      <c r="AC56" s="242"/>
    </row>
    <row r="57" spans="1:29" x14ac:dyDescent="0.35">
      <c r="A57" s="25" t="s">
        <v>322</v>
      </c>
      <c r="B57" s="26" t="s">
        <v>323</v>
      </c>
      <c r="C57" s="27">
        <v>100000000</v>
      </c>
      <c r="D57" s="242"/>
      <c r="E57" s="33"/>
      <c r="F57" s="29">
        <v>100000000</v>
      </c>
      <c r="G57" s="30"/>
      <c r="H57" s="27"/>
      <c r="I57" s="30"/>
      <c r="J57" s="31">
        <v>100000000</v>
      </c>
      <c r="L57" s="242"/>
      <c r="M57" s="242"/>
      <c r="N57" s="242"/>
      <c r="O57" s="27"/>
      <c r="X57" s="262">
        <f t="shared" si="3"/>
        <v>0</v>
      </c>
      <c r="Y57" s="262">
        <f t="shared" si="4"/>
        <v>0</v>
      </c>
      <c r="AA57" s="257" t="s">
        <v>322</v>
      </c>
      <c r="AB57" s="258" t="s">
        <v>323</v>
      </c>
      <c r="AC57" s="242"/>
    </row>
    <row r="58" spans="1:29" x14ac:dyDescent="0.35">
      <c r="A58" s="25" t="s">
        <v>324</v>
      </c>
      <c r="B58" s="26" t="s">
        <v>325</v>
      </c>
      <c r="C58" s="27">
        <v>205500000</v>
      </c>
      <c r="D58" s="242"/>
      <c r="E58" s="33"/>
      <c r="F58" s="29">
        <v>205500000</v>
      </c>
      <c r="G58" s="30">
        <v>71528329</v>
      </c>
      <c r="H58" s="27">
        <v>22999629</v>
      </c>
      <c r="I58" s="30">
        <v>71528329</v>
      </c>
      <c r="J58" s="31">
        <v>133971671</v>
      </c>
      <c r="L58" s="242"/>
      <c r="M58" s="242">
        <v>3134000</v>
      </c>
      <c r="N58" s="242">
        <v>45394700</v>
      </c>
      <c r="O58" s="27">
        <v>22999629</v>
      </c>
      <c r="X58" s="262">
        <f t="shared" si="3"/>
        <v>71528329</v>
      </c>
      <c r="Y58" s="262">
        <f t="shared" si="4"/>
        <v>0</v>
      </c>
      <c r="AA58" s="257" t="s">
        <v>324</v>
      </c>
      <c r="AB58" s="258" t="s">
        <v>325</v>
      </c>
      <c r="AC58" s="242"/>
    </row>
    <row r="59" spans="1:29" x14ac:dyDescent="0.35">
      <c r="A59" s="25" t="s">
        <v>326</v>
      </c>
      <c r="B59" s="26" t="s">
        <v>327</v>
      </c>
      <c r="C59" s="27">
        <v>120000000</v>
      </c>
      <c r="D59" s="242"/>
      <c r="E59" s="33"/>
      <c r="F59" s="29">
        <v>120000000</v>
      </c>
      <c r="G59" s="30"/>
      <c r="H59" s="27"/>
      <c r="I59" s="30"/>
      <c r="J59" s="31">
        <v>120000000</v>
      </c>
      <c r="L59" s="242"/>
      <c r="M59" s="242"/>
      <c r="N59" s="242"/>
      <c r="O59" s="27"/>
      <c r="X59" s="262">
        <f t="shared" si="3"/>
        <v>0</v>
      </c>
      <c r="Y59" s="262">
        <f t="shared" si="4"/>
        <v>0</v>
      </c>
      <c r="AA59" s="257" t="s">
        <v>326</v>
      </c>
      <c r="AB59" s="258" t="s">
        <v>327</v>
      </c>
      <c r="AC59" s="242"/>
    </row>
    <row r="60" spans="1:29" x14ac:dyDescent="0.35">
      <c r="A60" s="25" t="s">
        <v>328</v>
      </c>
      <c r="B60" s="26" t="s">
        <v>329</v>
      </c>
      <c r="C60" s="27">
        <v>150724000</v>
      </c>
      <c r="D60" s="242"/>
      <c r="E60" s="33"/>
      <c r="F60" s="29">
        <v>150724000</v>
      </c>
      <c r="G60" s="30">
        <v>158566000</v>
      </c>
      <c r="H60" s="27"/>
      <c r="I60" s="30">
        <v>158566000</v>
      </c>
      <c r="J60" s="31">
        <v>-7842000</v>
      </c>
      <c r="L60" s="242">
        <v>14301000</v>
      </c>
      <c r="M60" s="242">
        <v>101389000</v>
      </c>
      <c r="N60" s="242">
        <v>2876000</v>
      </c>
      <c r="O60" s="27">
        <v>40000000</v>
      </c>
      <c r="X60" s="262">
        <f t="shared" si="3"/>
        <v>158566000</v>
      </c>
      <c r="Y60" s="262">
        <f t="shared" si="4"/>
        <v>0</v>
      </c>
      <c r="AA60" s="257" t="s">
        <v>328</v>
      </c>
      <c r="AB60" s="258" t="s">
        <v>329</v>
      </c>
      <c r="AC60" s="242">
        <v>14301000</v>
      </c>
    </row>
    <row r="61" spans="1:29" x14ac:dyDescent="0.35">
      <c r="A61" s="25" t="s">
        <v>330</v>
      </c>
      <c r="B61" s="26" t="s">
        <v>331</v>
      </c>
      <c r="C61" s="27">
        <v>239891264</v>
      </c>
      <c r="D61" s="242"/>
      <c r="E61" s="33"/>
      <c r="F61" s="29">
        <v>239891264</v>
      </c>
      <c r="G61" s="30">
        <v>120047121</v>
      </c>
      <c r="H61" s="27">
        <v>2376000</v>
      </c>
      <c r="I61" s="30">
        <v>120047121</v>
      </c>
      <c r="J61" s="31">
        <v>119844143</v>
      </c>
      <c r="L61" s="242">
        <v>654600</v>
      </c>
      <c r="M61" s="242">
        <v>91119400</v>
      </c>
      <c r="N61" s="242">
        <v>25897121</v>
      </c>
      <c r="O61" s="27">
        <v>2376000</v>
      </c>
      <c r="X61" s="262">
        <f t="shared" si="3"/>
        <v>120047121</v>
      </c>
      <c r="Y61" s="262">
        <f t="shared" si="4"/>
        <v>0</v>
      </c>
      <c r="AA61" s="257" t="s">
        <v>330</v>
      </c>
      <c r="AB61" s="258" t="s">
        <v>331</v>
      </c>
      <c r="AC61" s="242">
        <v>654600</v>
      </c>
    </row>
    <row r="62" spans="1:29" x14ac:dyDescent="0.35">
      <c r="A62" s="25" t="s">
        <v>332</v>
      </c>
      <c r="B62" s="26" t="s">
        <v>333</v>
      </c>
      <c r="C62" s="27">
        <v>34200000</v>
      </c>
      <c r="D62" s="242"/>
      <c r="E62" s="33"/>
      <c r="F62" s="29">
        <v>34200000</v>
      </c>
      <c r="G62" s="30"/>
      <c r="H62" s="27"/>
      <c r="I62" s="30"/>
      <c r="J62" s="31">
        <v>34200000</v>
      </c>
      <c r="L62" s="242"/>
      <c r="M62" s="242"/>
      <c r="N62" s="242"/>
      <c r="O62" s="27"/>
      <c r="X62" s="262">
        <f t="shared" si="3"/>
        <v>0</v>
      </c>
      <c r="Y62" s="262">
        <f t="shared" si="4"/>
        <v>0</v>
      </c>
      <c r="AA62" s="257" t="s">
        <v>332</v>
      </c>
      <c r="AB62" s="258" t="s">
        <v>333</v>
      </c>
      <c r="AC62" s="242"/>
    </row>
    <row r="63" spans="1:29" x14ac:dyDescent="0.35">
      <c r="A63" s="25" t="s">
        <v>334</v>
      </c>
      <c r="B63" s="26" t="s">
        <v>335</v>
      </c>
      <c r="C63" s="27">
        <v>48000000</v>
      </c>
      <c r="D63" s="242"/>
      <c r="E63" s="33"/>
      <c r="F63" s="29">
        <v>48000000</v>
      </c>
      <c r="G63" s="30">
        <v>116640000</v>
      </c>
      <c r="H63" s="27"/>
      <c r="I63" s="30">
        <v>116640000</v>
      </c>
      <c r="J63" s="31">
        <v>-68640000</v>
      </c>
      <c r="L63" s="242">
        <v>77760000</v>
      </c>
      <c r="M63" s="242">
        <v>38880000</v>
      </c>
      <c r="N63" s="242"/>
      <c r="O63" s="27"/>
      <c r="X63" s="262">
        <f t="shared" si="3"/>
        <v>116640000</v>
      </c>
      <c r="Y63" s="262">
        <f t="shared" si="4"/>
        <v>0</v>
      </c>
      <c r="AA63" s="257" t="s">
        <v>334</v>
      </c>
      <c r="AB63" s="258" t="s">
        <v>335</v>
      </c>
      <c r="AC63" s="242">
        <v>77760000</v>
      </c>
    </row>
    <row r="64" spans="1:29" x14ac:dyDescent="0.35">
      <c r="A64" s="25" t="s">
        <v>336</v>
      </c>
      <c r="B64" s="26" t="s">
        <v>337</v>
      </c>
      <c r="C64" s="27">
        <v>172025580</v>
      </c>
      <c r="D64" s="242"/>
      <c r="E64" s="33"/>
      <c r="F64" s="29">
        <v>172025580</v>
      </c>
      <c r="G64" s="30">
        <v>43630809</v>
      </c>
      <c r="H64" s="27"/>
      <c r="I64" s="30">
        <v>43630809</v>
      </c>
      <c r="J64" s="31">
        <v>128394771</v>
      </c>
      <c r="L64" s="242">
        <v>26935367.059999999</v>
      </c>
      <c r="M64" s="242">
        <v>11428530</v>
      </c>
      <c r="N64" s="242">
        <v>5266912</v>
      </c>
      <c r="O64" s="27"/>
      <c r="X64" s="262">
        <f t="shared" si="3"/>
        <v>43630809.060000002</v>
      </c>
      <c r="Y64" s="262">
        <f t="shared" si="4"/>
        <v>-6.0000002384185791E-2</v>
      </c>
      <c r="AA64" s="257" t="s">
        <v>336</v>
      </c>
      <c r="AB64" s="258" t="s">
        <v>337</v>
      </c>
      <c r="AC64" s="242">
        <v>26935367.059999999</v>
      </c>
    </row>
    <row r="65" spans="1:29" x14ac:dyDescent="0.35">
      <c r="A65" s="25" t="s">
        <v>338</v>
      </c>
      <c r="B65" s="26" t="s">
        <v>339</v>
      </c>
      <c r="C65" s="27">
        <v>51082000</v>
      </c>
      <c r="D65" s="242"/>
      <c r="E65" s="33"/>
      <c r="F65" s="29">
        <v>51082000</v>
      </c>
      <c r="G65" s="30"/>
      <c r="H65" s="27"/>
      <c r="I65" s="30"/>
      <c r="J65" s="31">
        <v>51082000</v>
      </c>
      <c r="L65" s="242"/>
      <c r="M65" s="242"/>
      <c r="N65" s="242"/>
      <c r="O65" s="27"/>
      <c r="X65" s="262">
        <f t="shared" si="3"/>
        <v>0</v>
      </c>
      <c r="Y65" s="262">
        <f t="shared" si="4"/>
        <v>0</v>
      </c>
      <c r="AA65" s="257" t="s">
        <v>338</v>
      </c>
      <c r="AB65" s="258" t="s">
        <v>339</v>
      </c>
      <c r="AC65" s="242"/>
    </row>
    <row r="66" spans="1:29" x14ac:dyDescent="0.35">
      <c r="A66" s="25" t="s">
        <v>340</v>
      </c>
      <c r="B66" s="26" t="s">
        <v>341</v>
      </c>
      <c r="C66" s="27">
        <v>3750000</v>
      </c>
      <c r="D66" s="242"/>
      <c r="E66" s="33"/>
      <c r="F66" s="29">
        <v>3750000</v>
      </c>
      <c r="G66" s="30">
        <v>719100</v>
      </c>
      <c r="H66" s="27"/>
      <c r="I66" s="30">
        <v>719100</v>
      </c>
      <c r="J66" s="31">
        <v>3030900</v>
      </c>
      <c r="L66" s="242"/>
      <c r="M66" s="242">
        <v>719100</v>
      </c>
      <c r="N66" s="242"/>
      <c r="O66" s="27"/>
      <c r="X66" s="262">
        <f t="shared" si="3"/>
        <v>719100</v>
      </c>
      <c r="Y66" s="262">
        <f t="shared" si="4"/>
        <v>0</v>
      </c>
      <c r="AA66" s="257" t="s">
        <v>340</v>
      </c>
      <c r="AB66" s="258" t="s">
        <v>341</v>
      </c>
      <c r="AC66" s="242"/>
    </row>
    <row r="67" spans="1:29" x14ac:dyDescent="0.35">
      <c r="A67" s="25" t="s">
        <v>342</v>
      </c>
      <c r="B67" s="26" t="s">
        <v>343</v>
      </c>
      <c r="C67" s="27">
        <v>85445009</v>
      </c>
      <c r="D67" s="242"/>
      <c r="E67" s="33"/>
      <c r="F67" s="29">
        <v>85445009</v>
      </c>
      <c r="G67" s="30">
        <v>439000</v>
      </c>
      <c r="H67" s="27"/>
      <c r="I67" s="30">
        <v>439000</v>
      </c>
      <c r="J67" s="31">
        <v>85006009</v>
      </c>
      <c r="L67" s="242"/>
      <c r="M67" s="242"/>
      <c r="N67" s="242">
        <v>439000</v>
      </c>
      <c r="O67" s="27"/>
      <c r="X67" s="262">
        <f t="shared" ref="X67:X130" si="43">+O67+N67+M67+L67</f>
        <v>439000</v>
      </c>
      <c r="Y67" s="262">
        <f t="shared" ref="Y67:Y130" si="44">+I67-X67</f>
        <v>0</v>
      </c>
      <c r="AA67" s="257" t="s">
        <v>342</v>
      </c>
      <c r="AB67" s="258" t="s">
        <v>343</v>
      </c>
      <c r="AC67" s="242"/>
    </row>
    <row r="68" spans="1:29" x14ac:dyDescent="0.35">
      <c r="A68" s="25" t="s">
        <v>344</v>
      </c>
      <c r="B68" s="26" t="s">
        <v>345</v>
      </c>
      <c r="C68" s="27">
        <v>24200000</v>
      </c>
      <c r="D68" s="242"/>
      <c r="E68" s="33"/>
      <c r="F68" s="29">
        <v>24200000</v>
      </c>
      <c r="G68" s="30"/>
      <c r="H68" s="27"/>
      <c r="I68" s="30"/>
      <c r="J68" s="31">
        <v>24200000</v>
      </c>
      <c r="L68" s="242"/>
      <c r="M68" s="242"/>
      <c r="N68" s="242"/>
      <c r="O68" s="27"/>
      <c r="X68" s="262">
        <f t="shared" si="43"/>
        <v>0</v>
      </c>
      <c r="Y68" s="262">
        <f t="shared" si="44"/>
        <v>0</v>
      </c>
      <c r="AA68" s="257" t="s">
        <v>344</v>
      </c>
      <c r="AB68" s="258" t="s">
        <v>345</v>
      </c>
      <c r="AC68" s="242"/>
    </row>
    <row r="69" spans="1:29" x14ac:dyDescent="0.35">
      <c r="A69" s="25" t="s">
        <v>346</v>
      </c>
      <c r="B69" s="26" t="s">
        <v>347</v>
      </c>
      <c r="C69" s="27">
        <v>108984085</v>
      </c>
      <c r="D69" s="242"/>
      <c r="E69" s="33"/>
      <c r="F69" s="29">
        <v>108984085</v>
      </c>
      <c r="G69" s="30">
        <v>19600021</v>
      </c>
      <c r="H69" s="27">
        <v>6868137</v>
      </c>
      <c r="I69" s="30">
        <v>19600021</v>
      </c>
      <c r="J69" s="31">
        <v>89384064</v>
      </c>
      <c r="L69" s="242">
        <v>2873100</v>
      </c>
      <c r="M69" s="242">
        <v>5596250</v>
      </c>
      <c r="N69" s="242">
        <v>4262534</v>
      </c>
      <c r="O69" s="27">
        <v>6868137</v>
      </c>
      <c r="X69" s="262">
        <f t="shared" si="43"/>
        <v>19600021</v>
      </c>
      <c r="Y69" s="262">
        <f t="shared" si="44"/>
        <v>0</v>
      </c>
      <c r="AA69" s="257" t="s">
        <v>346</v>
      </c>
      <c r="AB69" s="258" t="s">
        <v>347</v>
      </c>
      <c r="AC69" s="242">
        <v>2873100</v>
      </c>
    </row>
    <row r="70" spans="1:29" x14ac:dyDescent="0.35">
      <c r="A70" s="25" t="s">
        <v>348</v>
      </c>
      <c r="B70" s="26" t="s">
        <v>349</v>
      </c>
      <c r="C70" s="27">
        <v>40000000</v>
      </c>
      <c r="D70" s="242"/>
      <c r="E70" s="33"/>
      <c r="F70" s="29">
        <v>40000000</v>
      </c>
      <c r="G70" s="30"/>
      <c r="H70" s="27"/>
      <c r="I70" s="30"/>
      <c r="J70" s="31">
        <v>40000000</v>
      </c>
      <c r="L70" s="242"/>
      <c r="M70" s="242"/>
      <c r="N70" s="242"/>
      <c r="O70" s="27"/>
      <c r="X70" s="262">
        <f t="shared" si="43"/>
        <v>0</v>
      </c>
      <c r="Y70" s="262">
        <f t="shared" si="44"/>
        <v>0</v>
      </c>
      <c r="AA70" s="257" t="s">
        <v>348</v>
      </c>
      <c r="AB70" s="258" t="s">
        <v>349</v>
      </c>
      <c r="AC70" s="242"/>
    </row>
    <row r="71" spans="1:29" x14ac:dyDescent="0.35">
      <c r="A71" s="25" t="s">
        <v>350</v>
      </c>
      <c r="B71" s="26" t="s">
        <v>351</v>
      </c>
      <c r="C71" s="27">
        <v>600000</v>
      </c>
      <c r="D71" s="242"/>
      <c r="E71" s="33"/>
      <c r="F71" s="29">
        <v>600000</v>
      </c>
      <c r="G71" s="30"/>
      <c r="H71" s="27"/>
      <c r="I71" s="30"/>
      <c r="J71" s="31">
        <v>600000</v>
      </c>
      <c r="L71" s="242"/>
      <c r="M71" s="242"/>
      <c r="N71" s="242"/>
      <c r="O71" s="27"/>
      <c r="X71" s="262">
        <f t="shared" si="43"/>
        <v>0</v>
      </c>
      <c r="Y71" s="262">
        <f t="shared" si="44"/>
        <v>0</v>
      </c>
      <c r="AA71" s="257" t="s">
        <v>350</v>
      </c>
      <c r="AB71" s="258" t="s">
        <v>351</v>
      </c>
      <c r="AC71" s="242"/>
    </row>
    <row r="72" spans="1:29" x14ac:dyDescent="0.35">
      <c r="A72" s="25" t="s">
        <v>352</v>
      </c>
      <c r="B72" s="26" t="s">
        <v>353</v>
      </c>
      <c r="C72" s="27">
        <v>200000</v>
      </c>
      <c r="D72" s="242"/>
      <c r="E72" s="33"/>
      <c r="F72" s="29">
        <v>200000</v>
      </c>
      <c r="G72" s="30"/>
      <c r="H72" s="27"/>
      <c r="I72" s="30"/>
      <c r="J72" s="31">
        <v>200000</v>
      </c>
      <c r="L72" s="242"/>
      <c r="M72" s="242"/>
      <c r="N72" s="242"/>
      <c r="O72" s="27"/>
      <c r="X72" s="262">
        <f t="shared" si="43"/>
        <v>0</v>
      </c>
      <c r="Y72" s="262">
        <f t="shared" si="44"/>
        <v>0</v>
      </c>
      <c r="AA72" s="257" t="s">
        <v>352</v>
      </c>
      <c r="AB72" s="258" t="s">
        <v>353</v>
      </c>
      <c r="AC72" s="242"/>
    </row>
    <row r="73" spans="1:29" x14ac:dyDescent="0.35">
      <c r="A73" s="25" t="s">
        <v>354</v>
      </c>
      <c r="B73" s="26" t="s">
        <v>355</v>
      </c>
      <c r="C73" s="27">
        <v>400000</v>
      </c>
      <c r="D73" s="242"/>
      <c r="E73" s="33"/>
      <c r="F73" s="29">
        <v>400000</v>
      </c>
      <c r="G73" s="30">
        <v>13220</v>
      </c>
      <c r="H73" s="27"/>
      <c r="I73" s="30">
        <v>13220</v>
      </c>
      <c r="J73" s="31">
        <v>386780</v>
      </c>
      <c r="L73" s="242">
        <v>13220</v>
      </c>
      <c r="M73" s="242"/>
      <c r="N73" s="242"/>
      <c r="O73" s="27"/>
      <c r="X73" s="262">
        <f t="shared" si="43"/>
        <v>13220</v>
      </c>
      <c r="Y73" s="262">
        <f t="shared" si="44"/>
        <v>0</v>
      </c>
      <c r="AA73" s="257" t="s">
        <v>354</v>
      </c>
      <c r="AB73" s="258" t="s">
        <v>355</v>
      </c>
      <c r="AC73" s="242">
        <v>13220</v>
      </c>
    </row>
    <row r="74" spans="1:29" x14ac:dyDescent="0.35">
      <c r="A74" s="25" t="s">
        <v>356</v>
      </c>
      <c r="B74" s="26" t="s">
        <v>357</v>
      </c>
      <c r="C74" s="27">
        <v>5000</v>
      </c>
      <c r="D74" s="242"/>
      <c r="E74" s="33"/>
      <c r="F74" s="29">
        <v>5000</v>
      </c>
      <c r="G74" s="30"/>
      <c r="H74" s="27"/>
      <c r="I74" s="30"/>
      <c r="J74" s="31">
        <v>5000</v>
      </c>
      <c r="L74" s="242"/>
      <c r="M74" s="242"/>
      <c r="N74" s="242"/>
      <c r="O74" s="27"/>
      <c r="X74" s="262">
        <f t="shared" si="43"/>
        <v>0</v>
      </c>
      <c r="Y74" s="262">
        <f t="shared" si="44"/>
        <v>0</v>
      </c>
      <c r="AA74" s="257" t="s">
        <v>356</v>
      </c>
      <c r="AB74" s="258" t="s">
        <v>357</v>
      </c>
      <c r="AC74" s="242"/>
    </row>
    <row r="75" spans="1:29" x14ac:dyDescent="0.35">
      <c r="A75" s="25" t="s">
        <v>358</v>
      </c>
      <c r="B75" s="26" t="s">
        <v>359</v>
      </c>
      <c r="C75" s="27"/>
      <c r="D75" s="242"/>
      <c r="E75" s="33"/>
      <c r="F75" s="29">
        <v>0</v>
      </c>
      <c r="G75" s="30">
        <v>3271055</v>
      </c>
      <c r="H75" s="27"/>
      <c r="I75" s="30">
        <v>3271055</v>
      </c>
      <c r="J75" s="31">
        <v>-3271055</v>
      </c>
      <c r="L75" s="242">
        <v>1614825</v>
      </c>
      <c r="M75" s="242">
        <v>1656230</v>
      </c>
      <c r="N75" s="242"/>
      <c r="O75" s="27"/>
      <c r="X75" s="262">
        <f t="shared" si="43"/>
        <v>3271055</v>
      </c>
      <c r="Y75" s="262">
        <f t="shared" si="44"/>
        <v>0</v>
      </c>
      <c r="AA75" s="257" t="s">
        <v>358</v>
      </c>
      <c r="AB75" s="258" t="s">
        <v>359</v>
      </c>
      <c r="AC75" s="242">
        <v>1614825</v>
      </c>
    </row>
    <row r="76" spans="1:29" x14ac:dyDescent="0.35">
      <c r="A76" s="25" t="s">
        <v>360</v>
      </c>
      <c r="B76" s="26" t="s">
        <v>361</v>
      </c>
      <c r="C76" s="27"/>
      <c r="D76" s="242"/>
      <c r="E76" s="33"/>
      <c r="F76" s="29">
        <v>0</v>
      </c>
      <c r="G76" s="30">
        <v>505153</v>
      </c>
      <c r="H76" s="27"/>
      <c r="I76" s="30">
        <v>505153</v>
      </c>
      <c r="J76" s="31">
        <v>-505153</v>
      </c>
      <c r="L76" s="242">
        <v>505153</v>
      </c>
      <c r="M76" s="242"/>
      <c r="N76" s="242"/>
      <c r="O76" s="27"/>
      <c r="X76" s="262">
        <f t="shared" si="43"/>
        <v>505153</v>
      </c>
      <c r="Y76" s="262">
        <f t="shared" si="44"/>
        <v>0</v>
      </c>
      <c r="AA76" s="257" t="s">
        <v>360</v>
      </c>
      <c r="AB76" s="258" t="s">
        <v>361</v>
      </c>
      <c r="AC76" s="242">
        <v>505153</v>
      </c>
    </row>
    <row r="77" spans="1:29" x14ac:dyDescent="0.35">
      <c r="A77" s="25" t="s">
        <v>362</v>
      </c>
      <c r="B77" s="26" t="s">
        <v>363</v>
      </c>
      <c r="C77" s="27">
        <v>128167513</v>
      </c>
      <c r="D77" s="242"/>
      <c r="E77" s="33"/>
      <c r="F77" s="29">
        <v>128167513</v>
      </c>
      <c r="G77" s="30">
        <v>37121400</v>
      </c>
      <c r="H77" s="27"/>
      <c r="I77" s="30">
        <v>37121400</v>
      </c>
      <c r="J77" s="31">
        <v>91046113</v>
      </c>
      <c r="L77" s="242">
        <v>28340400</v>
      </c>
      <c r="M77" s="242"/>
      <c r="N77" s="242">
        <v>8781000</v>
      </c>
      <c r="O77" s="27"/>
      <c r="X77" s="262">
        <f t="shared" si="43"/>
        <v>37121400</v>
      </c>
      <c r="Y77" s="262">
        <f t="shared" si="44"/>
        <v>0</v>
      </c>
      <c r="AA77" s="257" t="s">
        <v>362</v>
      </c>
      <c r="AB77" s="258" t="s">
        <v>363</v>
      </c>
      <c r="AC77" s="242">
        <v>28340400</v>
      </c>
    </row>
    <row r="78" spans="1:29" x14ac:dyDescent="0.35">
      <c r="A78" s="16" t="s">
        <v>364</v>
      </c>
      <c r="B78" s="17" t="s">
        <v>365</v>
      </c>
      <c r="C78" s="18">
        <v>230000000</v>
      </c>
      <c r="D78" s="239">
        <v>0</v>
      </c>
      <c r="E78" s="18">
        <v>0</v>
      </c>
      <c r="F78" s="18">
        <v>230000000</v>
      </c>
      <c r="G78" s="18">
        <v>39934060</v>
      </c>
      <c r="H78" s="18">
        <v>0</v>
      </c>
      <c r="I78" s="18">
        <v>39934060</v>
      </c>
      <c r="J78" s="18">
        <v>190065940</v>
      </c>
      <c r="L78" s="239">
        <f t="shared" ref="L78:L79" si="45">SUM(L79)</f>
        <v>8135700</v>
      </c>
      <c r="M78" s="239">
        <f t="shared" ref="M78:M79" si="46">SUM(M79)</f>
        <v>24301360</v>
      </c>
      <c r="N78" s="239">
        <v>7497000</v>
      </c>
      <c r="O78" s="18">
        <v>0</v>
      </c>
      <c r="X78" s="262">
        <f t="shared" si="43"/>
        <v>39934060</v>
      </c>
      <c r="Y78" s="262">
        <f t="shared" si="44"/>
        <v>0</v>
      </c>
      <c r="AA78" s="253" t="s">
        <v>364</v>
      </c>
      <c r="AB78" s="254" t="s">
        <v>365</v>
      </c>
      <c r="AC78" s="239">
        <f t="shared" ref="AC78:AC79" si="47">SUM(AC79)</f>
        <v>8135700</v>
      </c>
    </row>
    <row r="79" spans="1:29" x14ac:dyDescent="0.35">
      <c r="A79" s="21" t="s">
        <v>366</v>
      </c>
      <c r="B79" s="22" t="s">
        <v>367</v>
      </c>
      <c r="C79" s="23">
        <v>230000000</v>
      </c>
      <c r="D79" s="240">
        <v>0</v>
      </c>
      <c r="E79" s="23">
        <v>0</v>
      </c>
      <c r="F79" s="23">
        <v>230000000</v>
      </c>
      <c r="G79" s="23">
        <v>39934060</v>
      </c>
      <c r="H79" s="23">
        <v>0</v>
      </c>
      <c r="I79" s="23">
        <v>39934060</v>
      </c>
      <c r="J79" s="23">
        <v>190065940</v>
      </c>
      <c r="L79" s="240">
        <f t="shared" si="45"/>
        <v>8135700</v>
      </c>
      <c r="M79" s="240">
        <f t="shared" si="46"/>
        <v>24301360</v>
      </c>
      <c r="N79" s="240">
        <v>7497000</v>
      </c>
      <c r="O79" s="23">
        <v>0</v>
      </c>
      <c r="X79" s="262">
        <f t="shared" si="43"/>
        <v>39934060</v>
      </c>
      <c r="Y79" s="262">
        <f t="shared" si="44"/>
        <v>0</v>
      </c>
      <c r="AA79" s="255" t="s">
        <v>366</v>
      </c>
      <c r="AB79" s="256" t="s">
        <v>367</v>
      </c>
      <c r="AC79" s="240">
        <f t="shared" si="47"/>
        <v>8135700</v>
      </c>
    </row>
    <row r="80" spans="1:29" x14ac:dyDescent="0.35">
      <c r="A80" s="25" t="s">
        <v>368</v>
      </c>
      <c r="B80" s="26" t="s">
        <v>369</v>
      </c>
      <c r="C80" s="27">
        <v>230000000</v>
      </c>
      <c r="D80" s="242"/>
      <c r="E80" s="33"/>
      <c r="F80" s="29">
        <v>230000000</v>
      </c>
      <c r="G80" s="30">
        <v>39934060</v>
      </c>
      <c r="H80" s="27"/>
      <c r="I80" s="30">
        <v>39934060</v>
      </c>
      <c r="J80" s="31">
        <v>190065940</v>
      </c>
      <c r="L80" s="242">
        <f>7335700+800000</f>
        <v>8135700</v>
      </c>
      <c r="M80" s="242">
        <v>24301360</v>
      </c>
      <c r="N80" s="242">
        <f>7587000-90000</f>
        <v>7497000</v>
      </c>
      <c r="O80" s="27"/>
      <c r="X80" s="262">
        <f t="shared" si="43"/>
        <v>39934060</v>
      </c>
      <c r="Y80" s="262">
        <f t="shared" si="44"/>
        <v>0</v>
      </c>
      <c r="AA80" s="257" t="s">
        <v>368</v>
      </c>
      <c r="AB80" s="258" t="s">
        <v>369</v>
      </c>
      <c r="AC80" s="242">
        <f>7335700+800000</f>
        <v>8135700</v>
      </c>
    </row>
    <row r="81" spans="1:29" x14ac:dyDescent="0.35">
      <c r="A81" s="16" t="s">
        <v>370</v>
      </c>
      <c r="B81" s="17" t="s">
        <v>371</v>
      </c>
      <c r="C81" s="18">
        <v>1693296796</v>
      </c>
      <c r="D81" s="239">
        <v>0</v>
      </c>
      <c r="E81" s="18">
        <v>0</v>
      </c>
      <c r="F81" s="18">
        <v>1693296796</v>
      </c>
      <c r="G81" s="18">
        <v>430007869</v>
      </c>
      <c r="H81" s="18">
        <v>93521959</v>
      </c>
      <c r="I81" s="18">
        <v>430007869</v>
      </c>
      <c r="J81" s="18">
        <v>1263288927</v>
      </c>
      <c r="L81" s="18">
        <f t="shared" ref="L81:N81" si="48">+L82+L84+L100+L102+L104</f>
        <v>187627285</v>
      </c>
      <c r="M81" s="18">
        <f t="shared" si="48"/>
        <v>77085081</v>
      </c>
      <c r="N81" s="18">
        <f t="shared" si="48"/>
        <v>188479162</v>
      </c>
      <c r="O81" s="18">
        <f>+O82+O84+O100+O102+O104</f>
        <v>71051768</v>
      </c>
      <c r="X81" s="262">
        <f t="shared" si="43"/>
        <v>524243296</v>
      </c>
      <c r="Y81" s="262">
        <f t="shared" si="44"/>
        <v>-94235427</v>
      </c>
      <c r="AA81" s="253" t="s">
        <v>370</v>
      </c>
      <c r="AB81" s="254" t="s">
        <v>371</v>
      </c>
      <c r="AC81" s="239">
        <f>SUM(AC84+AC102+AC107)</f>
        <v>196104045</v>
      </c>
    </row>
    <row r="82" spans="1:29" x14ac:dyDescent="0.35">
      <c r="A82" s="16">
        <v>1125202</v>
      </c>
      <c r="B82" s="17" t="s">
        <v>1187</v>
      </c>
      <c r="C82" s="18">
        <v>0</v>
      </c>
      <c r="D82" s="239">
        <v>0</v>
      </c>
      <c r="E82" s="18">
        <v>0</v>
      </c>
      <c r="F82" s="18">
        <v>0</v>
      </c>
      <c r="G82" s="18">
        <v>10869600</v>
      </c>
      <c r="H82" s="18">
        <v>0</v>
      </c>
      <c r="I82" s="18">
        <v>10869600</v>
      </c>
      <c r="J82" s="18">
        <v>0</v>
      </c>
      <c r="L82" s="239"/>
      <c r="M82" s="239"/>
      <c r="N82" s="239"/>
      <c r="O82" s="18">
        <f>+O83</f>
        <v>10869600</v>
      </c>
      <c r="X82" s="262">
        <f t="shared" si="43"/>
        <v>10869600</v>
      </c>
      <c r="Y82" s="262">
        <f t="shared" si="44"/>
        <v>0</v>
      </c>
      <c r="AA82" s="253"/>
      <c r="AB82" s="254"/>
      <c r="AC82" s="239"/>
    </row>
    <row r="83" spans="1:29" x14ac:dyDescent="0.35">
      <c r="A83" s="234">
        <v>112520201</v>
      </c>
      <c r="B83" s="235" t="s">
        <v>1188</v>
      </c>
      <c r="C83" s="18"/>
      <c r="D83" s="239"/>
      <c r="E83" s="18"/>
      <c r="F83" s="18">
        <v>0</v>
      </c>
      <c r="G83" s="18">
        <v>10869600</v>
      </c>
      <c r="H83" s="18"/>
      <c r="I83" s="18">
        <v>10869600</v>
      </c>
      <c r="J83" s="18"/>
      <c r="L83" s="239"/>
      <c r="M83" s="239"/>
      <c r="N83" s="239"/>
      <c r="O83" s="18">
        <v>10869600</v>
      </c>
      <c r="X83" s="262">
        <f t="shared" si="43"/>
        <v>10869600</v>
      </c>
      <c r="Y83" s="262">
        <f t="shared" si="44"/>
        <v>0</v>
      </c>
      <c r="AA83" s="253"/>
      <c r="AB83" s="254"/>
      <c r="AC83" s="239"/>
    </row>
    <row r="84" spans="1:29" x14ac:dyDescent="0.35">
      <c r="A84" s="16" t="s">
        <v>372</v>
      </c>
      <c r="B84" s="17" t="s">
        <v>373</v>
      </c>
      <c r="C84" s="18">
        <v>346400000</v>
      </c>
      <c r="D84" s="239">
        <v>0</v>
      </c>
      <c r="E84" s="18">
        <v>0</v>
      </c>
      <c r="F84" s="18">
        <v>346400000</v>
      </c>
      <c r="G84" s="18">
        <v>167162146</v>
      </c>
      <c r="H84" s="18">
        <v>55656123</v>
      </c>
      <c r="I84" s="18">
        <v>167162146</v>
      </c>
      <c r="J84" s="18">
        <v>179237854</v>
      </c>
      <c r="L84" s="18">
        <f t="shared" ref="L84:N84" si="49">+L85+L91</f>
        <v>127622146</v>
      </c>
      <c r="M84" s="18">
        <f t="shared" si="49"/>
        <v>6124900</v>
      </c>
      <c r="N84" s="18">
        <f t="shared" si="49"/>
        <v>10389600</v>
      </c>
      <c r="O84" s="18">
        <f>+O85+O91</f>
        <v>23025500</v>
      </c>
      <c r="X84" s="262">
        <f t="shared" si="43"/>
        <v>167162146</v>
      </c>
      <c r="Y84" s="262">
        <f t="shared" si="44"/>
        <v>0</v>
      </c>
      <c r="AA84" s="253" t="s">
        <v>372</v>
      </c>
      <c r="AB84" s="254" t="s">
        <v>373</v>
      </c>
      <c r="AC84" s="239">
        <f t="shared" ref="AC84" si="50">SUM(AC91+AC85)</f>
        <v>127622146</v>
      </c>
    </row>
    <row r="85" spans="1:29" x14ac:dyDescent="0.35">
      <c r="A85" s="21" t="s">
        <v>374</v>
      </c>
      <c r="B85" s="22" t="s">
        <v>46</v>
      </c>
      <c r="C85" s="23">
        <v>180600000</v>
      </c>
      <c r="D85" s="240">
        <v>0</v>
      </c>
      <c r="E85" s="23">
        <v>0</v>
      </c>
      <c r="F85" s="23">
        <v>180600000</v>
      </c>
      <c r="G85" s="23">
        <v>114012546</v>
      </c>
      <c r="H85" s="23">
        <v>36262523</v>
      </c>
      <c r="I85" s="23">
        <v>114012546</v>
      </c>
      <c r="J85" s="23">
        <v>66587454</v>
      </c>
      <c r="L85" s="23">
        <f t="shared" ref="L85:N85" si="51">SUM(L86:L90)</f>
        <v>107936146</v>
      </c>
      <c r="M85" s="23">
        <f t="shared" si="51"/>
        <v>2240400</v>
      </c>
      <c r="N85" s="23">
        <f t="shared" si="51"/>
        <v>204100</v>
      </c>
      <c r="O85" s="23">
        <f>SUM(O86:O90)</f>
        <v>3631900</v>
      </c>
      <c r="X85" s="262">
        <f t="shared" si="43"/>
        <v>114012546</v>
      </c>
      <c r="Y85" s="262">
        <f t="shared" si="44"/>
        <v>0</v>
      </c>
      <c r="AA85" s="255" t="s">
        <v>374</v>
      </c>
      <c r="AB85" s="256" t="s">
        <v>46</v>
      </c>
      <c r="AC85" s="240">
        <f t="shared" ref="AC85" si="52">SUM(AC86:AC90)</f>
        <v>107936146</v>
      </c>
    </row>
    <row r="86" spans="1:29" x14ac:dyDescent="0.35">
      <c r="A86" s="25" t="s">
        <v>375</v>
      </c>
      <c r="B86" s="26" t="s">
        <v>47</v>
      </c>
      <c r="C86" s="27">
        <v>169000000</v>
      </c>
      <c r="D86" s="242"/>
      <c r="E86" s="33"/>
      <c r="F86" s="29">
        <v>169000000</v>
      </c>
      <c r="G86" s="30">
        <v>106095046</v>
      </c>
      <c r="H86" s="27">
        <v>32630623</v>
      </c>
      <c r="I86" s="30">
        <v>106095046</v>
      </c>
      <c r="J86" s="31">
        <v>62904954</v>
      </c>
      <c r="L86" s="242">
        <v>106095046</v>
      </c>
      <c r="M86" s="242"/>
      <c r="N86" s="242"/>
      <c r="O86" s="27"/>
      <c r="X86" s="262">
        <f t="shared" si="43"/>
        <v>106095046</v>
      </c>
      <c r="Y86" s="262">
        <f t="shared" si="44"/>
        <v>0</v>
      </c>
      <c r="AA86" s="257" t="s">
        <v>375</v>
      </c>
      <c r="AB86" s="258" t="s">
        <v>47</v>
      </c>
      <c r="AC86" s="242">
        <v>106095046</v>
      </c>
    </row>
    <row r="87" spans="1:29" x14ac:dyDescent="0.35">
      <c r="A87" s="25" t="s">
        <v>376</v>
      </c>
      <c r="B87" s="26" t="s">
        <v>48</v>
      </c>
      <c r="C87" s="27">
        <v>200000</v>
      </c>
      <c r="D87" s="242"/>
      <c r="E87" s="33"/>
      <c r="F87" s="29">
        <v>200000</v>
      </c>
      <c r="G87" s="30"/>
      <c r="H87" s="27"/>
      <c r="I87" s="30"/>
      <c r="J87" s="31">
        <v>200000</v>
      </c>
      <c r="L87" s="242"/>
      <c r="M87" s="242"/>
      <c r="N87" s="242"/>
      <c r="O87" s="27"/>
      <c r="X87" s="262">
        <f t="shared" si="43"/>
        <v>0</v>
      </c>
      <c r="Y87" s="262">
        <f t="shared" si="44"/>
        <v>0</v>
      </c>
      <c r="AA87" s="257" t="s">
        <v>376</v>
      </c>
      <c r="AB87" s="258" t="s">
        <v>48</v>
      </c>
      <c r="AC87" s="242"/>
    </row>
    <row r="88" spans="1:29" x14ac:dyDescent="0.35">
      <c r="A88" s="25" t="s">
        <v>377</v>
      </c>
      <c r="B88" s="26" t="s">
        <v>49</v>
      </c>
      <c r="C88" s="27">
        <v>200000</v>
      </c>
      <c r="D88" s="242"/>
      <c r="E88" s="33"/>
      <c r="F88" s="29">
        <v>200000</v>
      </c>
      <c r="G88" s="30">
        <v>1491000</v>
      </c>
      <c r="H88" s="27"/>
      <c r="I88" s="30">
        <v>1491000</v>
      </c>
      <c r="J88" s="31">
        <v>-1291000</v>
      </c>
      <c r="L88" s="242">
        <v>1122100</v>
      </c>
      <c r="M88" s="242">
        <v>348500</v>
      </c>
      <c r="N88" s="242">
        <v>20400</v>
      </c>
      <c r="O88" s="27"/>
      <c r="X88" s="262">
        <f t="shared" si="43"/>
        <v>1491000</v>
      </c>
      <c r="Y88" s="262">
        <f t="shared" si="44"/>
        <v>0</v>
      </c>
      <c r="AA88" s="257" t="s">
        <v>377</v>
      </c>
      <c r="AB88" s="258" t="s">
        <v>49</v>
      </c>
      <c r="AC88" s="242">
        <v>1122100</v>
      </c>
    </row>
    <row r="89" spans="1:29" x14ac:dyDescent="0.35">
      <c r="A89" s="25" t="s">
        <v>378</v>
      </c>
      <c r="B89" s="26" t="s">
        <v>50</v>
      </c>
      <c r="C89" s="27">
        <v>10000000</v>
      </c>
      <c r="D89" s="242"/>
      <c r="E89" s="33"/>
      <c r="F89" s="29">
        <v>10000000</v>
      </c>
      <c r="G89" s="30">
        <v>5772500</v>
      </c>
      <c r="H89" s="27">
        <v>3631900</v>
      </c>
      <c r="I89" s="30">
        <v>5772500</v>
      </c>
      <c r="J89" s="31">
        <v>4227500</v>
      </c>
      <c r="L89" s="242">
        <v>80000</v>
      </c>
      <c r="M89" s="242">
        <v>1891900</v>
      </c>
      <c r="N89" s="242">
        <v>168700</v>
      </c>
      <c r="O89" s="27">
        <v>3631900</v>
      </c>
      <c r="X89" s="262">
        <f t="shared" si="43"/>
        <v>5772500</v>
      </c>
      <c r="Y89" s="262">
        <f t="shared" si="44"/>
        <v>0</v>
      </c>
      <c r="AA89" s="257" t="s">
        <v>378</v>
      </c>
      <c r="AB89" s="258" t="s">
        <v>50</v>
      </c>
      <c r="AC89" s="242">
        <v>80000</v>
      </c>
    </row>
    <row r="90" spans="1:29" x14ac:dyDescent="0.35">
      <c r="A90" s="25" t="s">
        <v>379</v>
      </c>
      <c r="B90" s="26" t="s">
        <v>51</v>
      </c>
      <c r="C90" s="27">
        <v>1200000</v>
      </c>
      <c r="D90" s="242"/>
      <c r="E90" s="33"/>
      <c r="F90" s="29">
        <v>1200000</v>
      </c>
      <c r="G90" s="30">
        <v>654000</v>
      </c>
      <c r="H90" s="27"/>
      <c r="I90" s="30">
        <v>654000</v>
      </c>
      <c r="J90" s="31">
        <v>546000</v>
      </c>
      <c r="L90" s="242">
        <v>639000</v>
      </c>
      <c r="M90" s="242"/>
      <c r="N90" s="242">
        <v>15000</v>
      </c>
      <c r="O90" s="27"/>
      <c r="X90" s="262">
        <f t="shared" si="43"/>
        <v>654000</v>
      </c>
      <c r="Y90" s="262">
        <f t="shared" si="44"/>
        <v>0</v>
      </c>
      <c r="AA90" s="257" t="s">
        <v>379</v>
      </c>
      <c r="AB90" s="258" t="s">
        <v>51</v>
      </c>
      <c r="AC90" s="242">
        <v>639000</v>
      </c>
    </row>
    <row r="91" spans="1:29" x14ac:dyDescent="0.35">
      <c r="A91" s="16" t="s">
        <v>380</v>
      </c>
      <c r="B91" s="17" t="s">
        <v>52</v>
      </c>
      <c r="C91" s="18">
        <v>165800000</v>
      </c>
      <c r="D91" s="239">
        <v>0</v>
      </c>
      <c r="E91" s="18">
        <v>0</v>
      </c>
      <c r="F91" s="18">
        <v>165800000</v>
      </c>
      <c r="G91" s="18">
        <v>53149600</v>
      </c>
      <c r="H91" s="18">
        <v>19393600</v>
      </c>
      <c r="I91" s="18">
        <v>53149600</v>
      </c>
      <c r="J91" s="18">
        <v>112650400</v>
      </c>
      <c r="L91" s="239">
        <f t="shared" ref="L91" si="53">SUM(L92)</f>
        <v>19686000</v>
      </c>
      <c r="M91" s="239">
        <f t="shared" ref="M91" si="54">SUM(M92)</f>
        <v>3884500</v>
      </c>
      <c r="N91" s="239">
        <f>+N92</f>
        <v>10185500</v>
      </c>
      <c r="O91" s="18">
        <v>19393600</v>
      </c>
      <c r="X91" s="262">
        <f t="shared" si="43"/>
        <v>53149600</v>
      </c>
      <c r="Y91" s="262">
        <f t="shared" si="44"/>
        <v>0</v>
      </c>
      <c r="AA91" s="253" t="s">
        <v>380</v>
      </c>
      <c r="AB91" s="254" t="s">
        <v>52</v>
      </c>
      <c r="AC91" s="239">
        <f t="shared" ref="AC91" si="55">SUM(AC92)</f>
        <v>19686000</v>
      </c>
    </row>
    <row r="92" spans="1:29" x14ac:dyDescent="0.35">
      <c r="A92" s="21" t="s">
        <v>381</v>
      </c>
      <c r="B92" s="22" t="s">
        <v>53</v>
      </c>
      <c r="C92" s="23">
        <v>165800000</v>
      </c>
      <c r="D92" s="240">
        <v>0</v>
      </c>
      <c r="E92" s="23">
        <v>0</v>
      </c>
      <c r="F92" s="23">
        <v>165800000</v>
      </c>
      <c r="G92" s="23">
        <v>53149600</v>
      </c>
      <c r="H92" s="23">
        <v>19393600</v>
      </c>
      <c r="I92" s="23">
        <v>53149600</v>
      </c>
      <c r="J92" s="23">
        <v>112650400</v>
      </c>
      <c r="L92" s="240">
        <f t="shared" ref="L92" si="56">SUM(L93:L99)</f>
        <v>19686000</v>
      </c>
      <c r="M92" s="240">
        <f t="shared" ref="M92" si="57">SUM(M93:M99)</f>
        <v>3884500</v>
      </c>
      <c r="N92" s="240">
        <f>SUM(N93:N99)</f>
        <v>10185500</v>
      </c>
      <c r="O92" s="23">
        <v>19393600</v>
      </c>
      <c r="X92" s="262">
        <f t="shared" si="43"/>
        <v>53149600</v>
      </c>
      <c r="Y92" s="262">
        <f t="shared" si="44"/>
        <v>0</v>
      </c>
      <c r="AA92" s="255" t="s">
        <v>381</v>
      </c>
      <c r="AB92" s="256" t="s">
        <v>53</v>
      </c>
      <c r="AC92" s="240">
        <f t="shared" ref="AC92" si="58">SUM(AC93:AC99)</f>
        <v>19686000</v>
      </c>
    </row>
    <row r="93" spans="1:29" x14ac:dyDescent="0.35">
      <c r="A93" s="25" t="s">
        <v>382</v>
      </c>
      <c r="B93" s="26" t="s">
        <v>54</v>
      </c>
      <c r="C93" s="27">
        <v>24000000</v>
      </c>
      <c r="D93" s="242"/>
      <c r="E93" s="33"/>
      <c r="F93" s="29">
        <v>24000000</v>
      </c>
      <c r="G93" s="30">
        <v>500000</v>
      </c>
      <c r="H93" s="27"/>
      <c r="I93" s="30">
        <v>500000</v>
      </c>
      <c r="J93" s="31">
        <v>23500000</v>
      </c>
      <c r="L93" s="242">
        <v>500000</v>
      </c>
      <c r="M93" s="242"/>
      <c r="N93" s="242"/>
      <c r="O93" s="27"/>
      <c r="X93" s="262">
        <f t="shared" si="43"/>
        <v>500000</v>
      </c>
      <c r="Y93" s="262">
        <f t="shared" si="44"/>
        <v>0</v>
      </c>
      <c r="AA93" s="257" t="s">
        <v>382</v>
      </c>
      <c r="AB93" s="258" t="s">
        <v>54</v>
      </c>
      <c r="AC93" s="242">
        <v>500000</v>
      </c>
    </row>
    <row r="94" spans="1:29" x14ac:dyDescent="0.35">
      <c r="A94" s="25" t="s">
        <v>383</v>
      </c>
      <c r="B94" s="26" t="s">
        <v>55</v>
      </c>
      <c r="C94" s="27">
        <v>1200000</v>
      </c>
      <c r="D94" s="242"/>
      <c r="E94" s="33"/>
      <c r="F94" s="29">
        <v>1200000</v>
      </c>
      <c r="G94" s="30">
        <v>190000</v>
      </c>
      <c r="H94" s="27"/>
      <c r="I94" s="30">
        <v>190000</v>
      </c>
      <c r="J94" s="31">
        <v>1010000</v>
      </c>
      <c r="L94" s="242">
        <v>100000</v>
      </c>
      <c r="M94" s="242">
        <v>90000</v>
      </c>
      <c r="N94" s="242"/>
      <c r="O94" s="27"/>
      <c r="X94" s="262">
        <f t="shared" si="43"/>
        <v>190000</v>
      </c>
      <c r="Y94" s="262">
        <f t="shared" si="44"/>
        <v>0</v>
      </c>
      <c r="AA94" s="257" t="s">
        <v>383</v>
      </c>
      <c r="AB94" s="258" t="s">
        <v>55</v>
      </c>
      <c r="AC94" s="242">
        <v>100000</v>
      </c>
    </row>
    <row r="95" spans="1:29" x14ac:dyDescent="0.35">
      <c r="A95" s="25" t="s">
        <v>384</v>
      </c>
      <c r="B95" s="26" t="s">
        <v>56</v>
      </c>
      <c r="C95" s="27">
        <v>600000</v>
      </c>
      <c r="D95" s="242"/>
      <c r="E95" s="33"/>
      <c r="F95" s="29">
        <v>600000</v>
      </c>
      <c r="G95" s="30"/>
      <c r="H95" s="27"/>
      <c r="I95" s="30"/>
      <c r="J95" s="31">
        <v>600000</v>
      </c>
      <c r="L95" s="242"/>
      <c r="M95" s="242"/>
      <c r="N95" s="242"/>
      <c r="O95" s="27"/>
      <c r="X95" s="262">
        <f t="shared" si="43"/>
        <v>0</v>
      </c>
      <c r="Y95" s="262">
        <f t="shared" si="44"/>
        <v>0</v>
      </c>
      <c r="AA95" s="257" t="s">
        <v>384</v>
      </c>
      <c r="AB95" s="258" t="s">
        <v>56</v>
      </c>
      <c r="AC95" s="242"/>
    </row>
    <row r="96" spans="1:29" x14ac:dyDescent="0.35">
      <c r="A96" s="25" t="s">
        <v>385</v>
      </c>
      <c r="B96" s="26" t="s">
        <v>57</v>
      </c>
      <c r="C96" s="27">
        <v>28000000</v>
      </c>
      <c r="D96" s="242"/>
      <c r="E96" s="33"/>
      <c r="F96" s="29">
        <v>28000000</v>
      </c>
      <c r="G96" s="30">
        <v>9844600</v>
      </c>
      <c r="H96" s="27">
        <v>4416600</v>
      </c>
      <c r="I96" s="30">
        <v>9844600</v>
      </c>
      <c r="J96" s="31">
        <v>18155400</v>
      </c>
      <c r="L96" s="242">
        <v>4526000</v>
      </c>
      <c r="M96" s="242">
        <v>902000</v>
      </c>
      <c r="N96" s="242"/>
      <c r="O96" s="27">
        <v>4416600</v>
      </c>
      <c r="X96" s="262">
        <f t="shared" si="43"/>
        <v>9844600</v>
      </c>
      <c r="Y96" s="262">
        <f t="shared" si="44"/>
        <v>0</v>
      </c>
      <c r="AA96" s="257" t="s">
        <v>385</v>
      </c>
      <c r="AB96" s="258" t="s">
        <v>57</v>
      </c>
      <c r="AC96" s="242">
        <v>4526000</v>
      </c>
    </row>
    <row r="97" spans="1:29" x14ac:dyDescent="0.35">
      <c r="A97" s="25" t="s">
        <v>386</v>
      </c>
      <c r="B97" s="26" t="s">
        <v>58</v>
      </c>
      <c r="C97" s="27">
        <v>40000000</v>
      </c>
      <c r="D97" s="242"/>
      <c r="E97" s="33"/>
      <c r="F97" s="29">
        <v>40000000</v>
      </c>
      <c r="G97" s="30">
        <v>4682000</v>
      </c>
      <c r="H97" s="27"/>
      <c r="I97" s="30">
        <v>4682000</v>
      </c>
      <c r="J97" s="31">
        <v>35318000</v>
      </c>
      <c r="L97" s="242">
        <v>1430000</v>
      </c>
      <c r="M97" s="242">
        <v>2000000</v>
      </c>
      <c r="N97" s="242">
        <v>1252000</v>
      </c>
      <c r="O97" s="27"/>
      <c r="X97" s="262">
        <f t="shared" si="43"/>
        <v>4682000</v>
      </c>
      <c r="Y97" s="262">
        <f t="shared" si="44"/>
        <v>0</v>
      </c>
      <c r="AA97" s="257" t="s">
        <v>386</v>
      </c>
      <c r="AB97" s="258" t="s">
        <v>58</v>
      </c>
      <c r="AC97" s="242">
        <v>1430000</v>
      </c>
    </row>
    <row r="98" spans="1:29" x14ac:dyDescent="0.35">
      <c r="A98" s="25" t="s">
        <v>387</v>
      </c>
      <c r="B98" s="26" t="s">
        <v>59</v>
      </c>
      <c r="C98" s="27">
        <v>12000000</v>
      </c>
      <c r="D98" s="242"/>
      <c r="E98" s="33"/>
      <c r="F98" s="29">
        <v>12000000</v>
      </c>
      <c r="G98" s="30">
        <v>4878000</v>
      </c>
      <c r="H98" s="27">
        <v>934500</v>
      </c>
      <c r="I98" s="30">
        <v>4878000</v>
      </c>
      <c r="J98" s="31">
        <v>7122000</v>
      </c>
      <c r="L98" s="242">
        <v>1946000</v>
      </c>
      <c r="M98" s="242">
        <v>892500</v>
      </c>
      <c r="N98" s="242">
        <v>1105000</v>
      </c>
      <c r="O98" s="27">
        <v>934500</v>
      </c>
      <c r="X98" s="262">
        <f t="shared" si="43"/>
        <v>4878000</v>
      </c>
      <c r="Y98" s="262">
        <f t="shared" si="44"/>
        <v>0</v>
      </c>
      <c r="AA98" s="257" t="s">
        <v>387</v>
      </c>
      <c r="AB98" s="258" t="s">
        <v>59</v>
      </c>
      <c r="AC98" s="242">
        <v>1946000</v>
      </c>
    </row>
    <row r="99" spans="1:29" x14ac:dyDescent="0.35">
      <c r="A99" s="25" t="s">
        <v>388</v>
      </c>
      <c r="B99" s="26" t="s">
        <v>60</v>
      </c>
      <c r="C99" s="27">
        <v>60000000</v>
      </c>
      <c r="D99" s="242"/>
      <c r="E99" s="33"/>
      <c r="F99" s="29">
        <v>60000000</v>
      </c>
      <c r="G99" s="30">
        <v>33055000</v>
      </c>
      <c r="H99" s="27">
        <v>14042500</v>
      </c>
      <c r="I99" s="30">
        <v>33055000</v>
      </c>
      <c r="J99" s="31">
        <v>26945000</v>
      </c>
      <c r="L99" s="242">
        <v>11184000</v>
      </c>
      <c r="M99" s="242"/>
      <c r="N99" s="242">
        <v>7828500</v>
      </c>
      <c r="O99" s="27">
        <v>14042500</v>
      </c>
      <c r="X99" s="262">
        <f t="shared" si="43"/>
        <v>33055000</v>
      </c>
      <c r="Y99" s="262">
        <f t="shared" si="44"/>
        <v>0</v>
      </c>
      <c r="AA99" s="257" t="s">
        <v>388</v>
      </c>
      <c r="AB99" s="258" t="s">
        <v>60</v>
      </c>
      <c r="AC99" s="242">
        <v>11184000</v>
      </c>
    </row>
    <row r="100" spans="1:29" x14ac:dyDescent="0.35">
      <c r="A100" s="21">
        <v>11255</v>
      </c>
      <c r="B100" s="22" t="s">
        <v>1181</v>
      </c>
      <c r="C100" s="23">
        <v>0</v>
      </c>
      <c r="D100" s="240">
        <v>0</v>
      </c>
      <c r="E100" s="23">
        <v>0</v>
      </c>
      <c r="F100" s="23">
        <v>0</v>
      </c>
      <c r="G100" s="23">
        <v>10854800</v>
      </c>
      <c r="H100" s="23">
        <v>0</v>
      </c>
      <c r="I100" s="23">
        <v>10854800</v>
      </c>
      <c r="J100" s="23">
        <v>0</v>
      </c>
      <c r="L100" s="242"/>
      <c r="M100" s="242"/>
      <c r="N100" s="240">
        <f t="shared" ref="N100" si="59">+N101</f>
        <v>10854800</v>
      </c>
      <c r="O100" s="23">
        <v>0</v>
      </c>
      <c r="X100" s="262">
        <f t="shared" si="43"/>
        <v>10854800</v>
      </c>
      <c r="Y100" s="262">
        <f t="shared" si="44"/>
        <v>0</v>
      </c>
      <c r="AA100" s="257"/>
      <c r="AB100" s="258"/>
      <c r="AC100" s="242"/>
    </row>
    <row r="101" spans="1:29" x14ac:dyDescent="0.35">
      <c r="A101" s="25">
        <v>1125501</v>
      </c>
      <c r="B101" s="26" t="s">
        <v>1180</v>
      </c>
      <c r="C101" s="27"/>
      <c r="D101" s="242"/>
      <c r="E101" s="33"/>
      <c r="F101" s="29">
        <v>0</v>
      </c>
      <c r="G101" s="30">
        <v>10854800</v>
      </c>
      <c r="H101" s="27"/>
      <c r="I101" s="30">
        <v>10854800</v>
      </c>
      <c r="J101" s="31"/>
      <c r="L101" s="242"/>
      <c r="M101" s="242"/>
      <c r="N101" s="242">
        <v>10854800</v>
      </c>
      <c r="O101" s="27"/>
      <c r="X101" s="262">
        <f t="shared" si="43"/>
        <v>10854800</v>
      </c>
      <c r="Y101" s="262">
        <f t="shared" si="44"/>
        <v>0</v>
      </c>
      <c r="AA101" s="257"/>
      <c r="AB101" s="258"/>
      <c r="AC101" s="242"/>
    </row>
    <row r="102" spans="1:29" x14ac:dyDescent="0.35">
      <c r="A102" s="21" t="s">
        <v>389</v>
      </c>
      <c r="B102" s="22" t="s">
        <v>390</v>
      </c>
      <c r="C102" s="23">
        <v>94000000</v>
      </c>
      <c r="D102" s="240">
        <v>0</v>
      </c>
      <c r="E102" s="23">
        <v>0</v>
      </c>
      <c r="F102" s="23">
        <v>94000000</v>
      </c>
      <c r="G102" s="23">
        <v>51201854</v>
      </c>
      <c r="H102" s="23">
        <v>2209168</v>
      </c>
      <c r="I102" s="23">
        <v>51201854</v>
      </c>
      <c r="J102" s="23">
        <v>42798146</v>
      </c>
      <c r="L102" s="240">
        <f t="shared" ref="L102:O102" si="60">SUM(L103)</f>
        <v>0</v>
      </c>
      <c r="M102" s="240">
        <f>SUM(M103)</f>
        <v>17557916</v>
      </c>
      <c r="N102" s="240">
        <f t="shared" si="60"/>
        <v>33643938</v>
      </c>
      <c r="O102" s="240">
        <f t="shared" si="60"/>
        <v>0</v>
      </c>
      <c r="X102" s="262">
        <f t="shared" si="43"/>
        <v>51201854</v>
      </c>
      <c r="Y102" s="262">
        <f t="shared" si="44"/>
        <v>0</v>
      </c>
      <c r="AA102" s="255" t="s">
        <v>389</v>
      </c>
      <c r="AB102" s="256" t="s">
        <v>390</v>
      </c>
      <c r="AC102" s="240">
        <f t="shared" ref="AC102" si="61">SUM(AC103)</f>
        <v>8376760</v>
      </c>
    </row>
    <row r="103" spans="1:29" x14ac:dyDescent="0.35">
      <c r="A103" s="25" t="s">
        <v>391</v>
      </c>
      <c r="B103" s="26" t="s">
        <v>392</v>
      </c>
      <c r="C103" s="27">
        <v>94000000</v>
      </c>
      <c r="D103" s="242"/>
      <c r="E103" s="33"/>
      <c r="F103" s="29">
        <v>94000000</v>
      </c>
      <c r="G103" s="30">
        <v>51201854</v>
      </c>
      <c r="H103" s="27">
        <v>2209168</v>
      </c>
      <c r="I103" s="30">
        <v>51201854</v>
      </c>
      <c r="J103" s="31">
        <v>42798146</v>
      </c>
      <c r="L103" s="242"/>
      <c r="M103" s="242">
        <v>17557916</v>
      </c>
      <c r="N103" s="242">
        <v>33643938</v>
      </c>
      <c r="O103" s="242"/>
      <c r="X103" s="262">
        <f>+O103+N103+M103+L103</f>
        <v>51201854</v>
      </c>
      <c r="Y103" s="262">
        <f>+I103-X103</f>
        <v>0</v>
      </c>
      <c r="AA103" s="257" t="s">
        <v>391</v>
      </c>
      <c r="AB103" s="258" t="s">
        <v>392</v>
      </c>
      <c r="AC103" s="242">
        <v>8376760</v>
      </c>
    </row>
    <row r="104" spans="1:29" x14ac:dyDescent="0.35">
      <c r="A104" s="16" t="s">
        <v>393</v>
      </c>
      <c r="B104" s="17" t="s">
        <v>394</v>
      </c>
      <c r="C104" s="18">
        <v>1252896796</v>
      </c>
      <c r="D104" s="239">
        <v>0</v>
      </c>
      <c r="E104" s="18">
        <v>0</v>
      </c>
      <c r="F104" s="18">
        <v>1252896796</v>
      </c>
      <c r="G104" s="18">
        <v>284154896</v>
      </c>
      <c r="H104" s="18">
        <v>37156668</v>
      </c>
      <c r="I104" s="18">
        <v>284154896</v>
      </c>
      <c r="J104" s="18">
        <v>1041252927</v>
      </c>
      <c r="L104" s="239">
        <f t="shared" ref="L104:O104" si="62">+L105+L106</f>
        <v>60005139</v>
      </c>
      <c r="M104" s="239">
        <f t="shared" si="62"/>
        <v>53402265</v>
      </c>
      <c r="N104" s="239">
        <f t="shared" si="62"/>
        <v>133590824</v>
      </c>
      <c r="O104" s="239">
        <f t="shared" si="62"/>
        <v>37156668</v>
      </c>
      <c r="X104" s="262">
        <f t="shared" si="43"/>
        <v>284154896</v>
      </c>
      <c r="Y104" s="262">
        <f t="shared" si="44"/>
        <v>0</v>
      </c>
      <c r="AA104" s="253" t="s">
        <v>393</v>
      </c>
      <c r="AB104" s="254" t="s">
        <v>394</v>
      </c>
      <c r="AC104" s="239">
        <f t="shared" ref="AC104" si="63">+AC105+AC106</f>
        <v>60105139</v>
      </c>
    </row>
    <row r="105" spans="1:29" x14ac:dyDescent="0.35">
      <c r="A105" s="16" t="s">
        <v>395</v>
      </c>
      <c r="B105" s="17" t="s">
        <v>396</v>
      </c>
      <c r="C105" s="18"/>
      <c r="D105" s="239"/>
      <c r="E105" s="18"/>
      <c r="F105" s="18">
        <v>0</v>
      </c>
      <c r="G105" s="18">
        <v>72511027</v>
      </c>
      <c r="H105" s="18">
        <v>1500000</v>
      </c>
      <c r="I105" s="18">
        <v>72511027</v>
      </c>
      <c r="J105" s="18"/>
      <c r="L105" s="239"/>
      <c r="M105" s="239"/>
      <c r="N105" s="239">
        <v>71011027</v>
      </c>
      <c r="O105" s="18">
        <v>1500000</v>
      </c>
      <c r="X105" s="262">
        <f t="shared" si="43"/>
        <v>72511027</v>
      </c>
      <c r="Y105" s="262">
        <f t="shared" si="44"/>
        <v>0</v>
      </c>
      <c r="AA105" s="253" t="s">
        <v>395</v>
      </c>
      <c r="AB105" s="254" t="s">
        <v>396</v>
      </c>
      <c r="AC105" s="239"/>
    </row>
    <row r="106" spans="1:29" x14ac:dyDescent="0.35">
      <c r="A106" s="16" t="s">
        <v>397</v>
      </c>
      <c r="B106" s="17" t="s">
        <v>398</v>
      </c>
      <c r="C106" s="18">
        <v>1252896796</v>
      </c>
      <c r="D106" s="239">
        <v>0</v>
      </c>
      <c r="E106" s="18">
        <v>0</v>
      </c>
      <c r="F106" s="18">
        <v>1252896796</v>
      </c>
      <c r="G106" s="18">
        <v>211643869</v>
      </c>
      <c r="H106" s="18">
        <v>35656668</v>
      </c>
      <c r="I106" s="18">
        <v>211643869</v>
      </c>
      <c r="J106" s="18">
        <v>1041252927</v>
      </c>
      <c r="L106" s="239">
        <f t="shared" ref="L106:O106" si="64">+L107</f>
        <v>60005139</v>
      </c>
      <c r="M106" s="239">
        <f t="shared" si="64"/>
        <v>53402265</v>
      </c>
      <c r="N106" s="239">
        <f t="shared" si="64"/>
        <v>62579797</v>
      </c>
      <c r="O106" s="239">
        <f t="shared" si="64"/>
        <v>35656668</v>
      </c>
      <c r="X106" s="262">
        <f t="shared" si="43"/>
        <v>211643869</v>
      </c>
      <c r="Y106" s="262">
        <f t="shared" si="44"/>
        <v>0</v>
      </c>
      <c r="AA106" s="253" t="s">
        <v>397</v>
      </c>
      <c r="AB106" s="254" t="s">
        <v>398</v>
      </c>
      <c r="AC106" s="239">
        <f t="shared" ref="AC106" si="65">+AC107</f>
        <v>60105139</v>
      </c>
    </row>
    <row r="107" spans="1:29" x14ac:dyDescent="0.35">
      <c r="A107" s="21" t="s">
        <v>399</v>
      </c>
      <c r="B107" s="22" t="s">
        <v>400</v>
      </c>
      <c r="C107" s="23">
        <v>1252896796</v>
      </c>
      <c r="D107" s="240">
        <v>0</v>
      </c>
      <c r="E107" s="23">
        <v>0</v>
      </c>
      <c r="F107" s="23">
        <v>1252896796</v>
      </c>
      <c r="G107" s="23">
        <v>211643869</v>
      </c>
      <c r="H107" s="23">
        <v>35656668</v>
      </c>
      <c r="I107" s="23">
        <v>211643869</v>
      </c>
      <c r="J107" s="23">
        <v>1041252927</v>
      </c>
      <c r="L107" s="240">
        <f t="shared" ref="L107:O107" si="66">+L108+L109+L122</f>
        <v>60005139</v>
      </c>
      <c r="M107" s="240">
        <f t="shared" si="66"/>
        <v>53402265</v>
      </c>
      <c r="N107" s="240">
        <f t="shared" si="66"/>
        <v>62579797</v>
      </c>
      <c r="O107" s="240">
        <f t="shared" si="66"/>
        <v>35656668</v>
      </c>
      <c r="X107" s="262">
        <f t="shared" si="43"/>
        <v>211643869</v>
      </c>
      <c r="Y107" s="262">
        <f t="shared" si="44"/>
        <v>0</v>
      </c>
      <c r="AA107" s="255" t="s">
        <v>399</v>
      </c>
      <c r="AB107" s="256" t="s">
        <v>400</v>
      </c>
      <c r="AC107" s="240">
        <f t="shared" ref="AC107" si="67">+AC108+AC109+AC122</f>
        <v>60105139</v>
      </c>
    </row>
    <row r="108" spans="1:29" x14ac:dyDescent="0.35">
      <c r="A108" s="25" t="s">
        <v>401</v>
      </c>
      <c r="B108" s="26" t="s">
        <v>402</v>
      </c>
      <c r="C108" s="27">
        <v>60000000</v>
      </c>
      <c r="D108" s="242"/>
      <c r="E108" s="33"/>
      <c r="F108" s="29">
        <v>60000000</v>
      </c>
      <c r="G108" s="30">
        <v>771000</v>
      </c>
      <c r="H108" s="27">
        <v>771000</v>
      </c>
      <c r="I108" s="30">
        <v>771000</v>
      </c>
      <c r="J108" s="31">
        <v>59229000</v>
      </c>
      <c r="L108" s="242"/>
      <c r="M108" s="242"/>
      <c r="N108" s="242"/>
      <c r="O108" s="27">
        <v>771000</v>
      </c>
      <c r="X108" s="262">
        <f t="shared" si="43"/>
        <v>771000</v>
      </c>
      <c r="Y108" s="262">
        <f t="shared" si="44"/>
        <v>0</v>
      </c>
      <c r="AA108" s="257" t="s">
        <v>401</v>
      </c>
      <c r="AB108" s="258" t="s">
        <v>402</v>
      </c>
      <c r="AC108" s="242"/>
    </row>
    <row r="109" spans="1:29" x14ac:dyDescent="0.35">
      <c r="A109" s="21" t="s">
        <v>403</v>
      </c>
      <c r="B109" s="22" t="s">
        <v>404</v>
      </c>
      <c r="C109" s="23">
        <v>1192896796</v>
      </c>
      <c r="D109" s="240">
        <v>0</v>
      </c>
      <c r="E109" s="23">
        <v>0</v>
      </c>
      <c r="F109" s="23">
        <v>1192896796</v>
      </c>
      <c r="G109" s="23">
        <v>198695091</v>
      </c>
      <c r="H109" s="23">
        <v>32803457</v>
      </c>
      <c r="I109" s="23">
        <v>198695091</v>
      </c>
      <c r="J109" s="23">
        <v>994201705</v>
      </c>
      <c r="L109" s="240">
        <f>+L110+L111+L112+L116+L117+L118+L119+L120+L121+L113+L114+L115</f>
        <v>56633054</v>
      </c>
      <c r="M109" s="240">
        <f t="shared" ref="M109:O109" si="68">+M110+M111+M112+M116+M117+M118+M119+M120+M121+M113+M114+M115</f>
        <v>49689377</v>
      </c>
      <c r="N109" s="240">
        <f t="shared" si="68"/>
        <v>59569203</v>
      </c>
      <c r="O109" s="240">
        <f t="shared" si="68"/>
        <v>32803457</v>
      </c>
      <c r="X109" s="262">
        <f t="shared" si="43"/>
        <v>198695091</v>
      </c>
      <c r="Y109" s="262">
        <f t="shared" si="44"/>
        <v>0</v>
      </c>
      <c r="AA109" s="255" t="s">
        <v>403</v>
      </c>
      <c r="AB109" s="256" t="s">
        <v>404</v>
      </c>
      <c r="AC109" s="240">
        <f t="shared" ref="AC109" si="69">SUM(AC110:AC121)</f>
        <v>56733054</v>
      </c>
    </row>
    <row r="110" spans="1:29" x14ac:dyDescent="0.35">
      <c r="A110" s="25" t="s">
        <v>405</v>
      </c>
      <c r="B110" s="26" t="s">
        <v>406</v>
      </c>
      <c r="C110" s="27">
        <v>63999996</v>
      </c>
      <c r="D110" s="242"/>
      <c r="E110" s="33"/>
      <c r="F110" s="29">
        <v>63999996</v>
      </c>
      <c r="G110" s="30">
        <v>44677232</v>
      </c>
      <c r="H110" s="27">
        <v>10220736</v>
      </c>
      <c r="I110" s="30">
        <v>44677232</v>
      </c>
      <c r="J110" s="31">
        <v>19322764</v>
      </c>
      <c r="L110" s="242"/>
      <c r="M110" s="242">
        <v>17967769</v>
      </c>
      <c r="N110" s="242">
        <v>16488727</v>
      </c>
      <c r="O110" s="27">
        <v>10220736</v>
      </c>
      <c r="X110" s="262">
        <f t="shared" si="43"/>
        <v>44677232</v>
      </c>
      <c r="Y110" s="262">
        <f t="shared" si="44"/>
        <v>0</v>
      </c>
      <c r="AA110" s="257" t="s">
        <v>405</v>
      </c>
      <c r="AB110" s="258" t="s">
        <v>406</v>
      </c>
      <c r="AC110" s="242"/>
    </row>
    <row r="111" spans="1:29" x14ac:dyDescent="0.35">
      <c r="A111" s="25" t="s">
        <v>407</v>
      </c>
      <c r="B111" s="26" t="s">
        <v>408</v>
      </c>
      <c r="C111" s="27">
        <v>164736000</v>
      </c>
      <c r="D111" s="242"/>
      <c r="E111" s="33"/>
      <c r="F111" s="29">
        <v>164736000</v>
      </c>
      <c r="G111" s="30">
        <v>47866984</v>
      </c>
      <c r="H111" s="27">
        <v>6082965</v>
      </c>
      <c r="I111" s="30">
        <v>47866984</v>
      </c>
      <c r="J111" s="31">
        <v>116869016</v>
      </c>
      <c r="L111" s="242">
        <v>10842496</v>
      </c>
      <c r="M111" s="242">
        <v>8419302</v>
      </c>
      <c r="N111" s="242">
        <v>22522221</v>
      </c>
      <c r="O111" s="27">
        <v>6082965</v>
      </c>
      <c r="X111" s="262">
        <f t="shared" si="43"/>
        <v>47866984</v>
      </c>
      <c r="Y111" s="262">
        <f t="shared" si="44"/>
        <v>0</v>
      </c>
      <c r="AA111" s="257" t="s">
        <v>407</v>
      </c>
      <c r="AB111" s="258" t="s">
        <v>408</v>
      </c>
      <c r="AC111" s="242">
        <v>10842496</v>
      </c>
    </row>
    <row r="112" spans="1:29" x14ac:dyDescent="0.35">
      <c r="A112" s="25" t="s">
        <v>409</v>
      </c>
      <c r="B112" s="26" t="s">
        <v>410</v>
      </c>
      <c r="C112" s="27">
        <v>47712000</v>
      </c>
      <c r="D112" s="242"/>
      <c r="E112" s="33"/>
      <c r="F112" s="29">
        <v>47712000</v>
      </c>
      <c r="G112" s="30">
        <v>26063183</v>
      </c>
      <c r="H112" s="27">
        <v>5170202</v>
      </c>
      <c r="I112" s="30">
        <v>26063183</v>
      </c>
      <c r="J112" s="31">
        <v>21648817</v>
      </c>
      <c r="L112" s="242">
        <v>8569672</v>
      </c>
      <c r="M112" s="242">
        <v>6834345</v>
      </c>
      <c r="N112" s="242">
        <v>5488964</v>
      </c>
      <c r="O112" s="27">
        <v>5170202</v>
      </c>
      <c r="X112" s="262">
        <f t="shared" si="43"/>
        <v>26063183</v>
      </c>
      <c r="Y112" s="262">
        <f t="shared" si="44"/>
        <v>0</v>
      </c>
      <c r="AA112" s="257" t="s">
        <v>409</v>
      </c>
      <c r="AB112" s="258" t="s">
        <v>410</v>
      </c>
      <c r="AC112" s="242">
        <v>8569672</v>
      </c>
    </row>
    <row r="113" spans="1:29" x14ac:dyDescent="0.35">
      <c r="A113" s="25" t="s">
        <v>411</v>
      </c>
      <c r="B113" s="26" t="s">
        <v>412</v>
      </c>
      <c r="C113" s="27">
        <v>48000000</v>
      </c>
      <c r="D113" s="242"/>
      <c r="E113" s="33"/>
      <c r="F113" s="29">
        <v>48000000</v>
      </c>
      <c r="G113" s="30">
        <v>5625847</v>
      </c>
      <c r="H113" s="27">
        <v>720960</v>
      </c>
      <c r="I113" s="30">
        <v>5625847</v>
      </c>
      <c r="J113" s="31">
        <v>42374153</v>
      </c>
      <c r="L113" s="242">
        <v>1060797</v>
      </c>
      <c r="M113" s="242">
        <v>1999821</v>
      </c>
      <c r="N113" s="242">
        <v>1844269</v>
      </c>
      <c r="O113" s="27">
        <v>720960</v>
      </c>
      <c r="X113" s="262">
        <f t="shared" si="43"/>
        <v>5625847</v>
      </c>
      <c r="Y113" s="262">
        <f t="shared" si="44"/>
        <v>0</v>
      </c>
      <c r="AA113" s="257" t="s">
        <v>411</v>
      </c>
      <c r="AB113" s="258" t="s">
        <v>412</v>
      </c>
      <c r="AC113" s="242">
        <v>1060797</v>
      </c>
    </row>
    <row r="114" spans="1:29" x14ac:dyDescent="0.35">
      <c r="A114" s="25" t="s">
        <v>413</v>
      </c>
      <c r="B114" s="26" t="s">
        <v>414</v>
      </c>
      <c r="C114" s="27">
        <v>132099996</v>
      </c>
      <c r="D114" s="242"/>
      <c r="E114" s="33"/>
      <c r="F114" s="29">
        <v>132099996</v>
      </c>
      <c r="G114" s="30">
        <v>33843987</v>
      </c>
      <c r="H114" s="27">
        <v>5931617</v>
      </c>
      <c r="I114" s="30">
        <v>33843987</v>
      </c>
      <c r="J114" s="31">
        <v>98256009</v>
      </c>
      <c r="L114" s="242">
        <v>11733612</v>
      </c>
      <c r="M114" s="242">
        <v>8895527</v>
      </c>
      <c r="N114" s="242">
        <f>7293231-10000</f>
        <v>7283231</v>
      </c>
      <c r="O114" s="27">
        <v>5931617</v>
      </c>
      <c r="X114" s="262">
        <f t="shared" si="43"/>
        <v>33843987</v>
      </c>
      <c r="Y114" s="262">
        <f t="shared" si="44"/>
        <v>0</v>
      </c>
      <c r="AA114" s="257" t="s">
        <v>413</v>
      </c>
      <c r="AB114" s="258" t="s">
        <v>414</v>
      </c>
      <c r="AC114" s="242">
        <v>11733612</v>
      </c>
    </row>
    <row r="115" spans="1:29" x14ac:dyDescent="0.35">
      <c r="A115" s="25" t="s">
        <v>415</v>
      </c>
      <c r="B115" s="26" t="s">
        <v>416</v>
      </c>
      <c r="C115" s="27">
        <v>168000000</v>
      </c>
      <c r="D115" s="242"/>
      <c r="E115" s="33"/>
      <c r="F115" s="29">
        <v>168000000</v>
      </c>
      <c r="G115" s="30">
        <v>19707403</v>
      </c>
      <c r="H115" s="27">
        <v>4676977</v>
      </c>
      <c r="I115" s="30">
        <v>19707403</v>
      </c>
      <c r="J115" s="31">
        <v>148292597</v>
      </c>
      <c r="L115" s="242">
        <v>6180786</v>
      </c>
      <c r="M115" s="242">
        <v>5474616</v>
      </c>
      <c r="N115" s="242">
        <v>3375024</v>
      </c>
      <c r="O115" s="27">
        <v>4676977</v>
      </c>
      <c r="X115" s="262">
        <f t="shared" si="43"/>
        <v>19707403</v>
      </c>
      <c r="Y115" s="262">
        <f t="shared" si="44"/>
        <v>0</v>
      </c>
      <c r="AA115" s="257" t="s">
        <v>415</v>
      </c>
      <c r="AB115" s="258" t="s">
        <v>416</v>
      </c>
      <c r="AC115" s="242">
        <v>6180786</v>
      </c>
    </row>
    <row r="116" spans="1:29" x14ac:dyDescent="0.35">
      <c r="A116" s="25" t="s">
        <v>417</v>
      </c>
      <c r="B116" s="26" t="s">
        <v>418</v>
      </c>
      <c r="C116" s="27">
        <v>99840000</v>
      </c>
      <c r="D116" s="242"/>
      <c r="E116" s="33"/>
      <c r="F116" s="29">
        <v>99840000</v>
      </c>
      <c r="G116" s="30"/>
      <c r="H116" s="27"/>
      <c r="I116" s="30"/>
      <c r="J116" s="31">
        <v>99840000</v>
      </c>
      <c r="L116" s="242"/>
      <c r="M116" s="242"/>
      <c r="N116" s="242"/>
      <c r="O116" s="27"/>
      <c r="X116" s="262">
        <f t="shared" si="43"/>
        <v>0</v>
      </c>
      <c r="Y116" s="262">
        <f t="shared" si="44"/>
        <v>0</v>
      </c>
      <c r="AA116" s="257" t="s">
        <v>417</v>
      </c>
      <c r="AB116" s="258" t="s">
        <v>418</v>
      </c>
      <c r="AC116" s="242"/>
    </row>
    <row r="117" spans="1:29" x14ac:dyDescent="0.35">
      <c r="A117" s="25" t="s">
        <v>419</v>
      </c>
      <c r="B117" s="26" t="s">
        <v>420</v>
      </c>
      <c r="C117" s="27">
        <v>50400000</v>
      </c>
      <c r="D117" s="242"/>
      <c r="E117" s="33"/>
      <c r="F117" s="29">
        <v>50400000</v>
      </c>
      <c r="G117" s="30"/>
      <c r="H117" s="27"/>
      <c r="I117" s="30"/>
      <c r="J117" s="31">
        <v>50400000</v>
      </c>
      <c r="L117" s="242"/>
      <c r="M117" s="242"/>
      <c r="N117" s="242"/>
      <c r="O117" s="27"/>
      <c r="X117" s="262">
        <f t="shared" si="43"/>
        <v>0</v>
      </c>
      <c r="Y117" s="262">
        <f t="shared" si="44"/>
        <v>0</v>
      </c>
      <c r="AA117" s="257" t="s">
        <v>419</v>
      </c>
      <c r="AB117" s="258" t="s">
        <v>420</v>
      </c>
      <c r="AC117" s="242"/>
    </row>
    <row r="118" spans="1:29" x14ac:dyDescent="0.35">
      <c r="A118" s="25" t="s">
        <v>421</v>
      </c>
      <c r="B118" s="26" t="s">
        <v>422</v>
      </c>
      <c r="C118" s="27">
        <v>36108804</v>
      </c>
      <c r="D118" s="242"/>
      <c r="E118" s="33"/>
      <c r="F118" s="29">
        <v>36108804</v>
      </c>
      <c r="G118" s="30">
        <v>144245</v>
      </c>
      <c r="H118" s="27"/>
      <c r="I118" s="30">
        <v>144245</v>
      </c>
      <c r="J118" s="31">
        <v>35964559</v>
      </c>
      <c r="L118" s="242">
        <v>22451</v>
      </c>
      <c r="M118" s="242">
        <v>97997</v>
      </c>
      <c r="N118" s="242">
        <v>23797</v>
      </c>
      <c r="O118" s="27"/>
      <c r="X118" s="262">
        <f t="shared" si="43"/>
        <v>144245</v>
      </c>
      <c r="Y118" s="262">
        <f t="shared" si="44"/>
        <v>0</v>
      </c>
      <c r="AA118" s="257" t="s">
        <v>421</v>
      </c>
      <c r="AB118" s="258" t="s">
        <v>422</v>
      </c>
      <c r="AC118" s="242">
        <v>22451</v>
      </c>
    </row>
    <row r="119" spans="1:29" x14ac:dyDescent="0.35">
      <c r="A119" s="25" t="s">
        <v>423</v>
      </c>
      <c r="B119" s="26" t="s">
        <v>424</v>
      </c>
      <c r="C119" s="27">
        <v>220000000</v>
      </c>
      <c r="D119" s="242"/>
      <c r="E119" s="33"/>
      <c r="F119" s="29">
        <v>220000000</v>
      </c>
      <c r="G119" s="30">
        <v>20766210</v>
      </c>
      <c r="H119" s="27"/>
      <c r="I119" s="30">
        <v>20766210</v>
      </c>
      <c r="J119" s="31">
        <v>199233790</v>
      </c>
      <c r="L119" s="242">
        <f>18323240-100000</f>
        <v>18223240</v>
      </c>
      <c r="M119" s="242"/>
      <c r="N119" s="242">
        <v>2542970</v>
      </c>
      <c r="O119" s="27"/>
      <c r="X119" s="262">
        <f t="shared" si="43"/>
        <v>20766210</v>
      </c>
      <c r="Y119" s="262">
        <f t="shared" si="44"/>
        <v>0</v>
      </c>
      <c r="AA119" s="257" t="s">
        <v>423</v>
      </c>
      <c r="AB119" s="258" t="s">
        <v>424</v>
      </c>
      <c r="AC119" s="242">
        <v>18323240</v>
      </c>
    </row>
    <row r="120" spans="1:29" x14ac:dyDescent="0.35">
      <c r="A120" s="25" t="s">
        <v>425</v>
      </c>
      <c r="B120" s="26" t="s">
        <v>426</v>
      </c>
      <c r="C120" s="27">
        <v>12000000</v>
      </c>
      <c r="D120" s="242"/>
      <c r="E120" s="33"/>
      <c r="F120" s="29">
        <v>12000000</v>
      </c>
      <c r="G120" s="30"/>
      <c r="H120" s="27"/>
      <c r="I120" s="30"/>
      <c r="J120" s="31">
        <v>12000000</v>
      </c>
      <c r="L120" s="242"/>
      <c r="M120" s="242"/>
      <c r="N120" s="242"/>
      <c r="O120" s="27"/>
      <c r="X120" s="262">
        <f t="shared" si="43"/>
        <v>0</v>
      </c>
      <c r="Y120" s="262">
        <f t="shared" si="44"/>
        <v>0</v>
      </c>
      <c r="AA120" s="257" t="s">
        <v>425</v>
      </c>
      <c r="AB120" s="258" t="s">
        <v>426</v>
      </c>
      <c r="AC120" s="242"/>
    </row>
    <row r="121" spans="1:29" x14ac:dyDescent="0.35">
      <c r="A121" s="25" t="s">
        <v>427</v>
      </c>
      <c r="B121" s="26" t="s">
        <v>428</v>
      </c>
      <c r="C121" s="27">
        <v>150000000</v>
      </c>
      <c r="D121" s="242"/>
      <c r="E121" s="33"/>
      <c r="F121" s="29">
        <v>150000000</v>
      </c>
      <c r="G121" s="30"/>
      <c r="H121" s="27"/>
      <c r="I121" s="30"/>
      <c r="J121" s="31">
        <v>150000000</v>
      </c>
      <c r="L121" s="242"/>
      <c r="M121" s="242"/>
      <c r="N121" s="242"/>
      <c r="O121" s="27"/>
      <c r="X121" s="262">
        <f t="shared" si="43"/>
        <v>0</v>
      </c>
      <c r="Y121" s="262">
        <f t="shared" si="44"/>
        <v>0</v>
      </c>
      <c r="AA121" s="257" t="s">
        <v>427</v>
      </c>
      <c r="AB121" s="258" t="s">
        <v>428</v>
      </c>
      <c r="AC121" s="242"/>
    </row>
    <row r="122" spans="1:29" x14ac:dyDescent="0.35">
      <c r="A122" s="25" t="s">
        <v>429</v>
      </c>
      <c r="B122" s="26" t="s">
        <v>430</v>
      </c>
      <c r="C122" s="27"/>
      <c r="D122" s="242"/>
      <c r="E122" s="33"/>
      <c r="F122" s="29">
        <v>0</v>
      </c>
      <c r="G122" s="30">
        <v>12177778</v>
      </c>
      <c r="H122" s="27">
        <v>2082211</v>
      </c>
      <c r="I122" s="30">
        <v>12177778</v>
      </c>
      <c r="J122" s="31">
        <v>-12177778</v>
      </c>
      <c r="L122" s="242">
        <v>3372085</v>
      </c>
      <c r="M122" s="242">
        <v>3712888</v>
      </c>
      <c r="N122" s="242">
        <v>3010594</v>
      </c>
      <c r="O122" s="27">
        <v>2082211</v>
      </c>
      <c r="X122" s="262">
        <f t="shared" si="43"/>
        <v>12177778</v>
      </c>
      <c r="Y122" s="262">
        <f t="shared" si="44"/>
        <v>0</v>
      </c>
      <c r="AA122" s="257" t="s">
        <v>429</v>
      </c>
      <c r="AB122" s="258" t="s">
        <v>430</v>
      </c>
      <c r="AC122" s="242">
        <v>3372085</v>
      </c>
    </row>
    <row r="123" spans="1:29" x14ac:dyDescent="0.35">
      <c r="A123" s="12" t="s">
        <v>431</v>
      </c>
      <c r="B123" s="13" t="s">
        <v>432</v>
      </c>
      <c r="C123" s="14">
        <v>81745252610</v>
      </c>
      <c r="D123" s="238">
        <v>970651021</v>
      </c>
      <c r="E123" s="14">
        <v>0</v>
      </c>
      <c r="F123" s="14">
        <v>82715903631</v>
      </c>
      <c r="G123" s="14">
        <v>26192219244.419998</v>
      </c>
      <c r="H123" s="14">
        <v>9000989856</v>
      </c>
      <c r="I123" s="14">
        <v>26192219244.419998</v>
      </c>
      <c r="J123" s="14">
        <v>55428420144</v>
      </c>
      <c r="L123" s="238">
        <f t="shared" ref="L123" si="70">+L124+L138+L140</f>
        <v>4275804192</v>
      </c>
      <c r="M123" s="238">
        <f t="shared" ref="M123:O123" si="71">+M124+M138+M140</f>
        <v>8548502162</v>
      </c>
      <c r="N123" s="238">
        <f t="shared" si="71"/>
        <v>4366923034.4200001</v>
      </c>
      <c r="O123" s="238">
        <f t="shared" si="71"/>
        <v>9000989856</v>
      </c>
      <c r="X123" s="262">
        <f t="shared" si="43"/>
        <v>26192219244.419998</v>
      </c>
      <c r="Y123" s="262">
        <f t="shared" si="44"/>
        <v>0</v>
      </c>
      <c r="AA123" s="251" t="s">
        <v>431</v>
      </c>
      <c r="AB123" s="252" t="s">
        <v>432</v>
      </c>
      <c r="AC123" s="238">
        <f t="shared" ref="AC123" si="72">+AC124+AC138+AC140</f>
        <v>4275804192</v>
      </c>
    </row>
    <row r="124" spans="1:29" x14ac:dyDescent="0.35">
      <c r="A124" s="16" t="s">
        <v>433</v>
      </c>
      <c r="B124" s="17" t="s">
        <v>434</v>
      </c>
      <c r="C124" s="18">
        <v>80649929936</v>
      </c>
      <c r="D124" s="239">
        <v>81443507</v>
      </c>
      <c r="E124" s="18">
        <v>0</v>
      </c>
      <c r="F124" s="18">
        <v>80731373443</v>
      </c>
      <c r="G124" s="18">
        <v>24512440198.419998</v>
      </c>
      <c r="H124" s="18">
        <v>8242184506</v>
      </c>
      <c r="I124" s="18">
        <v>24512440198.419998</v>
      </c>
      <c r="J124" s="18">
        <v>55091902820</v>
      </c>
      <c r="L124" s="239">
        <f t="shared" ref="L124" si="73">+L125</f>
        <v>4007869219</v>
      </c>
      <c r="M124" s="239">
        <f t="shared" ref="M124:O124" si="74">+M125</f>
        <v>8015738439</v>
      </c>
      <c r="N124" s="239">
        <f t="shared" si="74"/>
        <v>4246648034.4200001</v>
      </c>
      <c r="O124" s="239">
        <f t="shared" si="74"/>
        <v>8242184506</v>
      </c>
      <c r="X124" s="262">
        <f t="shared" si="43"/>
        <v>24512440198.419998</v>
      </c>
      <c r="Y124" s="262">
        <f t="shared" si="44"/>
        <v>0</v>
      </c>
      <c r="AA124" s="253" t="s">
        <v>433</v>
      </c>
      <c r="AB124" s="254" t="s">
        <v>434</v>
      </c>
      <c r="AC124" s="239">
        <f t="shared" ref="AC124" si="75">+AC125</f>
        <v>4007869219</v>
      </c>
    </row>
    <row r="125" spans="1:29" x14ac:dyDescent="0.35">
      <c r="A125" s="21" t="s">
        <v>435</v>
      </c>
      <c r="B125" s="22" t="s">
        <v>436</v>
      </c>
      <c r="C125" s="23">
        <v>80649929936</v>
      </c>
      <c r="D125" s="240">
        <v>81443507</v>
      </c>
      <c r="E125" s="23">
        <v>0</v>
      </c>
      <c r="F125" s="23">
        <v>80731373443</v>
      </c>
      <c r="G125" s="23">
        <v>24512440198.419998</v>
      </c>
      <c r="H125" s="23">
        <v>8242184506</v>
      </c>
      <c r="I125" s="23">
        <v>24512440198.419998</v>
      </c>
      <c r="J125" s="23">
        <v>55091902820</v>
      </c>
      <c r="L125" s="240">
        <f t="shared" ref="L125" si="76">SUM(L126:L132)</f>
        <v>4007869219</v>
      </c>
      <c r="M125" s="240">
        <f t="shared" ref="M125:O125" si="77">SUM(M126:M132)</f>
        <v>8015738439</v>
      </c>
      <c r="N125" s="240">
        <f t="shared" si="77"/>
        <v>4246648034.4200001</v>
      </c>
      <c r="O125" s="240">
        <f t="shared" si="77"/>
        <v>8242184506</v>
      </c>
      <c r="X125" s="262">
        <f t="shared" si="43"/>
        <v>24512440198.419998</v>
      </c>
      <c r="Y125" s="262">
        <f t="shared" si="44"/>
        <v>0</v>
      </c>
      <c r="AA125" s="255" t="s">
        <v>435</v>
      </c>
      <c r="AB125" s="256" t="s">
        <v>436</v>
      </c>
      <c r="AC125" s="240">
        <f t="shared" ref="AC125" si="78">SUM(AC126:AC132)</f>
        <v>4007869219</v>
      </c>
    </row>
    <row r="126" spans="1:29" x14ac:dyDescent="0.35">
      <c r="A126" s="25" t="s">
        <v>437</v>
      </c>
      <c r="B126" s="26" t="s">
        <v>438</v>
      </c>
      <c r="C126" s="27">
        <v>62787807977</v>
      </c>
      <c r="D126" s="242"/>
      <c r="E126" s="33"/>
      <c r="F126" s="29">
        <v>62787807977</v>
      </c>
      <c r="G126" s="30">
        <v>20039346096</v>
      </c>
      <c r="H126" s="27">
        <v>4007869219</v>
      </c>
      <c r="I126" s="30">
        <v>20039346096</v>
      </c>
      <c r="J126" s="31">
        <v>42748461881</v>
      </c>
      <c r="L126" s="242">
        <v>4007869219</v>
      </c>
      <c r="M126" s="242">
        <v>8015738439</v>
      </c>
      <c r="N126" s="242">
        <v>4007869219</v>
      </c>
      <c r="O126" s="27">
        <v>4007869219</v>
      </c>
      <c r="X126" s="262">
        <f t="shared" si="43"/>
        <v>20039346096</v>
      </c>
      <c r="Y126" s="262">
        <f t="shared" si="44"/>
        <v>0</v>
      </c>
      <c r="AA126" s="257" t="s">
        <v>437</v>
      </c>
      <c r="AB126" s="258" t="s">
        <v>438</v>
      </c>
      <c r="AC126" s="242">
        <v>4007869219</v>
      </c>
    </row>
    <row r="127" spans="1:29" x14ac:dyDescent="0.35">
      <c r="A127" s="25" t="s">
        <v>439</v>
      </c>
      <c r="B127" s="26" t="s">
        <v>440</v>
      </c>
      <c r="C127" s="27">
        <v>1334382815</v>
      </c>
      <c r="D127" s="242">
        <v>81443507</v>
      </c>
      <c r="E127" s="33"/>
      <c r="F127" s="29">
        <v>1415826322</v>
      </c>
      <c r="G127" s="30">
        <v>1415826322</v>
      </c>
      <c r="H127" s="27">
        <v>1415826322</v>
      </c>
      <c r="I127" s="30">
        <v>1415826322</v>
      </c>
      <c r="J127" s="31">
        <v>0</v>
      </c>
      <c r="L127" s="242"/>
      <c r="M127" s="242"/>
      <c r="N127" s="242"/>
      <c r="O127" s="27">
        <v>1415826322</v>
      </c>
      <c r="X127" s="262">
        <f t="shared" si="43"/>
        <v>1415826322</v>
      </c>
      <c r="Y127" s="262">
        <f t="shared" si="44"/>
        <v>0</v>
      </c>
      <c r="AA127" s="257" t="s">
        <v>439</v>
      </c>
      <c r="AB127" s="258" t="s">
        <v>440</v>
      </c>
      <c r="AC127" s="242"/>
    </row>
    <row r="128" spans="1:29" x14ac:dyDescent="0.35">
      <c r="A128" s="25" t="s">
        <v>441</v>
      </c>
      <c r="B128" s="26" t="s">
        <v>442</v>
      </c>
      <c r="C128" s="27">
        <v>956870000</v>
      </c>
      <c r="D128" s="242"/>
      <c r="E128" s="33"/>
      <c r="F128" s="29">
        <v>956870000</v>
      </c>
      <c r="G128" s="30"/>
      <c r="H128" s="27"/>
      <c r="I128" s="30"/>
      <c r="J128" s="31">
        <v>956870000</v>
      </c>
      <c r="L128" s="242"/>
      <c r="M128" s="242"/>
      <c r="N128" s="242"/>
      <c r="O128" s="27"/>
      <c r="X128" s="262">
        <f t="shared" si="43"/>
        <v>0</v>
      </c>
      <c r="Y128" s="262">
        <f t="shared" si="44"/>
        <v>0</v>
      </c>
      <c r="AA128" s="257" t="s">
        <v>441</v>
      </c>
      <c r="AB128" s="258" t="s">
        <v>442</v>
      </c>
      <c r="AC128" s="242"/>
    </row>
    <row r="129" spans="1:29" x14ac:dyDescent="0.35">
      <c r="A129" s="25" t="s">
        <v>443</v>
      </c>
      <c r="B129" s="26" t="s">
        <v>444</v>
      </c>
      <c r="C129" s="27">
        <v>2500000000</v>
      </c>
      <c r="D129" s="242"/>
      <c r="E129" s="33"/>
      <c r="F129" s="29">
        <v>2500000000</v>
      </c>
      <c r="G129" s="30">
        <v>2818488965</v>
      </c>
      <c r="H129" s="27">
        <v>2818488965</v>
      </c>
      <c r="I129" s="30">
        <v>2818488965</v>
      </c>
      <c r="J129" s="31">
        <v>-318488965</v>
      </c>
      <c r="L129" s="242"/>
      <c r="M129" s="242"/>
      <c r="N129" s="242"/>
      <c r="O129" s="27">
        <v>2818488965</v>
      </c>
      <c r="X129" s="262">
        <f t="shared" si="43"/>
        <v>2818488965</v>
      </c>
      <c r="Y129" s="262">
        <f t="shared" si="44"/>
        <v>0</v>
      </c>
      <c r="AA129" s="257" t="s">
        <v>443</v>
      </c>
      <c r="AB129" s="258" t="s">
        <v>444</v>
      </c>
      <c r="AC129" s="242"/>
    </row>
    <row r="130" spans="1:29" x14ac:dyDescent="0.35">
      <c r="A130" s="25" t="s">
        <v>445</v>
      </c>
      <c r="B130" s="26" t="s">
        <v>446</v>
      </c>
      <c r="C130" s="27">
        <v>3200000000</v>
      </c>
      <c r="D130" s="242"/>
      <c r="E130" s="33"/>
      <c r="F130" s="29">
        <v>3200000000</v>
      </c>
      <c r="G130" s="30"/>
      <c r="H130" s="27"/>
      <c r="I130" s="30"/>
      <c r="J130" s="31">
        <v>3200000000</v>
      </c>
      <c r="L130" s="242"/>
      <c r="M130" s="242"/>
      <c r="N130" s="242"/>
      <c r="O130" s="27"/>
      <c r="X130" s="262">
        <f t="shared" si="43"/>
        <v>0</v>
      </c>
      <c r="Y130" s="262">
        <f t="shared" si="44"/>
        <v>0</v>
      </c>
      <c r="AA130" s="257" t="s">
        <v>445</v>
      </c>
      <c r="AB130" s="258" t="s">
        <v>446</v>
      </c>
      <c r="AC130" s="242"/>
    </row>
    <row r="131" spans="1:29" x14ac:dyDescent="0.35">
      <c r="A131" s="25" t="s">
        <v>447</v>
      </c>
      <c r="B131" s="26" t="s">
        <v>448</v>
      </c>
      <c r="C131" s="27">
        <v>8505059904</v>
      </c>
      <c r="D131" s="242"/>
      <c r="E131" s="33"/>
      <c r="F131" s="29">
        <v>8505059904</v>
      </c>
      <c r="G131" s="30"/>
      <c r="H131" s="27"/>
      <c r="I131" s="30"/>
      <c r="J131" s="31">
        <v>8505059904</v>
      </c>
      <c r="L131" s="242"/>
      <c r="M131" s="242"/>
      <c r="N131" s="242"/>
      <c r="O131" s="27"/>
      <c r="X131" s="262">
        <f t="shared" ref="X131:X176" si="79">+O131+N131+M131+L131</f>
        <v>0</v>
      </c>
      <c r="Y131" s="262">
        <f t="shared" ref="Y131:Y176" si="80">+I131-X131</f>
        <v>0</v>
      </c>
      <c r="AA131" s="257" t="s">
        <v>447</v>
      </c>
      <c r="AB131" s="258" t="s">
        <v>448</v>
      </c>
      <c r="AC131" s="242"/>
    </row>
    <row r="132" spans="1:29" x14ac:dyDescent="0.35">
      <c r="A132" s="16" t="s">
        <v>449</v>
      </c>
      <c r="B132" s="17" t="s">
        <v>450</v>
      </c>
      <c r="C132" s="18">
        <v>1365809240</v>
      </c>
      <c r="D132" s="239">
        <v>0</v>
      </c>
      <c r="E132" s="18">
        <v>0</v>
      </c>
      <c r="F132" s="18">
        <v>1365809240</v>
      </c>
      <c r="G132" s="18">
        <v>238778815.41999999</v>
      </c>
      <c r="H132" s="18">
        <v>0</v>
      </c>
      <c r="I132" s="18">
        <v>238778815.41999999</v>
      </c>
      <c r="J132" s="18">
        <v>0</v>
      </c>
      <c r="L132" s="239">
        <f t="shared" ref="L132:L133" si="81">+L133</f>
        <v>0</v>
      </c>
      <c r="M132" s="239">
        <f t="shared" ref="M132:M133" si="82">+M133</f>
        <v>0</v>
      </c>
      <c r="N132" s="239">
        <v>238778815.41999999</v>
      </c>
      <c r="O132" s="18">
        <v>0</v>
      </c>
      <c r="X132" s="262">
        <f t="shared" si="79"/>
        <v>238778815.41999999</v>
      </c>
      <c r="Y132" s="262">
        <f t="shared" si="80"/>
        <v>0</v>
      </c>
      <c r="AA132" s="253" t="s">
        <v>449</v>
      </c>
      <c r="AB132" s="254" t="s">
        <v>450</v>
      </c>
      <c r="AC132" s="239">
        <f t="shared" ref="AC132:AC133" si="83">+AC133</f>
        <v>0</v>
      </c>
    </row>
    <row r="133" spans="1:29" x14ac:dyDescent="0.35">
      <c r="A133" s="16" t="s">
        <v>451</v>
      </c>
      <c r="B133" s="17" t="s">
        <v>452</v>
      </c>
      <c r="C133" s="18">
        <v>1365809240</v>
      </c>
      <c r="D133" s="239">
        <v>0</v>
      </c>
      <c r="E133" s="18">
        <v>0</v>
      </c>
      <c r="F133" s="18">
        <v>1365809240</v>
      </c>
      <c r="G133" s="18">
        <v>238778815.41999999</v>
      </c>
      <c r="H133" s="18">
        <v>0</v>
      </c>
      <c r="I133" s="18">
        <v>238778815.41999999</v>
      </c>
      <c r="J133" s="18">
        <v>0</v>
      </c>
      <c r="L133" s="239">
        <f t="shared" si="81"/>
        <v>0</v>
      </c>
      <c r="M133" s="239">
        <f t="shared" si="82"/>
        <v>0</v>
      </c>
      <c r="N133" s="239">
        <v>238778815.41999999</v>
      </c>
      <c r="O133" s="18">
        <v>0</v>
      </c>
      <c r="X133" s="262">
        <f t="shared" si="79"/>
        <v>238778815.41999999</v>
      </c>
      <c r="Y133" s="262">
        <f t="shared" si="80"/>
        <v>0</v>
      </c>
      <c r="AA133" s="253" t="s">
        <v>451</v>
      </c>
      <c r="AB133" s="254" t="s">
        <v>452</v>
      </c>
      <c r="AC133" s="239">
        <f t="shared" si="83"/>
        <v>0</v>
      </c>
    </row>
    <row r="134" spans="1:29" x14ac:dyDescent="0.35">
      <c r="A134" s="21" t="s">
        <v>453</v>
      </c>
      <c r="B134" s="22" t="s">
        <v>454</v>
      </c>
      <c r="C134" s="23">
        <v>1365809240</v>
      </c>
      <c r="D134" s="240">
        <v>0</v>
      </c>
      <c r="E134" s="23">
        <v>0</v>
      </c>
      <c r="F134" s="23">
        <v>1365809240</v>
      </c>
      <c r="G134" s="23">
        <v>238778815.41999999</v>
      </c>
      <c r="H134" s="23">
        <v>0</v>
      </c>
      <c r="I134" s="23">
        <v>238778815.41999999</v>
      </c>
      <c r="J134" s="23">
        <v>0</v>
      </c>
      <c r="L134" s="240">
        <f t="shared" ref="L134" si="84">+L135+L136+L137</f>
        <v>0</v>
      </c>
      <c r="M134" s="240">
        <f t="shared" ref="M134" si="85">+M135+M136+M137</f>
        <v>0</v>
      </c>
      <c r="N134" s="240">
        <v>238778815.41999999</v>
      </c>
      <c r="O134" s="23">
        <v>0</v>
      </c>
      <c r="X134" s="262">
        <f t="shared" si="79"/>
        <v>238778815.41999999</v>
      </c>
      <c r="Y134" s="262">
        <f t="shared" si="80"/>
        <v>0</v>
      </c>
      <c r="AA134" s="255" t="s">
        <v>453</v>
      </c>
      <c r="AB134" s="256" t="s">
        <v>454</v>
      </c>
      <c r="AC134" s="240">
        <f t="shared" ref="AC134" si="86">+AC135+AC136+AC137</f>
        <v>0</v>
      </c>
    </row>
    <row r="135" spans="1:29" x14ac:dyDescent="0.35">
      <c r="A135" s="25" t="s">
        <v>455</v>
      </c>
      <c r="B135" s="26" t="s">
        <v>456</v>
      </c>
      <c r="C135" s="27">
        <v>515924814</v>
      </c>
      <c r="D135" s="242"/>
      <c r="E135" s="33"/>
      <c r="F135" s="29">
        <v>515924814</v>
      </c>
      <c r="G135" s="30">
        <v>238778815.41999999</v>
      </c>
      <c r="H135" s="27"/>
      <c r="I135" s="30">
        <v>238778815.41999999</v>
      </c>
      <c r="J135" s="31"/>
      <c r="L135" s="242"/>
      <c r="M135" s="242"/>
      <c r="N135" s="242">
        <v>238778815.41999999</v>
      </c>
      <c r="O135" s="27"/>
      <c r="X135" s="262">
        <f t="shared" si="79"/>
        <v>238778815.41999999</v>
      </c>
      <c r="Y135" s="262">
        <f t="shared" si="80"/>
        <v>0</v>
      </c>
      <c r="AA135" s="257" t="s">
        <v>455</v>
      </c>
      <c r="AB135" s="258" t="s">
        <v>456</v>
      </c>
      <c r="AC135" s="242"/>
    </row>
    <row r="136" spans="1:29" x14ac:dyDescent="0.35">
      <c r="A136" s="25" t="s">
        <v>457</v>
      </c>
      <c r="B136" s="26" t="s">
        <v>458</v>
      </c>
      <c r="C136" s="27">
        <v>474667785</v>
      </c>
      <c r="D136" s="242"/>
      <c r="E136" s="33"/>
      <c r="F136" s="29">
        <v>474667785</v>
      </c>
      <c r="G136" s="30"/>
      <c r="H136" s="27"/>
      <c r="I136" s="30"/>
      <c r="J136" s="31"/>
      <c r="L136" s="242"/>
      <c r="M136" s="242"/>
      <c r="N136" s="242"/>
      <c r="O136" s="27"/>
      <c r="X136" s="262">
        <f t="shared" si="79"/>
        <v>0</v>
      </c>
      <c r="Y136" s="262">
        <f t="shared" si="80"/>
        <v>0</v>
      </c>
      <c r="AA136" s="257" t="s">
        <v>457</v>
      </c>
      <c r="AB136" s="258" t="s">
        <v>458</v>
      </c>
      <c r="AC136" s="242"/>
    </row>
    <row r="137" spans="1:29" x14ac:dyDescent="0.35">
      <c r="A137" s="25" t="s">
        <v>459</v>
      </c>
      <c r="B137" s="26" t="s">
        <v>460</v>
      </c>
      <c r="C137" s="27">
        <v>375216641</v>
      </c>
      <c r="D137" s="242"/>
      <c r="E137" s="33"/>
      <c r="F137" s="29">
        <v>375216641</v>
      </c>
      <c r="G137" s="30"/>
      <c r="H137" s="27"/>
      <c r="I137" s="30"/>
      <c r="J137" s="31"/>
      <c r="L137" s="242"/>
      <c r="M137" s="242"/>
      <c r="N137" s="242"/>
      <c r="O137" s="27"/>
      <c r="X137" s="262">
        <f t="shared" si="79"/>
        <v>0</v>
      </c>
      <c r="Y137" s="262">
        <f t="shared" si="80"/>
        <v>0</v>
      </c>
      <c r="AA137" s="257" t="s">
        <v>459</v>
      </c>
      <c r="AB137" s="258" t="s">
        <v>460</v>
      </c>
      <c r="AC137" s="242"/>
    </row>
    <row r="138" spans="1:29" x14ac:dyDescent="0.35">
      <c r="A138" s="16" t="s">
        <v>461</v>
      </c>
      <c r="B138" s="17" t="s">
        <v>462</v>
      </c>
      <c r="C138" s="18">
        <v>1095322674</v>
      </c>
      <c r="D138" s="239">
        <v>0</v>
      </c>
      <c r="E138" s="18">
        <v>0</v>
      </c>
      <c r="F138" s="18">
        <v>1095322674</v>
      </c>
      <c r="G138" s="18">
        <v>758805350</v>
      </c>
      <c r="H138" s="18">
        <v>758805350</v>
      </c>
      <c r="I138" s="18">
        <v>758805350</v>
      </c>
      <c r="J138" s="18">
        <v>336517324</v>
      </c>
      <c r="L138" s="239">
        <f t="shared" ref="L138" si="87">+L139</f>
        <v>0</v>
      </c>
      <c r="M138" s="239">
        <f t="shared" ref="M138" si="88">+M139</f>
        <v>0</v>
      </c>
      <c r="N138" s="239">
        <v>0</v>
      </c>
      <c r="O138" s="18">
        <v>758805350</v>
      </c>
      <c r="X138" s="262">
        <f t="shared" si="79"/>
        <v>758805350</v>
      </c>
      <c r="Y138" s="262">
        <f t="shared" si="80"/>
        <v>0</v>
      </c>
      <c r="AA138" s="253" t="s">
        <v>461</v>
      </c>
      <c r="AB138" s="254" t="s">
        <v>462</v>
      </c>
      <c r="AC138" s="239">
        <f t="shared" ref="AC138" si="89">+AC139</f>
        <v>0</v>
      </c>
    </row>
    <row r="139" spans="1:29" x14ac:dyDescent="0.35">
      <c r="A139" s="25" t="s">
        <v>463</v>
      </c>
      <c r="B139" s="26" t="s">
        <v>464</v>
      </c>
      <c r="C139" s="27">
        <v>1095322674</v>
      </c>
      <c r="D139" s="242"/>
      <c r="E139" s="33"/>
      <c r="F139" s="29">
        <v>1095322674</v>
      </c>
      <c r="G139" s="30">
        <v>758805350</v>
      </c>
      <c r="H139" s="27">
        <v>758805350</v>
      </c>
      <c r="I139" s="30">
        <v>758805350</v>
      </c>
      <c r="J139" s="31">
        <v>336517324</v>
      </c>
      <c r="L139" s="242"/>
      <c r="M139" s="242"/>
      <c r="N139" s="242"/>
      <c r="O139" s="27">
        <v>758805350</v>
      </c>
      <c r="X139" s="262">
        <f t="shared" si="79"/>
        <v>758805350</v>
      </c>
      <c r="Y139" s="262">
        <f t="shared" si="80"/>
        <v>0</v>
      </c>
      <c r="AA139" s="257" t="s">
        <v>463</v>
      </c>
      <c r="AB139" s="258" t="s">
        <v>464</v>
      </c>
      <c r="AC139" s="242"/>
    </row>
    <row r="140" spans="1:29" x14ac:dyDescent="0.35">
      <c r="A140" s="16" t="s">
        <v>465</v>
      </c>
      <c r="B140" s="17" t="s">
        <v>466</v>
      </c>
      <c r="C140" s="18">
        <v>0</v>
      </c>
      <c r="D140" s="239">
        <v>889207514</v>
      </c>
      <c r="E140" s="18">
        <v>0</v>
      </c>
      <c r="F140" s="18">
        <v>889207514</v>
      </c>
      <c r="G140" s="18">
        <v>920973696</v>
      </c>
      <c r="H140" s="18">
        <v>0</v>
      </c>
      <c r="I140" s="18">
        <v>920973696</v>
      </c>
      <c r="J140" s="18">
        <v>0</v>
      </c>
      <c r="L140" s="239">
        <f>+L141</f>
        <v>267934973</v>
      </c>
      <c r="M140" s="239">
        <f t="shared" ref="M140:O141" si="90">+M141</f>
        <v>532763723</v>
      </c>
      <c r="N140" s="239">
        <f t="shared" si="90"/>
        <v>120275000</v>
      </c>
      <c r="O140" s="239">
        <f t="shared" si="90"/>
        <v>0</v>
      </c>
      <c r="X140" s="262">
        <f t="shared" si="79"/>
        <v>920973696</v>
      </c>
      <c r="Y140" s="262">
        <f t="shared" si="80"/>
        <v>0</v>
      </c>
      <c r="AA140" s="253" t="s">
        <v>465</v>
      </c>
      <c r="AB140" s="254" t="s">
        <v>466</v>
      </c>
      <c r="AC140" s="239">
        <f t="shared" ref="AC140:AC142" si="91">+AC141</f>
        <v>267934973</v>
      </c>
    </row>
    <row r="141" spans="1:29" x14ac:dyDescent="0.35">
      <c r="A141" s="16" t="s">
        <v>467</v>
      </c>
      <c r="B141" s="17" t="s">
        <v>468</v>
      </c>
      <c r="C141" s="18">
        <v>0</v>
      </c>
      <c r="D141" s="239">
        <v>889207514</v>
      </c>
      <c r="E141" s="18">
        <v>0</v>
      </c>
      <c r="F141" s="18">
        <v>889207514</v>
      </c>
      <c r="G141" s="18">
        <v>920973696</v>
      </c>
      <c r="H141" s="18">
        <v>0</v>
      </c>
      <c r="I141" s="18">
        <v>920973696</v>
      </c>
      <c r="J141" s="18">
        <v>0</v>
      </c>
      <c r="L141" s="239">
        <f>+L142</f>
        <v>267934973</v>
      </c>
      <c r="M141" s="239">
        <f t="shared" si="90"/>
        <v>532763723</v>
      </c>
      <c r="N141" s="239">
        <f t="shared" si="90"/>
        <v>120275000</v>
      </c>
      <c r="O141" s="239">
        <f t="shared" si="90"/>
        <v>0</v>
      </c>
      <c r="X141" s="262">
        <f t="shared" si="79"/>
        <v>920973696</v>
      </c>
      <c r="Y141" s="262">
        <f t="shared" si="80"/>
        <v>0</v>
      </c>
      <c r="AA141" s="253" t="s">
        <v>467</v>
      </c>
      <c r="AB141" s="254" t="s">
        <v>468</v>
      </c>
      <c r="AC141" s="239">
        <f t="shared" si="91"/>
        <v>267934973</v>
      </c>
    </row>
    <row r="142" spans="1:29" x14ac:dyDescent="0.35">
      <c r="A142" s="21" t="s">
        <v>469</v>
      </c>
      <c r="B142" s="22" t="s">
        <v>470</v>
      </c>
      <c r="C142" s="23">
        <v>0</v>
      </c>
      <c r="D142" s="240">
        <v>889207514</v>
      </c>
      <c r="E142" s="23">
        <v>0</v>
      </c>
      <c r="F142" s="23">
        <v>889207514</v>
      </c>
      <c r="G142" s="23">
        <v>920973696</v>
      </c>
      <c r="H142" s="23">
        <v>0</v>
      </c>
      <c r="I142" s="23">
        <v>920973696</v>
      </c>
      <c r="J142" s="23">
        <v>0</v>
      </c>
      <c r="L142" s="240">
        <f t="shared" ref="L142" si="92">SUM(L143:L155)</f>
        <v>267934973</v>
      </c>
      <c r="M142" s="240">
        <f t="shared" ref="M142" si="93">SUM(M143:M155)</f>
        <v>532763723</v>
      </c>
      <c r="N142" s="240">
        <f t="shared" ref="N142" si="94">SUM(N143:N155)</f>
        <v>120275000</v>
      </c>
      <c r="O142" s="240">
        <f t="shared" ref="O142" si="95">SUM(O143:O155)</f>
        <v>0</v>
      </c>
      <c r="X142" s="262">
        <f t="shared" si="79"/>
        <v>920973696</v>
      </c>
      <c r="Y142" s="262">
        <f t="shared" si="80"/>
        <v>0</v>
      </c>
      <c r="AA142" s="255" t="s">
        <v>469</v>
      </c>
      <c r="AB142" s="256" t="s">
        <v>470</v>
      </c>
      <c r="AC142" s="240">
        <f t="shared" si="91"/>
        <v>267934973</v>
      </c>
    </row>
    <row r="143" spans="1:29" x14ac:dyDescent="0.35">
      <c r="A143" s="25">
        <v>112670102</v>
      </c>
      <c r="B143" s="26" t="s">
        <v>471</v>
      </c>
      <c r="C143" s="27"/>
      <c r="D143" s="242">
        <v>267934973</v>
      </c>
      <c r="E143" s="33"/>
      <c r="F143" s="29">
        <v>267934973</v>
      </c>
      <c r="G143" s="30">
        <v>267934973</v>
      </c>
      <c r="H143" s="27"/>
      <c r="I143" s="30">
        <v>267934973</v>
      </c>
      <c r="J143" s="31">
        <v>0</v>
      </c>
      <c r="L143" s="242">
        <v>267934973</v>
      </c>
      <c r="M143" s="242"/>
      <c r="N143" s="242"/>
      <c r="O143" s="27"/>
      <c r="X143" s="262">
        <f t="shared" si="79"/>
        <v>267934973</v>
      </c>
      <c r="Y143" s="262">
        <f t="shared" si="80"/>
        <v>0</v>
      </c>
      <c r="AA143" s="257" t="s">
        <v>1207</v>
      </c>
      <c r="AB143" s="258" t="s">
        <v>471</v>
      </c>
      <c r="AC143" s="242">
        <v>267934973</v>
      </c>
    </row>
    <row r="144" spans="1:29" x14ac:dyDescent="0.35">
      <c r="A144" s="25">
        <v>112670103</v>
      </c>
      <c r="B144" s="26" t="s">
        <v>1165</v>
      </c>
      <c r="C144" s="27"/>
      <c r="D144" s="242"/>
      <c r="E144" s="33"/>
      <c r="F144" s="29">
        <v>0</v>
      </c>
      <c r="G144" s="30"/>
      <c r="H144" s="27"/>
      <c r="I144" s="30"/>
      <c r="J144" s="31"/>
      <c r="L144" s="242"/>
      <c r="M144" s="242"/>
      <c r="N144" s="242"/>
      <c r="O144" s="27"/>
      <c r="X144" s="262">
        <f t="shared" si="79"/>
        <v>0</v>
      </c>
      <c r="Y144" s="262">
        <f t="shared" si="80"/>
        <v>0</v>
      </c>
      <c r="AA144" s="257"/>
      <c r="AB144" s="258"/>
      <c r="AC144" s="242"/>
    </row>
    <row r="145" spans="1:29" x14ac:dyDescent="0.35">
      <c r="A145" s="25">
        <v>112670104</v>
      </c>
      <c r="B145" s="26" t="s">
        <v>1166</v>
      </c>
      <c r="C145" s="27"/>
      <c r="D145" s="242"/>
      <c r="E145" s="33"/>
      <c r="F145" s="29">
        <v>0</v>
      </c>
      <c r="G145" s="30">
        <v>1397800</v>
      </c>
      <c r="H145" s="27"/>
      <c r="I145" s="30">
        <v>1397800</v>
      </c>
      <c r="J145" s="31"/>
      <c r="L145" s="242"/>
      <c r="M145" s="242">
        <v>1397800</v>
      </c>
      <c r="N145" s="242"/>
      <c r="O145" s="27"/>
      <c r="X145" s="262">
        <f t="shared" si="79"/>
        <v>1397800</v>
      </c>
      <c r="Y145" s="262">
        <f t="shared" si="80"/>
        <v>0</v>
      </c>
      <c r="AA145" s="257"/>
      <c r="AB145" s="258"/>
      <c r="AC145" s="242"/>
    </row>
    <row r="146" spans="1:29" x14ac:dyDescent="0.35">
      <c r="A146" s="25">
        <v>112670105</v>
      </c>
      <c r="B146" s="26" t="s">
        <v>1167</v>
      </c>
      <c r="C146" s="27"/>
      <c r="D146" s="242">
        <v>450000000</v>
      </c>
      <c r="E146" s="33"/>
      <c r="F146" s="29">
        <v>450000000</v>
      </c>
      <c r="G146" s="30">
        <v>450000000</v>
      </c>
      <c r="H146" s="27"/>
      <c r="I146" s="30">
        <v>450000000</v>
      </c>
      <c r="J146" s="31"/>
      <c r="L146" s="242"/>
      <c r="M146" s="242">
        <v>450000000</v>
      </c>
      <c r="N146" s="242"/>
      <c r="O146" s="27"/>
      <c r="X146" s="262">
        <f t="shared" si="79"/>
        <v>450000000</v>
      </c>
      <c r="Y146" s="262">
        <f t="shared" si="80"/>
        <v>0</v>
      </c>
      <c r="AA146" s="257"/>
      <c r="AB146" s="258"/>
      <c r="AC146" s="242"/>
    </row>
    <row r="147" spans="1:29" x14ac:dyDescent="0.35">
      <c r="A147" s="25">
        <v>112670106</v>
      </c>
      <c r="B147" s="26" t="s">
        <v>1168</v>
      </c>
      <c r="C147" s="27"/>
      <c r="D147" s="242"/>
      <c r="E147" s="33"/>
      <c r="F147" s="29">
        <v>0</v>
      </c>
      <c r="G147" s="30"/>
      <c r="H147" s="27"/>
      <c r="I147" s="30"/>
      <c r="J147" s="31"/>
      <c r="L147" s="242"/>
      <c r="M147" s="242"/>
      <c r="N147" s="242"/>
      <c r="O147" s="27"/>
      <c r="X147" s="262">
        <f t="shared" si="79"/>
        <v>0</v>
      </c>
      <c r="Y147" s="262">
        <f t="shared" si="80"/>
        <v>0</v>
      </c>
      <c r="AA147" s="257"/>
      <c r="AB147" s="258"/>
      <c r="AC147" s="242"/>
    </row>
    <row r="148" spans="1:29" x14ac:dyDescent="0.35">
      <c r="A148" s="25">
        <v>112670107</v>
      </c>
      <c r="B148" s="26" t="s">
        <v>1169</v>
      </c>
      <c r="C148" s="27"/>
      <c r="D148" s="242"/>
      <c r="E148" s="33"/>
      <c r="F148" s="29">
        <v>0</v>
      </c>
      <c r="G148" s="30">
        <v>6800000</v>
      </c>
      <c r="H148" s="27"/>
      <c r="I148" s="30">
        <v>6800000</v>
      </c>
      <c r="J148" s="31"/>
      <c r="L148" s="242"/>
      <c r="M148" s="242"/>
      <c r="N148" s="242">
        <v>6800000</v>
      </c>
      <c r="O148" s="27"/>
      <c r="X148" s="262">
        <f t="shared" si="79"/>
        <v>6800000</v>
      </c>
      <c r="Y148" s="262">
        <f t="shared" si="80"/>
        <v>0</v>
      </c>
      <c r="AA148" s="257"/>
      <c r="AB148" s="258"/>
      <c r="AC148" s="242"/>
    </row>
    <row r="149" spans="1:29" x14ac:dyDescent="0.35">
      <c r="A149" s="25">
        <v>112670108</v>
      </c>
      <c r="B149" s="26" t="s">
        <v>1170</v>
      </c>
      <c r="C149" s="27"/>
      <c r="D149" s="242"/>
      <c r="E149" s="33"/>
      <c r="F149" s="29">
        <v>0</v>
      </c>
      <c r="G149" s="30"/>
      <c r="H149" s="27"/>
      <c r="I149" s="30"/>
      <c r="J149" s="31"/>
      <c r="L149" s="242"/>
      <c r="M149" s="242"/>
      <c r="N149" s="242"/>
      <c r="O149" s="27"/>
      <c r="X149" s="262">
        <f t="shared" si="79"/>
        <v>0</v>
      </c>
      <c r="Y149" s="262">
        <f t="shared" si="80"/>
        <v>0</v>
      </c>
      <c r="AA149" s="257"/>
      <c r="AB149" s="258"/>
      <c r="AC149" s="242"/>
    </row>
    <row r="150" spans="1:29" x14ac:dyDescent="0.35">
      <c r="A150" s="25">
        <v>112670109</v>
      </c>
      <c r="B150" s="26" t="s">
        <v>1171</v>
      </c>
      <c r="C150" s="27"/>
      <c r="D150" s="242"/>
      <c r="E150" s="33"/>
      <c r="F150" s="29">
        <v>0</v>
      </c>
      <c r="G150" s="30"/>
      <c r="H150" s="27"/>
      <c r="I150" s="30"/>
      <c r="J150" s="31"/>
      <c r="L150" s="242"/>
      <c r="M150" s="242"/>
      <c r="N150" s="242"/>
      <c r="O150" s="27"/>
      <c r="X150" s="262">
        <f t="shared" si="79"/>
        <v>0</v>
      </c>
      <c r="Y150" s="262">
        <f t="shared" si="80"/>
        <v>0</v>
      </c>
      <c r="AA150" s="257"/>
      <c r="AB150" s="258"/>
      <c r="AC150" s="242"/>
    </row>
    <row r="151" spans="1:29" x14ac:dyDescent="0.35">
      <c r="A151" s="25">
        <v>112670110</v>
      </c>
      <c r="B151" s="26" t="s">
        <v>1172</v>
      </c>
      <c r="C151" s="27"/>
      <c r="D151" s="242"/>
      <c r="E151" s="33"/>
      <c r="F151" s="29">
        <v>0</v>
      </c>
      <c r="G151" s="30">
        <v>50483923</v>
      </c>
      <c r="H151" s="27"/>
      <c r="I151" s="30">
        <v>50483923</v>
      </c>
      <c r="J151" s="31"/>
      <c r="L151" s="242"/>
      <c r="M151" s="242">
        <v>50483923</v>
      </c>
      <c r="N151" s="242"/>
      <c r="O151" s="27"/>
      <c r="X151" s="262">
        <f t="shared" si="79"/>
        <v>50483923</v>
      </c>
      <c r="Y151" s="262">
        <f t="shared" si="80"/>
        <v>0</v>
      </c>
      <c r="AA151" s="257"/>
      <c r="AB151" s="258"/>
      <c r="AC151" s="242"/>
    </row>
    <row r="152" spans="1:29" x14ac:dyDescent="0.35">
      <c r="A152" s="25">
        <v>112670111</v>
      </c>
      <c r="B152" s="26" t="s">
        <v>1173</v>
      </c>
      <c r="C152" s="27"/>
      <c r="D152" s="242">
        <v>75272541</v>
      </c>
      <c r="E152" s="33"/>
      <c r="F152" s="29">
        <v>75272541</v>
      </c>
      <c r="G152" s="30">
        <v>102975000</v>
      </c>
      <c r="H152" s="27"/>
      <c r="I152" s="30">
        <v>102975000</v>
      </c>
      <c r="J152" s="31"/>
      <c r="L152" s="242"/>
      <c r="M152" s="242"/>
      <c r="N152" s="242">
        <v>102975000</v>
      </c>
      <c r="O152" s="27"/>
      <c r="X152" s="262">
        <f t="shared" si="79"/>
        <v>102975000</v>
      </c>
      <c r="Y152" s="262">
        <f t="shared" si="80"/>
        <v>0</v>
      </c>
      <c r="AA152" s="257"/>
      <c r="AB152" s="258"/>
      <c r="AC152" s="242"/>
    </row>
    <row r="153" spans="1:29" x14ac:dyDescent="0.35">
      <c r="A153" s="25">
        <v>112670112</v>
      </c>
      <c r="B153" s="26" t="s">
        <v>1174</v>
      </c>
      <c r="C153" s="27"/>
      <c r="D153" s="242"/>
      <c r="E153" s="33"/>
      <c r="F153" s="29">
        <v>0</v>
      </c>
      <c r="G153" s="30">
        <v>30882000</v>
      </c>
      <c r="H153" s="27"/>
      <c r="I153" s="30">
        <v>30882000</v>
      </c>
      <c r="J153" s="31"/>
      <c r="L153" s="242"/>
      <c r="M153" s="242">
        <v>30882000</v>
      </c>
      <c r="N153" s="242"/>
      <c r="O153" s="27"/>
      <c r="X153" s="262">
        <f t="shared" si="79"/>
        <v>30882000</v>
      </c>
      <c r="Y153" s="262">
        <f t="shared" si="80"/>
        <v>0</v>
      </c>
      <c r="AA153" s="257"/>
      <c r="AB153" s="258"/>
      <c r="AC153" s="242"/>
    </row>
    <row r="154" spans="1:29" x14ac:dyDescent="0.35">
      <c r="A154" s="25">
        <v>112670113</v>
      </c>
      <c r="B154" s="26" t="s">
        <v>1175</v>
      </c>
      <c r="C154" s="27"/>
      <c r="D154" s="242"/>
      <c r="E154" s="33"/>
      <c r="F154" s="29">
        <v>0</v>
      </c>
      <c r="G154" s="30">
        <v>10500000</v>
      </c>
      <c r="H154" s="27"/>
      <c r="I154" s="30">
        <v>10500000</v>
      </c>
      <c r="J154" s="31"/>
      <c r="L154" s="242"/>
      <c r="M154" s="242"/>
      <c r="N154" s="242">
        <v>10500000</v>
      </c>
      <c r="O154" s="27"/>
      <c r="X154" s="262">
        <f t="shared" si="79"/>
        <v>10500000</v>
      </c>
      <c r="Y154" s="262">
        <f t="shared" si="80"/>
        <v>0</v>
      </c>
      <c r="AA154" s="257"/>
      <c r="AB154" s="258"/>
      <c r="AC154" s="242"/>
    </row>
    <row r="155" spans="1:29" x14ac:dyDescent="0.35">
      <c r="A155" s="25">
        <v>112670114</v>
      </c>
      <c r="B155" s="26" t="s">
        <v>1189</v>
      </c>
      <c r="C155" s="27"/>
      <c r="D155" s="242">
        <v>96000000</v>
      </c>
      <c r="E155" s="33"/>
      <c r="F155" s="29">
        <v>96000000</v>
      </c>
      <c r="G155" s="30"/>
      <c r="H155" s="27"/>
      <c r="I155" s="30"/>
      <c r="J155" s="31"/>
      <c r="L155" s="242"/>
      <c r="M155" s="242"/>
      <c r="N155" s="242"/>
      <c r="O155" s="27"/>
      <c r="X155" s="262">
        <f t="shared" si="79"/>
        <v>0</v>
      </c>
      <c r="Y155" s="262">
        <f t="shared" si="80"/>
        <v>0</v>
      </c>
      <c r="AA155" s="257"/>
      <c r="AB155" s="258"/>
      <c r="AC155" s="242"/>
    </row>
    <row r="156" spans="1:29" x14ac:dyDescent="0.35">
      <c r="A156" s="12" t="s">
        <v>472</v>
      </c>
      <c r="B156" s="13" t="s">
        <v>473</v>
      </c>
      <c r="C156" s="14">
        <f>+C157+C160+C162</f>
        <v>360566197</v>
      </c>
      <c r="D156" s="14">
        <f t="shared" ref="D156:O156" si="96">+D157+D160+D162</f>
        <v>23080820183.77</v>
      </c>
      <c r="E156" s="14">
        <f t="shared" si="96"/>
        <v>0</v>
      </c>
      <c r="F156" s="14">
        <f t="shared" si="96"/>
        <v>23441386380.77</v>
      </c>
      <c r="G156" s="14">
        <f t="shared" si="96"/>
        <v>21944978939.089996</v>
      </c>
      <c r="H156" s="14">
        <f t="shared" si="96"/>
        <v>350636969.73000002</v>
      </c>
      <c r="I156" s="14">
        <f t="shared" si="96"/>
        <v>21944978939.089996</v>
      </c>
      <c r="J156" s="14">
        <f t="shared" si="96"/>
        <v>1496407382.1499991</v>
      </c>
      <c r="K156" s="14">
        <f t="shared" si="96"/>
        <v>0</v>
      </c>
      <c r="L156" s="14">
        <f t="shared" si="96"/>
        <v>20163551750.649998</v>
      </c>
      <c r="M156" s="14">
        <f t="shared" si="96"/>
        <v>1307872435.0900002</v>
      </c>
      <c r="N156" s="14">
        <f t="shared" si="96"/>
        <v>106558149.95</v>
      </c>
      <c r="O156" s="14">
        <f t="shared" si="96"/>
        <v>366996603.40000004</v>
      </c>
      <c r="X156" s="262">
        <f t="shared" si="79"/>
        <v>21944978939.089996</v>
      </c>
      <c r="Y156" s="262">
        <f t="shared" si="80"/>
        <v>0</v>
      </c>
      <c r="AA156" s="251" t="s">
        <v>472</v>
      </c>
      <c r="AB156" s="252" t="s">
        <v>473</v>
      </c>
      <c r="AC156" s="238">
        <f t="shared" ref="AC156" si="97">SUM(AC157)</f>
        <v>46295204.859999999</v>
      </c>
    </row>
    <row r="157" spans="1:29" x14ac:dyDescent="0.35">
      <c r="A157" s="12" t="s">
        <v>474</v>
      </c>
      <c r="B157" s="13" t="s">
        <v>475</v>
      </c>
      <c r="C157" s="14">
        <f>+C158+C159</f>
        <v>0</v>
      </c>
      <c r="D157" s="14">
        <f t="shared" ref="D157:O157" si="98">+D158+D159</f>
        <v>22435224661.73</v>
      </c>
      <c r="E157" s="14">
        <f t="shared" si="98"/>
        <v>0</v>
      </c>
      <c r="F157" s="14">
        <f t="shared" si="98"/>
        <v>22435224661.73</v>
      </c>
      <c r="G157" s="14">
        <f t="shared" si="98"/>
        <v>21145458727.52</v>
      </c>
      <c r="H157" s="14">
        <f t="shared" si="98"/>
        <v>64512420.729999997</v>
      </c>
      <c r="I157" s="14">
        <f t="shared" si="98"/>
        <v>21145458727.52</v>
      </c>
      <c r="J157" s="14">
        <f t="shared" si="98"/>
        <v>1289765934.2099991</v>
      </c>
      <c r="K157" s="14">
        <f t="shared" si="98"/>
        <v>0</v>
      </c>
      <c r="L157" s="14">
        <f t="shared" si="98"/>
        <v>19812324823.32</v>
      </c>
      <c r="M157" s="14">
        <f t="shared" si="98"/>
        <v>1268621483.47</v>
      </c>
      <c r="N157" s="14">
        <f t="shared" si="98"/>
        <v>0</v>
      </c>
      <c r="O157" s="14">
        <f t="shared" si="98"/>
        <v>64512420.729999997</v>
      </c>
      <c r="X157" s="262">
        <f t="shared" si="79"/>
        <v>21145458727.52</v>
      </c>
      <c r="Y157" s="262">
        <f t="shared" si="80"/>
        <v>0</v>
      </c>
      <c r="AA157" s="251" t="s">
        <v>474</v>
      </c>
      <c r="AB157" s="252" t="s">
        <v>475</v>
      </c>
      <c r="AC157" s="238">
        <f>SUM(AC158+AC162)</f>
        <v>46295204.859999999</v>
      </c>
    </row>
    <row r="158" spans="1:29" x14ac:dyDescent="0.35">
      <c r="A158" s="25" t="s">
        <v>476</v>
      </c>
      <c r="B158" s="26" t="s">
        <v>477</v>
      </c>
      <c r="C158" s="27"/>
      <c r="D158" s="242">
        <v>22370712241</v>
      </c>
      <c r="E158" s="33"/>
      <c r="F158" s="29">
        <v>22370712241</v>
      </c>
      <c r="G158" s="30">
        <v>21080946306.790001</v>
      </c>
      <c r="H158" s="27"/>
      <c r="I158" s="30">
        <v>21080946306.790001</v>
      </c>
      <c r="J158" s="31">
        <v>1289765934.2099991</v>
      </c>
      <c r="L158" s="242">
        <v>19812324823.32</v>
      </c>
      <c r="M158" s="242">
        <v>1268621483.47</v>
      </c>
      <c r="N158" s="242"/>
      <c r="O158" s="27"/>
      <c r="X158" s="262">
        <f t="shared" si="79"/>
        <v>21080946306.790001</v>
      </c>
      <c r="Y158" s="262">
        <f t="shared" si="80"/>
        <v>0</v>
      </c>
      <c r="AA158" s="257" t="s">
        <v>476</v>
      </c>
      <c r="AB158" s="258" t="s">
        <v>477</v>
      </c>
      <c r="AC158" s="242"/>
    </row>
    <row r="159" spans="1:29" x14ac:dyDescent="0.35">
      <c r="A159" s="25">
        <v>121301</v>
      </c>
      <c r="B159" s="26" t="s">
        <v>1190</v>
      </c>
      <c r="C159" s="27"/>
      <c r="D159" s="242">
        <v>64512420.729999997</v>
      </c>
      <c r="E159" s="33"/>
      <c r="F159" s="29">
        <v>64512420.729999997</v>
      </c>
      <c r="G159" s="30">
        <v>64512420.729999997</v>
      </c>
      <c r="H159" s="27">
        <v>64512420.729999997</v>
      </c>
      <c r="I159" s="30">
        <v>64512420.729999997</v>
      </c>
      <c r="J159" s="31"/>
      <c r="M159" s="242"/>
      <c r="N159" s="242"/>
      <c r="O159" s="27">
        <v>64512420.729999997</v>
      </c>
      <c r="X159" s="262">
        <f t="shared" si="79"/>
        <v>64512420.729999997</v>
      </c>
      <c r="Y159" s="262">
        <f t="shared" si="80"/>
        <v>0</v>
      </c>
    </row>
    <row r="160" spans="1:29" x14ac:dyDescent="0.35">
      <c r="A160" s="12">
        <v>123</v>
      </c>
      <c r="B160" s="13" t="s">
        <v>1176</v>
      </c>
      <c r="C160" s="14">
        <v>0</v>
      </c>
      <c r="D160" s="238">
        <v>304605042</v>
      </c>
      <c r="E160" s="14">
        <v>0</v>
      </c>
      <c r="F160" s="14">
        <v>304605042</v>
      </c>
      <c r="G160" s="14">
        <v>304604982.46999699</v>
      </c>
      <c r="H160" s="14">
        <v>0</v>
      </c>
      <c r="I160" s="14">
        <v>304604982.46999699</v>
      </c>
      <c r="J160" s="14">
        <v>0</v>
      </c>
      <c r="L160" s="238">
        <f t="shared" ref="L160" si="99">+L161</f>
        <v>304604982.46999699</v>
      </c>
      <c r="M160" s="238">
        <f t="shared" ref="M160" si="100">+M161</f>
        <v>0</v>
      </c>
      <c r="N160" s="238">
        <f t="shared" ref="N160" si="101">+N161</f>
        <v>0</v>
      </c>
      <c r="O160" s="14">
        <v>0</v>
      </c>
      <c r="X160" s="262">
        <f t="shared" si="79"/>
        <v>304604982.46999699</v>
      </c>
      <c r="Y160" s="262">
        <f t="shared" si="80"/>
        <v>0</v>
      </c>
      <c r="AA160" s="251">
        <v>123</v>
      </c>
      <c r="AB160" s="252" t="s">
        <v>1176</v>
      </c>
      <c r="AC160" s="238">
        <f t="shared" ref="AC160" si="102">+AC161</f>
        <v>0</v>
      </c>
    </row>
    <row r="161" spans="1:29" x14ac:dyDescent="0.35">
      <c r="A161" s="12">
        <v>1232</v>
      </c>
      <c r="B161" s="13" t="s">
        <v>1177</v>
      </c>
      <c r="C161" s="14"/>
      <c r="D161" s="238">
        <v>304605042</v>
      </c>
      <c r="E161" s="14"/>
      <c r="F161" s="14">
        <v>304605042</v>
      </c>
      <c r="G161" s="14">
        <v>304604982.46999699</v>
      </c>
      <c r="H161" s="14"/>
      <c r="I161" s="14">
        <v>304604982.46999699</v>
      </c>
      <c r="J161" s="14"/>
      <c r="L161" s="238">
        <v>304604982.46999699</v>
      </c>
      <c r="M161" s="238"/>
      <c r="N161" s="238"/>
      <c r="O161" s="14"/>
      <c r="X161" s="262">
        <f t="shared" si="79"/>
        <v>304604982.46999699</v>
      </c>
      <c r="Y161" s="262">
        <f t="shared" si="80"/>
        <v>0</v>
      </c>
      <c r="AA161" s="251">
        <v>1232</v>
      </c>
      <c r="AB161" s="252" t="s">
        <v>1177</v>
      </c>
      <c r="AC161" s="238"/>
    </row>
    <row r="162" spans="1:29" x14ac:dyDescent="0.35">
      <c r="A162" s="12" t="s">
        <v>478</v>
      </c>
      <c r="B162" s="13" t="s">
        <v>479</v>
      </c>
      <c r="C162" s="14">
        <f t="shared" ref="C162:H162" si="103">+C163+C176</f>
        <v>360566197</v>
      </c>
      <c r="D162" s="14">
        <f t="shared" si="103"/>
        <v>340990480.04000002</v>
      </c>
      <c r="E162" s="14">
        <f t="shared" si="103"/>
        <v>0</v>
      </c>
      <c r="F162" s="14">
        <f t="shared" si="103"/>
        <v>701556677.03999996</v>
      </c>
      <c r="G162" s="14">
        <f t="shared" si="103"/>
        <v>494915229.10000002</v>
      </c>
      <c r="H162" s="14">
        <f t="shared" si="103"/>
        <v>286124549</v>
      </c>
      <c r="I162" s="14">
        <f>+I163+I176</f>
        <v>494915229.10000002</v>
      </c>
      <c r="J162" s="14">
        <f>+J163+J176</f>
        <v>206641447.93999997</v>
      </c>
      <c r="L162" s="14">
        <f t="shared" ref="L162:O162" si="104">+L163+L176</f>
        <v>46621944.859999999</v>
      </c>
      <c r="M162" s="14">
        <f t="shared" si="104"/>
        <v>39250951.620000005</v>
      </c>
      <c r="N162" s="14">
        <f t="shared" si="104"/>
        <v>106558149.95</v>
      </c>
      <c r="O162" s="14">
        <f t="shared" si="104"/>
        <v>302484182.67000002</v>
      </c>
      <c r="X162" s="262">
        <f t="shared" si="79"/>
        <v>494915229.10000002</v>
      </c>
      <c r="Y162" s="262">
        <f t="shared" si="80"/>
        <v>0</v>
      </c>
      <c r="AA162" s="251" t="s">
        <v>478</v>
      </c>
      <c r="AB162" s="252" t="s">
        <v>479</v>
      </c>
      <c r="AC162" s="238">
        <f t="shared" ref="AC162" si="105">SUM(AC163)</f>
        <v>46295204.859999999</v>
      </c>
    </row>
    <row r="163" spans="1:29" x14ac:dyDescent="0.35">
      <c r="A163" s="21" t="s">
        <v>480</v>
      </c>
      <c r="B163" s="22" t="s">
        <v>481</v>
      </c>
      <c r="C163" s="23">
        <f t="shared" ref="C163:H163" si="106">SUM(C164:C175)</f>
        <v>360566197</v>
      </c>
      <c r="D163" s="23">
        <f t="shared" si="106"/>
        <v>25003040.039999999</v>
      </c>
      <c r="E163" s="23">
        <f t="shared" si="106"/>
        <v>0</v>
      </c>
      <c r="F163" s="23">
        <f t="shared" si="106"/>
        <v>385569237.04000002</v>
      </c>
      <c r="G163" s="23">
        <f t="shared" si="106"/>
        <v>178927789.09999999</v>
      </c>
      <c r="H163" s="23">
        <f t="shared" si="106"/>
        <v>11576726</v>
      </c>
      <c r="I163" s="23">
        <f>SUM(I164:I175)</f>
        <v>178927789.09999999</v>
      </c>
      <c r="J163" s="23">
        <f>SUM(J164:J175)</f>
        <v>206641447.93999997</v>
      </c>
      <c r="L163" s="23">
        <f t="shared" ref="L163:O163" si="107">SUM(L164:L175)</f>
        <v>46621944.859999999</v>
      </c>
      <c r="M163" s="23">
        <f t="shared" si="107"/>
        <v>39250951.620000005</v>
      </c>
      <c r="N163" s="23">
        <f t="shared" si="107"/>
        <v>65118532.950000003</v>
      </c>
      <c r="O163" s="23">
        <f t="shared" si="107"/>
        <v>27936359.670000002</v>
      </c>
      <c r="X163" s="262">
        <f t="shared" si="79"/>
        <v>178927789.10000002</v>
      </c>
      <c r="Y163" s="262">
        <f t="shared" si="80"/>
        <v>0</v>
      </c>
      <c r="AA163" s="255" t="s">
        <v>480</v>
      </c>
      <c r="AB163" s="256" t="s">
        <v>481</v>
      </c>
      <c r="AC163" s="240">
        <f t="shared" ref="AC163" si="108">SUM(AC164:AC174)</f>
        <v>46295204.859999999</v>
      </c>
    </row>
    <row r="164" spans="1:29" x14ac:dyDescent="0.35">
      <c r="A164" s="25" t="s">
        <v>482</v>
      </c>
      <c r="B164" s="26" t="s">
        <v>483</v>
      </c>
      <c r="C164" s="29"/>
      <c r="D164" s="242"/>
      <c r="E164" s="33"/>
      <c r="F164" s="29">
        <v>0</v>
      </c>
      <c r="G164" s="30">
        <v>4586981.59</v>
      </c>
      <c r="H164" s="27"/>
      <c r="I164" s="30">
        <v>4586981.59</v>
      </c>
      <c r="J164" s="31">
        <v>-4586981.59</v>
      </c>
      <c r="L164" s="242">
        <v>1555316.76</v>
      </c>
      <c r="M164" s="242">
        <v>1555316.76</v>
      </c>
      <c r="N164" s="242">
        <f>1770379.74-294031.67</f>
        <v>1476348.07</v>
      </c>
      <c r="O164" s="27"/>
      <c r="X164" s="262">
        <f t="shared" si="79"/>
        <v>4586981.59</v>
      </c>
      <c r="Y164" s="262">
        <f t="shared" si="80"/>
        <v>0</v>
      </c>
      <c r="AA164" s="257" t="s">
        <v>482</v>
      </c>
      <c r="AB164" s="258" t="s">
        <v>483</v>
      </c>
      <c r="AC164" s="242">
        <v>1555316.76</v>
      </c>
    </row>
    <row r="165" spans="1:29" x14ac:dyDescent="0.35">
      <c r="A165" s="25" t="s">
        <v>484</v>
      </c>
      <c r="B165" s="26" t="s">
        <v>485</v>
      </c>
      <c r="C165" s="27"/>
      <c r="D165" s="242"/>
      <c r="E165" s="33"/>
      <c r="F165" s="29">
        <v>0</v>
      </c>
      <c r="G165" s="30">
        <v>3885621.34</v>
      </c>
      <c r="H165" s="27"/>
      <c r="I165" s="30">
        <v>3885621.34</v>
      </c>
      <c r="J165" s="31">
        <v>-3885621.34</v>
      </c>
      <c r="L165" s="242">
        <v>1123208.75</v>
      </c>
      <c r="M165" s="242">
        <v>1123208.75</v>
      </c>
      <c r="N165" s="242">
        <f>1107682.5+531521.34</f>
        <v>1639203.8399999999</v>
      </c>
      <c r="O165" s="27"/>
      <c r="X165" s="262">
        <f t="shared" si="79"/>
        <v>3885621.34</v>
      </c>
      <c r="Y165" s="262">
        <f t="shared" si="80"/>
        <v>0</v>
      </c>
      <c r="AA165" s="257" t="s">
        <v>484</v>
      </c>
      <c r="AB165" s="258" t="s">
        <v>485</v>
      </c>
      <c r="AC165" s="242">
        <v>1123208.75</v>
      </c>
    </row>
    <row r="166" spans="1:29" x14ac:dyDescent="0.35">
      <c r="A166" s="25" t="s">
        <v>486</v>
      </c>
      <c r="B166" s="26" t="s">
        <v>487</v>
      </c>
      <c r="C166" s="27"/>
      <c r="D166" s="242">
        <v>20933828.129999999</v>
      </c>
      <c r="E166" s="33"/>
      <c r="F166" s="29">
        <v>20933828.129999999</v>
      </c>
      <c r="G166" s="30">
        <v>20740155.869999997</v>
      </c>
      <c r="H166" s="27"/>
      <c r="I166" s="30">
        <v>20740155.869999997</v>
      </c>
      <c r="J166" s="31">
        <v>193672.26000000164</v>
      </c>
      <c r="L166" s="242">
        <v>6589032.1200000001</v>
      </c>
      <c r="M166" s="242">
        <v>105301.88</v>
      </c>
      <c r="N166" s="242">
        <v>14045821.869999999</v>
      </c>
      <c r="O166" s="27"/>
      <c r="X166" s="262">
        <f t="shared" si="79"/>
        <v>20740155.870000001</v>
      </c>
      <c r="Y166" s="262">
        <f t="shared" si="80"/>
        <v>0</v>
      </c>
      <c r="AA166" s="257" t="s">
        <v>486</v>
      </c>
      <c r="AB166" s="258" t="s">
        <v>487</v>
      </c>
      <c r="AC166" s="242">
        <v>6589032.1200000001</v>
      </c>
    </row>
    <row r="167" spans="1:29" x14ac:dyDescent="0.35">
      <c r="A167" s="25" t="s">
        <v>488</v>
      </c>
      <c r="B167" s="26" t="s">
        <v>489</v>
      </c>
      <c r="C167" s="27"/>
      <c r="D167" s="242">
        <v>1579921.17</v>
      </c>
      <c r="E167" s="33"/>
      <c r="F167" s="29">
        <v>1579921.17</v>
      </c>
      <c r="G167" s="30">
        <v>1579921.17</v>
      </c>
      <c r="H167" s="27"/>
      <c r="I167" s="30">
        <v>1579921.17</v>
      </c>
      <c r="J167" s="31">
        <v>0</v>
      </c>
      <c r="L167" s="242">
        <v>464616.48</v>
      </c>
      <c r="M167" s="242">
        <v>464616.48</v>
      </c>
      <c r="N167" s="242">
        <f>383094.8+267593.41</f>
        <v>650688.21</v>
      </c>
      <c r="O167" s="27"/>
      <c r="X167" s="262">
        <f t="shared" si="79"/>
        <v>1579921.17</v>
      </c>
      <c r="Y167" s="262">
        <f t="shared" si="80"/>
        <v>0</v>
      </c>
      <c r="AA167" s="257" t="s">
        <v>488</v>
      </c>
      <c r="AB167" s="258" t="s">
        <v>489</v>
      </c>
      <c r="AC167" s="242">
        <v>464616.48</v>
      </c>
    </row>
    <row r="168" spans="1:29" x14ac:dyDescent="0.35">
      <c r="A168" s="25" t="s">
        <v>490</v>
      </c>
      <c r="B168" s="26" t="s">
        <v>491</v>
      </c>
      <c r="C168" s="27"/>
      <c r="D168" s="242"/>
      <c r="E168" s="33"/>
      <c r="F168" s="29">
        <v>0</v>
      </c>
      <c r="G168" s="30">
        <v>58066245</v>
      </c>
      <c r="H168" s="27"/>
      <c r="I168" s="30">
        <v>58066245</v>
      </c>
      <c r="J168" s="31">
        <v>-58066245</v>
      </c>
      <c r="L168" s="242">
        <v>17949899</v>
      </c>
      <c r="M168" s="242">
        <v>17949899</v>
      </c>
      <c r="N168" s="242">
        <v>19903717</v>
      </c>
      <c r="O168" s="27">
        <v>2262730</v>
      </c>
      <c r="X168" s="262">
        <f t="shared" si="79"/>
        <v>58066245</v>
      </c>
      <c r="Y168" s="262">
        <f t="shared" si="80"/>
        <v>0</v>
      </c>
      <c r="AA168" s="257" t="s">
        <v>490</v>
      </c>
      <c r="AB168" s="258" t="s">
        <v>491</v>
      </c>
      <c r="AC168" s="242">
        <v>17949899</v>
      </c>
    </row>
    <row r="169" spans="1:29" x14ac:dyDescent="0.35">
      <c r="A169" s="25" t="s">
        <v>492</v>
      </c>
      <c r="B169" s="26" t="s">
        <v>493</v>
      </c>
      <c r="C169" s="27"/>
      <c r="D169" s="242">
        <v>2489290.7400000002</v>
      </c>
      <c r="E169" s="33"/>
      <c r="F169" s="29">
        <v>2489290.7400000002</v>
      </c>
      <c r="G169" s="30">
        <v>1944939.8</v>
      </c>
      <c r="H169" s="27"/>
      <c r="I169" s="30">
        <v>1944939.8</v>
      </c>
      <c r="J169" s="31">
        <v>544350.94000000018</v>
      </c>
      <c r="L169" s="242">
        <v>787322.82</v>
      </c>
      <c r="M169" s="242">
        <v>787322.82</v>
      </c>
      <c r="N169" s="242">
        <v>276248.21000000002</v>
      </c>
      <c r="O169" s="27">
        <v>94045.949999999953</v>
      </c>
      <c r="X169" s="262">
        <f t="shared" si="79"/>
        <v>1944939.7999999998</v>
      </c>
      <c r="Y169" s="262">
        <f t="shared" si="80"/>
        <v>0</v>
      </c>
      <c r="AA169" s="257" t="s">
        <v>492</v>
      </c>
      <c r="AB169" s="258" t="s">
        <v>493</v>
      </c>
      <c r="AC169" s="242">
        <v>787322.82</v>
      </c>
    </row>
    <row r="170" spans="1:29" x14ac:dyDescent="0.35">
      <c r="A170" s="25" t="s">
        <v>494</v>
      </c>
      <c r="B170" s="26" t="s">
        <v>495</v>
      </c>
      <c r="C170" s="27"/>
      <c r="D170" s="242"/>
      <c r="E170" s="33"/>
      <c r="F170" s="29">
        <v>0</v>
      </c>
      <c r="G170" s="30">
        <v>1096762.48</v>
      </c>
      <c r="H170" s="27"/>
      <c r="I170" s="30">
        <v>1096762.48</v>
      </c>
      <c r="J170" s="31">
        <v>-1096762.48</v>
      </c>
      <c r="L170" s="242">
        <v>152875.48000000001</v>
      </c>
      <c r="M170" s="242">
        <v>152875.48000000001</v>
      </c>
      <c r="N170" s="242">
        <v>178984</v>
      </c>
      <c r="O170" s="27">
        <v>612027.52</v>
      </c>
      <c r="X170" s="262">
        <f t="shared" si="79"/>
        <v>1096762.48</v>
      </c>
      <c r="Y170" s="262">
        <f t="shared" si="80"/>
        <v>0</v>
      </c>
      <c r="AA170" s="257" t="s">
        <v>494</v>
      </c>
      <c r="AB170" s="258" t="s">
        <v>495</v>
      </c>
      <c r="AC170" s="242">
        <v>152875.48000000001</v>
      </c>
    </row>
    <row r="171" spans="1:29" x14ac:dyDescent="0.35">
      <c r="A171" s="25" t="s">
        <v>496</v>
      </c>
      <c r="B171" s="26" t="s">
        <v>497</v>
      </c>
      <c r="C171" s="27">
        <v>360566197</v>
      </c>
      <c r="D171" s="242"/>
      <c r="E171" s="33"/>
      <c r="F171" s="29">
        <v>360566197</v>
      </c>
      <c r="G171" s="30">
        <v>41494557.850000001</v>
      </c>
      <c r="H171" s="27"/>
      <c r="I171" s="30">
        <v>41494557.850000001</v>
      </c>
      <c r="J171" s="31">
        <v>319071639.14999998</v>
      </c>
      <c r="L171" s="242">
        <v>5295216.45</v>
      </c>
      <c r="M171" s="242">
        <v>5295216.45</v>
      </c>
      <c r="N171" s="242">
        <v>17513294.75</v>
      </c>
      <c r="O171" s="27">
        <v>13390830.200000003</v>
      </c>
      <c r="X171" s="262">
        <f t="shared" si="79"/>
        <v>41494557.850000009</v>
      </c>
      <c r="Y171" s="262">
        <f t="shared" si="80"/>
        <v>0</v>
      </c>
      <c r="AA171" s="257" t="s">
        <v>496</v>
      </c>
      <c r="AB171" s="258" t="s">
        <v>497</v>
      </c>
      <c r="AC171" s="242">
        <v>5295216.45</v>
      </c>
    </row>
    <row r="172" spans="1:29" x14ac:dyDescent="0.35">
      <c r="A172" s="25" t="s">
        <v>498</v>
      </c>
      <c r="B172" s="26" t="s">
        <v>499</v>
      </c>
      <c r="C172" s="27"/>
      <c r="D172" s="242"/>
      <c r="E172" s="33"/>
      <c r="F172" s="29">
        <v>0</v>
      </c>
      <c r="G172" s="30">
        <v>684596</v>
      </c>
      <c r="H172" s="27"/>
      <c r="I172" s="30">
        <v>684596</v>
      </c>
      <c r="J172" s="31">
        <v>-684596</v>
      </c>
      <c r="L172" s="242">
        <v>494735</v>
      </c>
      <c r="M172" s="242"/>
      <c r="N172" s="242">
        <v>189861</v>
      </c>
      <c r="O172" s="27"/>
      <c r="X172" s="262">
        <f t="shared" si="79"/>
        <v>684596</v>
      </c>
      <c r="Y172" s="262">
        <f t="shared" si="80"/>
        <v>0</v>
      </c>
      <c r="AA172" s="257" t="s">
        <v>498</v>
      </c>
      <c r="AB172" s="258" t="s">
        <v>499</v>
      </c>
      <c r="AC172" s="242">
        <v>494735</v>
      </c>
    </row>
    <row r="173" spans="1:29" x14ac:dyDescent="0.35">
      <c r="A173" s="25" t="s">
        <v>500</v>
      </c>
      <c r="B173" s="26" t="s">
        <v>501</v>
      </c>
      <c r="C173" s="27"/>
      <c r="D173" s="242"/>
      <c r="E173" s="33"/>
      <c r="F173" s="29">
        <v>0</v>
      </c>
      <c r="G173" s="30">
        <v>2120953</v>
      </c>
      <c r="H173" s="27">
        <v>587040</v>
      </c>
      <c r="I173" s="30">
        <v>2120953</v>
      </c>
      <c r="J173" s="31">
        <v>-2120953</v>
      </c>
      <c r="L173" s="242">
        <v>515480</v>
      </c>
      <c r="M173" s="242">
        <f>515480-65788</f>
        <v>449692</v>
      </c>
      <c r="N173" s="242">
        <v>568741</v>
      </c>
      <c r="O173" s="27">
        <v>587040</v>
      </c>
      <c r="X173" s="262">
        <f t="shared" si="79"/>
        <v>2120953</v>
      </c>
      <c r="Y173" s="262">
        <f t="shared" si="80"/>
        <v>0</v>
      </c>
      <c r="AA173" s="257" t="s">
        <v>500</v>
      </c>
      <c r="AB173" s="258" t="s">
        <v>501</v>
      </c>
      <c r="AC173" s="242">
        <v>515480</v>
      </c>
    </row>
    <row r="174" spans="1:29" x14ac:dyDescent="0.35">
      <c r="A174" s="25" t="s">
        <v>502</v>
      </c>
      <c r="B174" s="26" t="s">
        <v>503</v>
      </c>
      <c r="C174" s="27"/>
      <c r="D174" s="242"/>
      <c r="E174" s="33"/>
      <c r="F174" s="29">
        <v>0</v>
      </c>
      <c r="G174" s="30">
        <v>41689934</v>
      </c>
      <c r="H174" s="27">
        <v>10606680</v>
      </c>
      <c r="I174" s="30">
        <v>41689934</v>
      </c>
      <c r="J174" s="31">
        <v>-41689934</v>
      </c>
      <c r="L174" s="242">
        <f>11355758+11744</f>
        <v>11367502</v>
      </c>
      <c r="M174" s="242">
        <f>11355758+11744</f>
        <v>11367502</v>
      </c>
      <c r="N174" s="242">
        <f>9818423-1470173</f>
        <v>8348250</v>
      </c>
      <c r="O174" s="27">
        <v>10606680</v>
      </c>
      <c r="X174" s="262">
        <f t="shared" si="79"/>
        <v>41689934</v>
      </c>
      <c r="Y174" s="262">
        <f t="shared" si="80"/>
        <v>0</v>
      </c>
      <c r="AA174" s="257" t="s">
        <v>502</v>
      </c>
      <c r="AB174" s="258" t="s">
        <v>503</v>
      </c>
      <c r="AC174" s="242">
        <f>11355758+11744</f>
        <v>11367502</v>
      </c>
    </row>
    <row r="175" spans="1:29" x14ac:dyDescent="0.35">
      <c r="A175" s="231">
        <v>1262212</v>
      </c>
      <c r="B175" s="26" t="s">
        <v>1178</v>
      </c>
      <c r="C175" s="33"/>
      <c r="D175" s="243"/>
      <c r="E175" s="33"/>
      <c r="F175" s="29">
        <v>0</v>
      </c>
      <c r="G175" s="30">
        <v>1037121</v>
      </c>
      <c r="H175" s="27">
        <v>383006</v>
      </c>
      <c r="I175" s="30">
        <v>1037121</v>
      </c>
      <c r="J175" s="31">
        <v>-1037121</v>
      </c>
      <c r="L175" s="242">
        <v>326740</v>
      </c>
      <c r="M175" s="242"/>
      <c r="N175" s="242">
        <v>327375</v>
      </c>
      <c r="O175" s="27">
        <v>383006</v>
      </c>
      <c r="X175" s="262">
        <f t="shared" si="79"/>
        <v>1037121</v>
      </c>
      <c r="Y175" s="262">
        <f t="shared" si="80"/>
        <v>0</v>
      </c>
      <c r="AA175" s="257" t="s">
        <v>1208</v>
      </c>
      <c r="AB175" s="258" t="s">
        <v>1209</v>
      </c>
      <c r="AC175" s="242">
        <v>326740</v>
      </c>
    </row>
    <row r="176" spans="1:29" x14ac:dyDescent="0.35">
      <c r="A176" s="231">
        <v>12627</v>
      </c>
      <c r="B176" s="26" t="s">
        <v>1179</v>
      </c>
      <c r="C176" s="33"/>
      <c r="D176" s="243">
        <v>315987440</v>
      </c>
      <c r="E176" s="33"/>
      <c r="F176" s="29">
        <v>315987440</v>
      </c>
      <c r="G176" s="30">
        <v>315987440</v>
      </c>
      <c r="H176" s="27">
        <v>274547823</v>
      </c>
      <c r="I176" s="30">
        <v>315987440</v>
      </c>
      <c r="J176" s="31">
        <v>0</v>
      </c>
      <c r="M176" s="241"/>
      <c r="N176" s="242">
        <v>41439617</v>
      </c>
      <c r="O176" s="27">
        <v>274547823</v>
      </c>
      <c r="X176" s="262">
        <f t="shared" si="79"/>
        <v>315987440</v>
      </c>
      <c r="Y176" s="262">
        <f t="shared" si="80"/>
        <v>0</v>
      </c>
      <c r="AA176" s="257" t="s">
        <v>498</v>
      </c>
      <c r="AB176" s="258" t="s">
        <v>499</v>
      </c>
      <c r="AC176" s="242"/>
    </row>
    <row r="177" spans="1:29" x14ac:dyDescent="0.35">
      <c r="A177" s="36"/>
      <c r="B177" s="37"/>
      <c r="C177" s="38"/>
      <c r="D177" s="38"/>
      <c r="E177" s="38"/>
      <c r="F177" s="39"/>
      <c r="G177" s="40"/>
      <c r="H177" s="39"/>
      <c r="I177" s="40"/>
      <c r="J177" s="41">
        <v>0</v>
      </c>
      <c r="AA177" s="257" t="s">
        <v>500</v>
      </c>
      <c r="AB177" s="258" t="s">
        <v>501</v>
      </c>
      <c r="AC177" s="242">
        <f>418507+31185</f>
        <v>449692</v>
      </c>
    </row>
    <row r="178" spans="1:29" x14ac:dyDescent="0.35">
      <c r="AA178" s="257" t="s">
        <v>502</v>
      </c>
      <c r="AB178" s="258" t="s">
        <v>503</v>
      </c>
      <c r="AC178" s="242">
        <v>9897329</v>
      </c>
    </row>
    <row r="179" spans="1:29" x14ac:dyDescent="0.35">
      <c r="AA179" s="251">
        <v>123</v>
      </c>
      <c r="AB179" s="252" t="s">
        <v>1176</v>
      </c>
      <c r="AC179" s="238">
        <f t="shared" ref="AC179" si="109">+AC180</f>
        <v>0</v>
      </c>
    </row>
    <row r="180" spans="1:29" x14ac:dyDescent="0.35">
      <c r="AA180" s="251">
        <v>1232</v>
      </c>
      <c r="AB180" s="252" t="s">
        <v>1177</v>
      </c>
      <c r="AC180" s="238"/>
    </row>
    <row r="181" spans="1:29" x14ac:dyDescent="0.35">
      <c r="AA181" s="251" t="s">
        <v>478</v>
      </c>
      <c r="AB181" s="252" t="s">
        <v>479</v>
      </c>
      <c r="AC181" s="238">
        <f t="shared" ref="AC181" si="110">+AC182+AC195</f>
        <v>87734821.859999999</v>
      </c>
    </row>
    <row r="182" spans="1:29" x14ac:dyDescent="0.35">
      <c r="AA182" s="255" t="s">
        <v>480</v>
      </c>
      <c r="AB182" s="256" t="s">
        <v>481</v>
      </c>
      <c r="AC182" s="240">
        <f t="shared" ref="AC182" si="111">SUM(AC183:AC193)</f>
        <v>46295204.859999999</v>
      </c>
    </row>
    <row r="183" spans="1:29" x14ac:dyDescent="0.35">
      <c r="AA183" s="257" t="s">
        <v>482</v>
      </c>
      <c r="AB183" s="258" t="s">
        <v>483</v>
      </c>
      <c r="AC183" s="242">
        <v>1555316.76</v>
      </c>
    </row>
    <row r="184" spans="1:29" x14ac:dyDescent="0.35">
      <c r="AA184" s="257" t="s">
        <v>484</v>
      </c>
      <c r="AB184" s="258" t="s">
        <v>485</v>
      </c>
      <c r="AC184" s="242">
        <v>1123208.75</v>
      </c>
    </row>
    <row r="185" spans="1:29" x14ac:dyDescent="0.35">
      <c r="AA185" s="257" t="s">
        <v>486</v>
      </c>
      <c r="AB185" s="258" t="s">
        <v>487</v>
      </c>
      <c r="AC185" s="242">
        <v>6589032.1200000001</v>
      </c>
    </row>
    <row r="186" spans="1:29" x14ac:dyDescent="0.35">
      <c r="AA186" s="257" t="s">
        <v>488</v>
      </c>
      <c r="AB186" s="258" t="s">
        <v>489</v>
      </c>
      <c r="AC186" s="242">
        <v>464616.48</v>
      </c>
    </row>
    <row r="187" spans="1:29" x14ac:dyDescent="0.35">
      <c r="AA187" s="257" t="s">
        <v>490</v>
      </c>
      <c r="AB187" s="258" t="s">
        <v>491</v>
      </c>
      <c r="AC187" s="242">
        <v>17949899</v>
      </c>
    </row>
    <row r="188" spans="1:29" x14ac:dyDescent="0.35">
      <c r="AA188" s="257" t="s">
        <v>492</v>
      </c>
      <c r="AB188" s="258" t="s">
        <v>493</v>
      </c>
      <c r="AC188" s="242">
        <v>787322.82</v>
      </c>
    </row>
    <row r="189" spans="1:29" x14ac:dyDescent="0.35">
      <c r="AA189" s="257" t="s">
        <v>494</v>
      </c>
      <c r="AB189" s="258" t="s">
        <v>495</v>
      </c>
      <c r="AC189" s="242">
        <v>152875.48000000001</v>
      </c>
    </row>
    <row r="190" spans="1:29" x14ac:dyDescent="0.35">
      <c r="AA190" s="257" t="s">
        <v>496</v>
      </c>
      <c r="AB190" s="258" t="s">
        <v>497</v>
      </c>
      <c r="AC190" s="242">
        <v>5295216.45</v>
      </c>
    </row>
    <row r="191" spans="1:29" x14ac:dyDescent="0.35">
      <c r="AA191" s="257" t="s">
        <v>498</v>
      </c>
      <c r="AB191" s="258" t="s">
        <v>499</v>
      </c>
      <c r="AC191" s="242">
        <v>494735</v>
      </c>
    </row>
    <row r="192" spans="1:29" x14ac:dyDescent="0.35">
      <c r="AA192" s="257" t="s">
        <v>500</v>
      </c>
      <c r="AB192" s="258" t="s">
        <v>501</v>
      </c>
      <c r="AC192" s="242">
        <v>515480</v>
      </c>
    </row>
    <row r="193" spans="27:29" x14ac:dyDescent="0.35">
      <c r="AA193" s="257" t="s">
        <v>502</v>
      </c>
      <c r="AB193" s="258" t="s">
        <v>503</v>
      </c>
      <c r="AC193" s="242">
        <f>11355758+11744</f>
        <v>11367502</v>
      </c>
    </row>
    <row r="194" spans="27:29" x14ac:dyDescent="0.35">
      <c r="AA194" s="257" t="s">
        <v>1208</v>
      </c>
      <c r="AB194" s="258" t="s">
        <v>1209</v>
      </c>
      <c r="AC194" s="242">
        <v>326740</v>
      </c>
    </row>
    <row r="195" spans="27:29" x14ac:dyDescent="0.35">
      <c r="AA195" s="260">
        <v>12627</v>
      </c>
      <c r="AB195" s="261" t="s">
        <v>1210</v>
      </c>
      <c r="AC195" s="241">
        <v>41439617</v>
      </c>
    </row>
    <row r="196" spans="27:29" x14ac:dyDescent="0.35">
      <c r="AA196" s="255" t="s">
        <v>480</v>
      </c>
      <c r="AB196" s="256" t="s">
        <v>481</v>
      </c>
      <c r="AC196" s="240">
        <f t="shared" ref="AC196" si="112">SUM(AC197:AC208)</f>
        <v>66083622.869999997</v>
      </c>
    </row>
    <row r="197" spans="27:29" x14ac:dyDescent="0.35">
      <c r="AA197" s="257" t="s">
        <v>482</v>
      </c>
      <c r="AB197" s="258" t="s">
        <v>483</v>
      </c>
      <c r="AC197" s="242">
        <v>1770379.74</v>
      </c>
    </row>
    <row r="198" spans="27:29" x14ac:dyDescent="0.35">
      <c r="AA198" s="257" t="s">
        <v>484</v>
      </c>
      <c r="AB198" s="258" t="s">
        <v>485</v>
      </c>
      <c r="AC198" s="242">
        <v>1107682.5</v>
      </c>
    </row>
    <row r="199" spans="27:29" x14ac:dyDescent="0.35">
      <c r="AA199" s="257" t="s">
        <v>486</v>
      </c>
      <c r="AB199" s="258" t="s">
        <v>487</v>
      </c>
      <c r="AC199" s="242">
        <v>14045821.869999999</v>
      </c>
    </row>
    <row r="200" spans="27:29" x14ac:dyDescent="0.35">
      <c r="AA200" s="257" t="s">
        <v>488</v>
      </c>
      <c r="AB200" s="258" t="s">
        <v>489</v>
      </c>
      <c r="AC200" s="242">
        <v>383094.8</v>
      </c>
    </row>
    <row r="201" spans="27:29" x14ac:dyDescent="0.35">
      <c r="AA201" s="257" t="s">
        <v>490</v>
      </c>
      <c r="AB201" s="258" t="s">
        <v>491</v>
      </c>
      <c r="AC201" s="242">
        <v>19903717</v>
      </c>
    </row>
    <row r="202" spans="27:29" x14ac:dyDescent="0.35">
      <c r="AA202" s="257" t="s">
        <v>492</v>
      </c>
      <c r="AB202" s="258" t="s">
        <v>493</v>
      </c>
      <c r="AC202" s="242">
        <v>276248.21000000002</v>
      </c>
    </row>
    <row r="203" spans="27:29" x14ac:dyDescent="0.35">
      <c r="AA203" s="257" t="s">
        <v>494</v>
      </c>
      <c r="AB203" s="258" t="s">
        <v>495</v>
      </c>
      <c r="AC203" s="242">
        <v>178984</v>
      </c>
    </row>
    <row r="204" spans="27:29" x14ac:dyDescent="0.35">
      <c r="AA204" s="257" t="s">
        <v>496</v>
      </c>
      <c r="AB204" s="258" t="s">
        <v>497</v>
      </c>
      <c r="AC204" s="242">
        <v>17513294.75</v>
      </c>
    </row>
    <row r="205" spans="27:29" x14ac:dyDescent="0.35">
      <c r="AA205" s="257" t="s">
        <v>498</v>
      </c>
      <c r="AB205" s="258" t="s">
        <v>499</v>
      </c>
      <c r="AC205" s="242">
        <v>189861</v>
      </c>
    </row>
    <row r="206" spans="27:29" x14ac:dyDescent="0.35">
      <c r="AA206" s="257" t="s">
        <v>500</v>
      </c>
      <c r="AB206" s="258" t="s">
        <v>501</v>
      </c>
      <c r="AC206" s="242">
        <v>568741</v>
      </c>
    </row>
    <row r="207" spans="27:29" x14ac:dyDescent="0.35">
      <c r="AA207" s="257" t="s">
        <v>502</v>
      </c>
      <c r="AB207" s="258" t="s">
        <v>503</v>
      </c>
      <c r="AC207" s="242">
        <v>9818423</v>
      </c>
    </row>
    <row r="208" spans="27:29" x14ac:dyDescent="0.35">
      <c r="AA208" s="259">
        <v>1262212</v>
      </c>
      <c r="AB208" s="258" t="s">
        <v>1178</v>
      </c>
      <c r="AC208" s="242">
        <v>327375</v>
      </c>
    </row>
    <row r="209" spans="27:29" x14ac:dyDescent="0.35">
      <c r="AA209" s="259">
        <v>12627</v>
      </c>
      <c r="AB209" s="258" t="s">
        <v>1179</v>
      </c>
      <c r="AC209" s="242">
        <v>41439617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37" sqref="A37"/>
    </sheetView>
  </sheetViews>
  <sheetFormatPr baseColWidth="10" defaultRowHeight="14.5" x14ac:dyDescent="0.35"/>
  <cols>
    <col min="1" max="1" width="13.81640625" bestFit="1" customWidth="1"/>
    <col min="2" max="2" width="60.453125" bestFit="1" customWidth="1"/>
    <col min="3" max="3" width="17.36328125" bestFit="1" customWidth="1"/>
    <col min="4" max="4" width="16.36328125" bestFit="1" customWidth="1"/>
    <col min="5" max="5" width="17.36328125" bestFit="1" customWidth="1"/>
  </cols>
  <sheetData>
    <row r="1" spans="1:5" ht="29" x14ac:dyDescent="0.35">
      <c r="A1" s="9" t="s">
        <v>0</v>
      </c>
      <c r="B1" s="10" t="s">
        <v>1</v>
      </c>
      <c r="C1" s="10" t="s">
        <v>222</v>
      </c>
      <c r="D1" s="10" t="s">
        <v>225</v>
      </c>
      <c r="E1" s="10" t="s">
        <v>226</v>
      </c>
    </row>
    <row r="2" spans="1:5" x14ac:dyDescent="0.35">
      <c r="A2" s="21" t="s">
        <v>245</v>
      </c>
      <c r="B2" s="22" t="s">
        <v>246</v>
      </c>
      <c r="C2" s="23">
        <v>32250745169</v>
      </c>
      <c r="D2" s="23">
        <v>9986587434.2800007</v>
      </c>
      <c r="E2" s="23">
        <v>22264157734.720001</v>
      </c>
    </row>
    <row r="3" spans="1:5" x14ac:dyDescent="0.35">
      <c r="A3" s="25" t="s">
        <v>247</v>
      </c>
      <c r="B3" s="26" t="s">
        <v>248</v>
      </c>
      <c r="C3" s="29">
        <v>1755025978</v>
      </c>
      <c r="D3" s="30">
        <v>0</v>
      </c>
      <c r="E3" s="31">
        <v>1755025978</v>
      </c>
    </row>
    <row r="4" spans="1:5" x14ac:dyDescent="0.35">
      <c r="A4" s="25" t="s">
        <v>249</v>
      </c>
      <c r="B4" s="26" t="s">
        <v>250</v>
      </c>
      <c r="C4" s="29">
        <v>27484600657</v>
      </c>
      <c r="D4" s="30">
        <v>9262324565.2800007</v>
      </c>
      <c r="E4" s="31">
        <v>18222276091.720001</v>
      </c>
    </row>
    <row r="5" spans="1:5" x14ac:dyDescent="0.35">
      <c r="A5" s="25" t="s">
        <v>251</v>
      </c>
      <c r="B5" s="26" t="s">
        <v>252</v>
      </c>
      <c r="C5" s="29">
        <v>10000764</v>
      </c>
      <c r="D5" s="30"/>
      <c r="E5" s="31">
        <v>10000764</v>
      </c>
    </row>
    <row r="6" spans="1:5" x14ac:dyDescent="0.35">
      <c r="A6" s="25" t="s">
        <v>253</v>
      </c>
      <c r="B6" s="26" t="s">
        <v>254</v>
      </c>
      <c r="C6" s="29">
        <v>1796956253</v>
      </c>
      <c r="D6" s="30">
        <v>409384153</v>
      </c>
      <c r="E6" s="31">
        <v>1387572100</v>
      </c>
    </row>
    <row r="7" spans="1:5" x14ac:dyDescent="0.35">
      <c r="A7" s="25" t="s">
        <v>255</v>
      </c>
      <c r="B7" s="26" t="s">
        <v>256</v>
      </c>
      <c r="C7" s="29">
        <v>5182800</v>
      </c>
      <c r="D7" s="30">
        <v>1020000</v>
      </c>
      <c r="E7" s="31">
        <v>4162800</v>
      </c>
    </row>
    <row r="8" spans="1:5" x14ac:dyDescent="0.35">
      <c r="A8" s="25" t="s">
        <v>257</v>
      </c>
      <c r="B8" s="26" t="s">
        <v>258</v>
      </c>
      <c r="C8" s="29">
        <v>87550000</v>
      </c>
      <c r="D8" s="30">
        <v>44245654</v>
      </c>
      <c r="E8" s="31">
        <v>43304346</v>
      </c>
    </row>
    <row r="9" spans="1:5" x14ac:dyDescent="0.35">
      <c r="A9" s="25" t="s">
        <v>259</v>
      </c>
      <c r="B9" s="26" t="s">
        <v>260</v>
      </c>
      <c r="C9" s="29">
        <v>13081000</v>
      </c>
      <c r="D9" s="30">
        <v>824000</v>
      </c>
      <c r="E9" s="31">
        <v>12257000</v>
      </c>
    </row>
    <row r="10" spans="1:5" x14ac:dyDescent="0.35">
      <c r="A10" s="25" t="s">
        <v>261</v>
      </c>
      <c r="B10" s="26" t="s">
        <v>262</v>
      </c>
      <c r="C10" s="29">
        <v>61800000</v>
      </c>
      <c r="D10" s="30">
        <v>30602346</v>
      </c>
      <c r="E10" s="31">
        <v>31197654</v>
      </c>
    </row>
    <row r="11" spans="1:5" x14ac:dyDescent="0.35">
      <c r="A11" s="25" t="s">
        <v>263</v>
      </c>
      <c r="B11" s="26" t="s">
        <v>264</v>
      </c>
      <c r="C11" s="29">
        <v>7004000</v>
      </c>
      <c r="D11" s="30">
        <v>1575500</v>
      </c>
      <c r="E11" s="31">
        <v>5428500</v>
      </c>
    </row>
    <row r="12" spans="1:5" x14ac:dyDescent="0.35">
      <c r="A12" s="25" t="s">
        <v>265</v>
      </c>
      <c r="B12" s="26" t="s">
        <v>266</v>
      </c>
      <c r="C12" s="29">
        <v>15000000</v>
      </c>
      <c r="D12" s="30">
        <v>15619200</v>
      </c>
      <c r="E12" s="31">
        <v>-619200</v>
      </c>
    </row>
    <row r="13" spans="1:5" x14ac:dyDescent="0.35">
      <c r="A13" s="25" t="s">
        <v>267</v>
      </c>
      <c r="B13" s="26" t="s">
        <v>268</v>
      </c>
      <c r="C13" s="29">
        <v>940383717</v>
      </c>
      <c r="D13" s="30">
        <v>216319066</v>
      </c>
      <c r="E13" s="31">
        <v>724064651</v>
      </c>
    </row>
    <row r="14" spans="1:5" x14ac:dyDescent="0.35">
      <c r="A14" s="25" t="s">
        <v>269</v>
      </c>
      <c r="B14" s="26" t="s">
        <v>270</v>
      </c>
      <c r="C14" s="29">
        <v>74160000</v>
      </c>
      <c r="D14" s="30">
        <v>4672950</v>
      </c>
      <c r="E14" s="31">
        <v>69487050</v>
      </c>
    </row>
    <row r="15" spans="1:5" x14ac:dyDescent="0.35">
      <c r="A15" s="16" t="s">
        <v>271</v>
      </c>
      <c r="B15" s="17" t="s">
        <v>272</v>
      </c>
      <c r="C15" s="18">
        <v>9796488332</v>
      </c>
      <c r="D15" s="18">
        <v>3890179628</v>
      </c>
      <c r="E15" s="18">
        <v>5906308704</v>
      </c>
    </row>
    <row r="17" spans="1:1" x14ac:dyDescent="0.35">
      <c r="A17" s="237" t="s">
        <v>1191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21" sqref="C21"/>
    </sheetView>
  </sheetViews>
  <sheetFormatPr baseColWidth="10" defaultColWidth="33" defaultRowHeight="14.5" x14ac:dyDescent="0.35"/>
  <sheetData>
    <row r="1" spans="1:2" ht="15" thickBot="1" x14ac:dyDescent="0.4">
      <c r="A1" s="158" t="s">
        <v>1086</v>
      </c>
      <c r="B1" s="159" t="s">
        <v>1087</v>
      </c>
    </row>
    <row r="2" spans="1:2" ht="15" thickBot="1" x14ac:dyDescent="0.4">
      <c r="A2" s="160" t="s">
        <v>1088</v>
      </c>
      <c r="B2" s="164">
        <v>2505552556</v>
      </c>
    </row>
    <row r="3" spans="1:2" ht="15" thickBot="1" x14ac:dyDescent="0.4">
      <c r="A3" s="160" t="s">
        <v>1089</v>
      </c>
      <c r="B3" s="164">
        <v>178599689</v>
      </c>
    </row>
    <row r="4" spans="1:2" ht="15" thickBot="1" x14ac:dyDescent="0.4">
      <c r="A4" s="161" t="s">
        <v>1090</v>
      </c>
      <c r="B4" s="162" t="s">
        <v>1091</v>
      </c>
    </row>
    <row r="5" spans="1:2" x14ac:dyDescent="0.35">
      <c r="B5" s="163">
        <f>SUM(B2:B3)</f>
        <v>2684152245</v>
      </c>
    </row>
    <row r="6" spans="1:2" x14ac:dyDescent="0.35">
      <c r="B6">
        <v>178599869</v>
      </c>
    </row>
    <row r="7" spans="1:2" x14ac:dyDescent="0.35">
      <c r="B7" s="165">
        <f>+B6+B2</f>
        <v>2684152425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showGridLines="0" topLeftCell="L12" workbookViewId="0">
      <selection activeCell="Q30" sqref="L30:Q30"/>
    </sheetView>
  </sheetViews>
  <sheetFormatPr baseColWidth="10" defaultColWidth="11.453125" defaultRowHeight="14.5" x14ac:dyDescent="0.35"/>
  <cols>
    <col min="1" max="1" width="21.1796875" style="207" customWidth="1"/>
    <col min="2" max="2" width="45.1796875" style="176" customWidth="1"/>
    <col min="3" max="3" width="14.7265625" style="44" hidden="1" customWidth="1"/>
    <col min="4" max="4" width="70" style="44" hidden="1" customWidth="1"/>
    <col min="5" max="5" width="18.81640625" style="176" bestFit="1" customWidth="1"/>
    <col min="6" max="6" width="17.36328125" style="176" bestFit="1" customWidth="1"/>
    <col min="7" max="7" width="18" style="44" bestFit="1" customWidth="1"/>
    <col min="8" max="9" width="17.36328125" style="44" bestFit="1" customWidth="1"/>
    <col min="10" max="10" width="16.36328125" style="44" bestFit="1" customWidth="1"/>
    <col min="11" max="13" width="17.36328125" style="44" bestFit="1" customWidth="1"/>
    <col min="14" max="14" width="21.453125" style="44" bestFit="1" customWidth="1"/>
    <col min="15" max="15" width="18.1796875" style="44" bestFit="1" customWidth="1"/>
    <col min="16" max="16" width="21.08984375" style="44" bestFit="1" customWidth="1"/>
    <col min="17" max="17" width="20.1796875" style="44" bestFit="1" customWidth="1"/>
    <col min="18" max="18" width="18.36328125" style="176" bestFit="1" customWidth="1"/>
    <col min="19" max="21" width="18.81640625" style="44" hidden="1" customWidth="1"/>
    <col min="22" max="22" width="38.26953125" style="44" hidden="1" customWidth="1"/>
    <col min="23" max="23" width="16.81640625" style="44" hidden="1" customWidth="1"/>
    <col min="24" max="24" width="15.1796875" style="44" hidden="1" customWidth="1"/>
    <col min="25" max="25" width="22.26953125" style="44" hidden="1" customWidth="1"/>
    <col min="26" max="26" width="21.7265625" style="44" hidden="1" customWidth="1"/>
    <col min="27" max="27" width="15.81640625" style="44" hidden="1" customWidth="1"/>
    <col min="28" max="28" width="15.1796875" style="44" hidden="1" customWidth="1"/>
    <col min="29" max="29" width="3.81640625" style="44" customWidth="1"/>
    <col min="30" max="30" width="20.1796875" style="176" bestFit="1" customWidth="1"/>
    <col min="31" max="31" width="2.453125" style="44" customWidth="1"/>
    <col min="32" max="32" width="20.1796875" style="176" bestFit="1" customWidth="1"/>
    <col min="33" max="33" width="16.81640625" style="44" bestFit="1" customWidth="1"/>
    <col min="34" max="35" width="17.81640625" style="44" bestFit="1" customWidth="1"/>
    <col min="36" max="36" width="16.81640625" style="44" bestFit="1" customWidth="1"/>
    <col min="37" max="16384" width="11.453125" style="44"/>
  </cols>
  <sheetData>
    <row r="1" spans="1:32" s="148" customFormat="1" ht="31" x14ac:dyDescent="0.35">
      <c r="A1" s="144" t="s">
        <v>650</v>
      </c>
      <c r="B1" s="145" t="s">
        <v>651</v>
      </c>
      <c r="C1" s="146" t="s">
        <v>652</v>
      </c>
      <c r="D1" s="146" t="s">
        <v>653</v>
      </c>
      <c r="E1" s="143" t="s">
        <v>654</v>
      </c>
      <c r="F1" s="143" t="s">
        <v>655</v>
      </c>
      <c r="G1" s="147" t="s">
        <v>656</v>
      </c>
      <c r="H1" s="147" t="s">
        <v>657</v>
      </c>
      <c r="I1" s="147" t="s">
        <v>658</v>
      </c>
      <c r="J1" s="147" t="s">
        <v>659</v>
      </c>
      <c r="K1" s="147" t="s">
        <v>660</v>
      </c>
      <c r="L1" s="147" t="s">
        <v>661</v>
      </c>
      <c r="M1" s="147" t="s">
        <v>662</v>
      </c>
      <c r="N1" s="147" t="s">
        <v>663</v>
      </c>
      <c r="O1" s="147" t="s">
        <v>664</v>
      </c>
      <c r="P1" s="147" t="s">
        <v>665</v>
      </c>
      <c r="Q1" s="147" t="s">
        <v>666</v>
      </c>
      <c r="R1" s="143" t="s">
        <v>667</v>
      </c>
      <c r="AC1" s="149"/>
      <c r="AD1" s="143" t="s">
        <v>668</v>
      </c>
      <c r="AF1" s="143" t="s">
        <v>757</v>
      </c>
    </row>
    <row r="2" spans="1:32" s="46" customFormat="1" x14ac:dyDescent="0.35">
      <c r="A2" s="197"/>
      <c r="B2" s="186" t="s">
        <v>669</v>
      </c>
      <c r="C2" s="141"/>
      <c r="D2" s="141"/>
      <c r="E2" s="177"/>
      <c r="F2" s="177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77"/>
      <c r="AC2" s="47"/>
      <c r="AD2" s="177"/>
      <c r="AF2" s="167"/>
    </row>
    <row r="3" spans="1:32" x14ac:dyDescent="0.35">
      <c r="A3" s="282" t="s">
        <v>670</v>
      </c>
      <c r="B3" s="283"/>
      <c r="C3" s="48"/>
      <c r="D3" s="48"/>
      <c r="E3" s="168">
        <f>+E4</f>
        <v>15929851564.790001</v>
      </c>
      <c r="F3" s="168">
        <f t="shared" ref="F3:R3" si="0">+F4</f>
        <v>15929851564.790001</v>
      </c>
      <c r="G3" s="49">
        <f t="shared" si="0"/>
        <v>0</v>
      </c>
      <c r="H3" s="49">
        <f t="shared" si="0"/>
        <v>0</v>
      </c>
      <c r="I3" s="49">
        <f t="shared" si="0"/>
        <v>0</v>
      </c>
      <c r="J3" s="49">
        <f t="shared" si="0"/>
        <v>0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49">
        <f t="shared" si="0"/>
        <v>0</v>
      </c>
      <c r="R3" s="168">
        <f t="shared" si="0"/>
        <v>15929851564.790001</v>
      </c>
      <c r="AC3" s="45"/>
      <c r="AD3" s="168"/>
      <c r="AF3" s="168"/>
    </row>
    <row r="4" spans="1:32" x14ac:dyDescent="0.35">
      <c r="A4" s="282" t="s">
        <v>671</v>
      </c>
      <c r="B4" s="283"/>
      <c r="C4" s="48"/>
      <c r="D4" s="48"/>
      <c r="E4" s="168">
        <f>+E5+E6</f>
        <v>15929851564.790001</v>
      </c>
      <c r="F4" s="168">
        <f t="shared" ref="F4:R4" si="1">+F5+F6</f>
        <v>15929851564.790001</v>
      </c>
      <c r="G4" s="49">
        <f t="shared" si="1"/>
        <v>0</v>
      </c>
      <c r="H4" s="49">
        <f t="shared" si="1"/>
        <v>0</v>
      </c>
      <c r="I4" s="49">
        <f t="shared" si="1"/>
        <v>0</v>
      </c>
      <c r="J4" s="49">
        <f t="shared" si="1"/>
        <v>0</v>
      </c>
      <c r="K4" s="49">
        <f t="shared" si="1"/>
        <v>0</v>
      </c>
      <c r="L4" s="49">
        <f t="shared" si="1"/>
        <v>0</v>
      </c>
      <c r="M4" s="49">
        <f t="shared" si="1"/>
        <v>0</v>
      </c>
      <c r="N4" s="49">
        <f t="shared" si="1"/>
        <v>0</v>
      </c>
      <c r="O4" s="49">
        <f t="shared" si="1"/>
        <v>0</v>
      </c>
      <c r="P4" s="49">
        <f t="shared" si="1"/>
        <v>0</v>
      </c>
      <c r="Q4" s="49">
        <f t="shared" si="1"/>
        <v>0</v>
      </c>
      <c r="R4" s="168">
        <f t="shared" si="1"/>
        <v>15929851564.790001</v>
      </c>
      <c r="AC4" s="45"/>
      <c r="AD4" s="168"/>
      <c r="AF4" s="168"/>
    </row>
    <row r="5" spans="1:32" x14ac:dyDescent="0.35">
      <c r="A5" s="282" t="s">
        <v>672</v>
      </c>
      <c r="B5" s="283"/>
      <c r="C5" s="48"/>
      <c r="D5" s="48"/>
      <c r="E5" s="168">
        <v>4248370901.98</v>
      </c>
      <c r="F5" s="168">
        <v>4248370901.98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68">
        <f>SUM(F5:Q5)</f>
        <v>4248370901.98</v>
      </c>
      <c r="AC5" s="45"/>
      <c r="AD5" s="168"/>
      <c r="AF5" s="168"/>
    </row>
    <row r="6" spans="1:32" x14ac:dyDescent="0.35">
      <c r="A6" s="282" t="s">
        <v>673</v>
      </c>
      <c r="B6" s="283"/>
      <c r="C6" s="48"/>
      <c r="D6" s="48"/>
      <c r="E6" s="168">
        <v>11681480662.810001</v>
      </c>
      <c r="F6" s="168">
        <v>11681480662.810001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168">
        <f>SUM(F6:Q6)</f>
        <v>11681480662.810001</v>
      </c>
      <c r="AC6" s="45"/>
      <c r="AD6" s="168"/>
      <c r="AF6" s="168"/>
    </row>
    <row r="7" spans="1:32" s="55" customFormat="1" x14ac:dyDescent="0.35">
      <c r="A7" s="198">
        <v>1</v>
      </c>
      <c r="B7" s="187" t="s">
        <v>674</v>
      </c>
      <c r="C7" s="52" t="s">
        <v>675</v>
      </c>
      <c r="D7" s="52"/>
      <c r="E7" s="178">
        <f t="shared" ref="E7:R7" si="2">+E8+E143</f>
        <v>128545687387.96001</v>
      </c>
      <c r="F7" s="178">
        <f t="shared" si="2"/>
        <v>30735104632.166668</v>
      </c>
      <c r="G7" s="53">
        <f t="shared" si="2"/>
        <v>23155848008.639996</v>
      </c>
      <c r="H7" s="53">
        <f t="shared" si="2"/>
        <v>19845560813.076664</v>
      </c>
      <c r="I7" s="53">
        <f t="shared" si="2"/>
        <v>12004190030.456667</v>
      </c>
      <c r="J7" s="53">
        <f t="shared" si="2"/>
        <v>5895945077.0066671</v>
      </c>
      <c r="K7" s="53">
        <f t="shared" si="2"/>
        <v>10458016304.34</v>
      </c>
      <c r="L7" s="53">
        <f t="shared" si="2"/>
        <v>17447063310.126663</v>
      </c>
      <c r="M7" s="53">
        <f t="shared" si="2"/>
        <v>16001070951.496668</v>
      </c>
      <c r="N7" s="53">
        <f t="shared" si="2"/>
        <v>6267384479.8266668</v>
      </c>
      <c r="O7" s="53">
        <f t="shared" si="2"/>
        <v>5170345430.3966665</v>
      </c>
      <c r="P7" s="53">
        <f t="shared" si="2"/>
        <v>5594809879.666667</v>
      </c>
      <c r="Q7" s="53">
        <f t="shared" si="2"/>
        <v>8891040084.5900002</v>
      </c>
      <c r="R7" s="178">
        <f t="shared" si="2"/>
        <v>149626633694.78998</v>
      </c>
      <c r="S7" s="54">
        <v>125613921113.08</v>
      </c>
      <c r="T7" s="54">
        <f>+'[4]PLANO INGRESOS'!$BV$2</f>
        <v>128545687387.995</v>
      </c>
      <c r="U7" s="54">
        <f>+T7-E7</f>
        <v>3.49884033203125E-2</v>
      </c>
      <c r="V7" s="54">
        <f>+U7-U47</f>
        <v>3.49884033203125E-2</v>
      </c>
      <c r="AD7" s="178">
        <f>+AD8+AD143</f>
        <v>27100430782.240002</v>
      </c>
      <c r="AF7" s="169">
        <f t="shared" ref="AF7:AF70" si="3">(AD7-F7)/F7</f>
        <v>-0.11825806007254319</v>
      </c>
    </row>
    <row r="8" spans="1:32" s="55" customFormat="1" x14ac:dyDescent="0.35">
      <c r="A8" s="198">
        <v>11</v>
      </c>
      <c r="B8" s="187" t="s">
        <v>230</v>
      </c>
      <c r="C8" s="52" t="s">
        <v>675</v>
      </c>
      <c r="D8" s="52"/>
      <c r="E8" s="178">
        <f>+E9</f>
        <v>128185121190.96001</v>
      </c>
      <c r="F8" s="178">
        <f t="shared" ref="F8:R8" si="4">+F9</f>
        <v>9624111142.293335</v>
      </c>
      <c r="G8" s="53">
        <f t="shared" si="4"/>
        <v>23125800825.556664</v>
      </c>
      <c r="H8" s="53">
        <f t="shared" si="4"/>
        <v>19815513629.993332</v>
      </c>
      <c r="I8" s="53">
        <f t="shared" si="4"/>
        <v>11974142847.373333</v>
      </c>
      <c r="J8" s="53">
        <f t="shared" si="4"/>
        <v>5865897893.9233341</v>
      </c>
      <c r="K8" s="53">
        <f t="shared" si="4"/>
        <v>10427969121.256666</v>
      </c>
      <c r="L8" s="53">
        <f t="shared" si="4"/>
        <v>17417016127.043331</v>
      </c>
      <c r="M8" s="53">
        <f t="shared" si="4"/>
        <v>15971023768.413334</v>
      </c>
      <c r="N8" s="53">
        <f t="shared" si="4"/>
        <v>6237337296.7433338</v>
      </c>
      <c r="O8" s="53">
        <f t="shared" si="4"/>
        <v>5140298247.3133335</v>
      </c>
      <c r="P8" s="53">
        <f t="shared" si="4"/>
        <v>5564762696.583334</v>
      </c>
      <c r="Q8" s="53">
        <f t="shared" si="4"/>
        <v>8860992901.5066662</v>
      </c>
      <c r="R8" s="178">
        <f t="shared" si="4"/>
        <v>128185121190.99998</v>
      </c>
      <c r="S8" s="54"/>
      <c r="T8" s="54">
        <f>+T7-S7</f>
        <v>2931766274.9149933</v>
      </c>
      <c r="U8" s="54">
        <v>126612189406</v>
      </c>
      <c r="V8" s="54">
        <f>+U8-T7</f>
        <v>-1933497981.9949951</v>
      </c>
      <c r="AD8" s="178">
        <f>+AD9</f>
        <v>5964838976.6100006</v>
      </c>
      <c r="AF8" s="169">
        <f t="shared" si="3"/>
        <v>-0.38021923391996121</v>
      </c>
    </row>
    <row r="9" spans="1:32" s="55" customFormat="1" x14ac:dyDescent="0.35">
      <c r="A9" s="198">
        <v>112</v>
      </c>
      <c r="B9" s="187" t="s">
        <v>232</v>
      </c>
      <c r="C9" s="52" t="s">
        <v>675</v>
      </c>
      <c r="D9" s="52"/>
      <c r="E9" s="178">
        <f t="shared" ref="E9:R9" si="5">+E10+E126</f>
        <v>128185121190.96001</v>
      </c>
      <c r="F9" s="178">
        <f t="shared" si="5"/>
        <v>9624111142.293335</v>
      </c>
      <c r="G9" s="53">
        <f t="shared" si="5"/>
        <v>23125800825.556664</v>
      </c>
      <c r="H9" s="53">
        <f t="shared" si="5"/>
        <v>19815513629.993332</v>
      </c>
      <c r="I9" s="53">
        <f t="shared" si="5"/>
        <v>11974142847.373333</v>
      </c>
      <c r="J9" s="53">
        <f t="shared" si="5"/>
        <v>5865897893.9233341</v>
      </c>
      <c r="K9" s="53">
        <f t="shared" si="5"/>
        <v>10427969121.256666</v>
      </c>
      <c r="L9" s="53">
        <f t="shared" si="5"/>
        <v>17417016127.043331</v>
      </c>
      <c r="M9" s="53">
        <f t="shared" si="5"/>
        <v>15971023768.413334</v>
      </c>
      <c r="N9" s="53">
        <f t="shared" si="5"/>
        <v>6237337296.7433338</v>
      </c>
      <c r="O9" s="53">
        <f t="shared" si="5"/>
        <v>5140298247.3133335</v>
      </c>
      <c r="P9" s="53">
        <f t="shared" si="5"/>
        <v>5564762696.583334</v>
      </c>
      <c r="Q9" s="53">
        <f t="shared" si="5"/>
        <v>8860992901.5066662</v>
      </c>
      <c r="R9" s="178">
        <f t="shared" si="5"/>
        <v>128185121190.99998</v>
      </c>
      <c r="S9" s="54">
        <v>126819311951.44</v>
      </c>
      <c r="T9" s="54">
        <f>+E9-S9</f>
        <v>1365809239.5200043</v>
      </c>
      <c r="AD9" s="178">
        <f>+AD10+AD126</f>
        <v>5964838976.6100006</v>
      </c>
      <c r="AF9" s="169">
        <f t="shared" si="3"/>
        <v>-0.38021923391996121</v>
      </c>
    </row>
    <row r="10" spans="1:32" s="55" customFormat="1" x14ac:dyDescent="0.35">
      <c r="A10" s="199">
        <v>1125</v>
      </c>
      <c r="B10" s="188" t="s">
        <v>234</v>
      </c>
      <c r="C10" s="58" t="s">
        <v>675</v>
      </c>
      <c r="D10" s="58"/>
      <c r="E10" s="179">
        <f t="shared" ref="E10:R10" si="6">+E11+E87</f>
        <v>46439868580.960007</v>
      </c>
      <c r="F10" s="179">
        <f t="shared" si="6"/>
        <v>5233162950.9933338</v>
      </c>
      <c r="G10" s="59">
        <f t="shared" si="6"/>
        <v>14548998769.123329</v>
      </c>
      <c r="H10" s="59">
        <f t="shared" si="6"/>
        <v>6919505534.6933327</v>
      </c>
      <c r="I10" s="59">
        <f t="shared" si="6"/>
        <v>548811841.07333326</v>
      </c>
      <c r="J10" s="59">
        <f t="shared" si="6"/>
        <v>1474949702.6233335</v>
      </c>
      <c r="K10" s="59">
        <f t="shared" si="6"/>
        <v>1851167064.8233335</v>
      </c>
      <c r="L10" s="59">
        <f t="shared" si="6"/>
        <v>13026067935.743332</v>
      </c>
      <c r="M10" s="59">
        <f t="shared" si="6"/>
        <v>10623205577.113335</v>
      </c>
      <c r="N10" s="59">
        <f t="shared" si="6"/>
        <v>1846389105.4433334</v>
      </c>
      <c r="O10" s="59">
        <f t="shared" si="6"/>
        <v>749350056.01333332</v>
      </c>
      <c r="P10" s="59">
        <f t="shared" si="6"/>
        <v>1173814505.2833333</v>
      </c>
      <c r="Q10" s="59">
        <f t="shared" si="6"/>
        <v>284190845.07333332</v>
      </c>
      <c r="R10" s="179">
        <f t="shared" si="6"/>
        <v>46439868581</v>
      </c>
      <c r="S10" s="54">
        <v>46439868581.220009</v>
      </c>
      <c r="T10" s="54">
        <f t="shared" ref="T10:T16" si="7">+E10-S10</f>
        <v>-0.26000213623046875</v>
      </c>
      <c r="U10" s="54"/>
      <c r="AD10" s="179">
        <f>+AD11+AD87</f>
        <v>1689034784.6100001</v>
      </c>
      <c r="AF10" s="170">
        <f t="shared" si="3"/>
        <v>-0.67724399174510785</v>
      </c>
    </row>
    <row r="11" spans="1:32" s="55" customFormat="1" x14ac:dyDescent="0.35">
      <c r="A11" s="199">
        <v>11251</v>
      </c>
      <c r="B11" s="188" t="s">
        <v>236</v>
      </c>
      <c r="C11" s="58" t="s">
        <v>675</v>
      </c>
      <c r="D11" s="58"/>
      <c r="E11" s="179">
        <f t="shared" ref="E11:R11" si="8">+E12+E84</f>
        <v>44746571784.960007</v>
      </c>
      <c r="F11" s="179">
        <f t="shared" si="8"/>
        <v>5123888218</v>
      </c>
      <c r="G11" s="59">
        <f t="shared" si="8"/>
        <v>14390724036.129995</v>
      </c>
      <c r="H11" s="59">
        <f t="shared" si="8"/>
        <v>6801230801.6999998</v>
      </c>
      <c r="I11" s="59">
        <f t="shared" si="8"/>
        <v>439537108.07999998</v>
      </c>
      <c r="J11" s="59">
        <f t="shared" si="8"/>
        <v>1263674969.6300001</v>
      </c>
      <c r="K11" s="59">
        <f t="shared" si="8"/>
        <v>1735892331.8300002</v>
      </c>
      <c r="L11" s="59">
        <f t="shared" si="8"/>
        <v>12916793202.749998</v>
      </c>
      <c r="M11" s="59">
        <f t="shared" si="8"/>
        <v>10464930844.120001</v>
      </c>
      <c r="N11" s="59">
        <f t="shared" si="8"/>
        <v>1728114372.45</v>
      </c>
      <c r="O11" s="59">
        <f t="shared" si="8"/>
        <v>640075323.01999998</v>
      </c>
      <c r="P11" s="59">
        <f t="shared" si="8"/>
        <v>912539772.29000008</v>
      </c>
      <c r="Q11" s="59">
        <f t="shared" si="8"/>
        <v>168916112</v>
      </c>
      <c r="R11" s="179">
        <f t="shared" si="8"/>
        <v>44746571785</v>
      </c>
      <c r="S11" s="54">
        <v>44746571785.220009</v>
      </c>
      <c r="T11" s="54">
        <f t="shared" si="7"/>
        <v>-0.26000213623046875</v>
      </c>
      <c r="U11" s="54"/>
      <c r="AD11" s="179">
        <f>+AD12+AD84</f>
        <v>1492930739.6100001</v>
      </c>
      <c r="AF11" s="170">
        <f t="shared" si="3"/>
        <v>-0.70863323396373123</v>
      </c>
    </row>
    <row r="12" spans="1:32" s="55" customFormat="1" x14ac:dyDescent="0.35">
      <c r="A12" s="199">
        <v>1125110</v>
      </c>
      <c r="B12" s="188" t="s">
        <v>676</v>
      </c>
      <c r="C12" s="58" t="s">
        <v>675</v>
      </c>
      <c r="D12" s="58"/>
      <c r="E12" s="179">
        <f>+E13</f>
        <v>44516571784.960007</v>
      </c>
      <c r="F12" s="179">
        <f t="shared" ref="F12:R14" si="9">+F13</f>
        <v>5123888218</v>
      </c>
      <c r="G12" s="59">
        <f t="shared" si="9"/>
        <v>14367724036.129995</v>
      </c>
      <c r="H12" s="59">
        <f t="shared" si="9"/>
        <v>6778230801.6999998</v>
      </c>
      <c r="I12" s="59">
        <f t="shared" si="9"/>
        <v>416537108.07999998</v>
      </c>
      <c r="J12" s="59">
        <f t="shared" si="9"/>
        <v>1240674969.6300001</v>
      </c>
      <c r="K12" s="59">
        <f t="shared" si="9"/>
        <v>1712892331.8300002</v>
      </c>
      <c r="L12" s="59">
        <f t="shared" si="9"/>
        <v>12893793202.749998</v>
      </c>
      <c r="M12" s="59">
        <f t="shared" si="9"/>
        <v>10441930844.120001</v>
      </c>
      <c r="N12" s="59">
        <f t="shared" si="9"/>
        <v>1705114372.45</v>
      </c>
      <c r="O12" s="59">
        <f t="shared" si="9"/>
        <v>617075323.01999998</v>
      </c>
      <c r="P12" s="59">
        <f t="shared" si="9"/>
        <v>889539772.29000008</v>
      </c>
      <c r="Q12" s="59">
        <f t="shared" si="9"/>
        <v>168916112</v>
      </c>
      <c r="R12" s="179">
        <f t="shared" si="9"/>
        <v>44516571785</v>
      </c>
      <c r="S12" s="54">
        <v>44516571785.220009</v>
      </c>
      <c r="T12" s="54">
        <f t="shared" si="7"/>
        <v>-0.26000213623046875</v>
      </c>
      <c r="AD12" s="179">
        <f>+AD13</f>
        <v>1484795039.6100001</v>
      </c>
      <c r="AF12" s="170">
        <f t="shared" si="3"/>
        <v>-0.71022103206819021</v>
      </c>
    </row>
    <row r="13" spans="1:32" s="55" customFormat="1" x14ac:dyDescent="0.35">
      <c r="A13" s="199">
        <v>11251101</v>
      </c>
      <c r="B13" s="188" t="s">
        <v>240</v>
      </c>
      <c r="C13" s="58" t="s">
        <v>675</v>
      </c>
      <c r="D13" s="58"/>
      <c r="E13" s="179">
        <f>+E14</f>
        <v>44516571784.960007</v>
      </c>
      <c r="F13" s="179">
        <f t="shared" si="9"/>
        <v>5123888218</v>
      </c>
      <c r="G13" s="59">
        <f t="shared" si="9"/>
        <v>14367724036.129995</v>
      </c>
      <c r="H13" s="59">
        <f t="shared" si="9"/>
        <v>6778230801.6999998</v>
      </c>
      <c r="I13" s="59">
        <f t="shared" si="9"/>
        <v>416537108.07999998</v>
      </c>
      <c r="J13" s="59">
        <f t="shared" si="9"/>
        <v>1240674969.6300001</v>
      </c>
      <c r="K13" s="59">
        <f t="shared" si="9"/>
        <v>1712892331.8300002</v>
      </c>
      <c r="L13" s="59">
        <f t="shared" si="9"/>
        <v>12893793202.749998</v>
      </c>
      <c r="M13" s="59">
        <f t="shared" si="9"/>
        <v>10441930844.120001</v>
      </c>
      <c r="N13" s="59">
        <f t="shared" si="9"/>
        <v>1705114372.45</v>
      </c>
      <c r="O13" s="59">
        <f t="shared" si="9"/>
        <v>617075323.01999998</v>
      </c>
      <c r="P13" s="59">
        <f t="shared" si="9"/>
        <v>889539772.29000008</v>
      </c>
      <c r="Q13" s="59">
        <f t="shared" si="9"/>
        <v>168916112</v>
      </c>
      <c r="R13" s="179">
        <f t="shared" si="9"/>
        <v>44516571785</v>
      </c>
      <c r="S13" s="54">
        <v>44516571785.220009</v>
      </c>
      <c r="T13" s="54">
        <f t="shared" si="7"/>
        <v>-0.26000213623046875</v>
      </c>
      <c r="AD13" s="179">
        <f>+AD14</f>
        <v>1484795039.6100001</v>
      </c>
      <c r="AF13" s="170">
        <f t="shared" si="3"/>
        <v>-0.71022103206819021</v>
      </c>
    </row>
    <row r="14" spans="1:32" s="55" customFormat="1" x14ac:dyDescent="0.35">
      <c r="A14" s="200">
        <v>112511011</v>
      </c>
      <c r="B14" s="189" t="s">
        <v>242</v>
      </c>
      <c r="C14" s="58" t="s">
        <v>675</v>
      </c>
      <c r="D14" s="58"/>
      <c r="E14" s="179">
        <f>+E15</f>
        <v>44516571784.960007</v>
      </c>
      <c r="F14" s="179">
        <f t="shared" si="9"/>
        <v>5123888218</v>
      </c>
      <c r="G14" s="59">
        <f t="shared" si="9"/>
        <v>14367724036.129995</v>
      </c>
      <c r="H14" s="59">
        <f t="shared" si="9"/>
        <v>6778230801.6999998</v>
      </c>
      <c r="I14" s="59">
        <f t="shared" si="9"/>
        <v>416537108.07999998</v>
      </c>
      <c r="J14" s="59">
        <f t="shared" si="9"/>
        <v>1240674969.6300001</v>
      </c>
      <c r="K14" s="59">
        <f t="shared" si="9"/>
        <v>1712892331.8300002</v>
      </c>
      <c r="L14" s="59">
        <f t="shared" si="9"/>
        <v>12893793202.749998</v>
      </c>
      <c r="M14" s="59">
        <f t="shared" si="9"/>
        <v>10441930844.120001</v>
      </c>
      <c r="N14" s="59">
        <f t="shared" si="9"/>
        <v>1705114372.45</v>
      </c>
      <c r="O14" s="59">
        <f t="shared" si="9"/>
        <v>617075323.01999998</v>
      </c>
      <c r="P14" s="59">
        <f t="shared" si="9"/>
        <v>889539772.29000008</v>
      </c>
      <c r="Q14" s="59">
        <f t="shared" si="9"/>
        <v>168916112</v>
      </c>
      <c r="R14" s="179">
        <f t="shared" si="9"/>
        <v>44516571785</v>
      </c>
      <c r="S14" s="54">
        <v>44516571785.220009</v>
      </c>
      <c r="T14" s="54">
        <f t="shared" si="7"/>
        <v>-0.26000213623046875</v>
      </c>
      <c r="AD14" s="179">
        <f>+AD15</f>
        <v>1484795039.6100001</v>
      </c>
      <c r="AF14" s="170">
        <f t="shared" si="3"/>
        <v>-0.71022103206819021</v>
      </c>
    </row>
    <row r="15" spans="1:32" s="55" customFormat="1" x14ac:dyDescent="0.35">
      <c r="A15" s="200">
        <v>1125110111</v>
      </c>
      <c r="B15" s="189" t="s">
        <v>244</v>
      </c>
      <c r="C15" s="58" t="s">
        <v>675</v>
      </c>
      <c r="D15" s="58"/>
      <c r="E15" s="179">
        <f t="shared" ref="E15:R15" si="10">+E16+E29+E47</f>
        <v>44516571784.960007</v>
      </c>
      <c r="F15" s="179">
        <f t="shared" si="10"/>
        <v>5123888218</v>
      </c>
      <c r="G15" s="59">
        <f t="shared" si="10"/>
        <v>14367724036.129995</v>
      </c>
      <c r="H15" s="59">
        <f t="shared" si="10"/>
        <v>6778230801.6999998</v>
      </c>
      <c r="I15" s="59">
        <f t="shared" si="10"/>
        <v>416537108.07999998</v>
      </c>
      <c r="J15" s="59">
        <f t="shared" si="10"/>
        <v>1240674969.6300001</v>
      </c>
      <c r="K15" s="59">
        <f t="shared" si="10"/>
        <v>1712892331.8300002</v>
      </c>
      <c r="L15" s="59">
        <f t="shared" si="10"/>
        <v>12893793202.749998</v>
      </c>
      <c r="M15" s="59">
        <f t="shared" si="10"/>
        <v>10441930844.120001</v>
      </c>
      <c r="N15" s="59">
        <f t="shared" si="10"/>
        <v>1705114372.45</v>
      </c>
      <c r="O15" s="59">
        <f t="shared" si="10"/>
        <v>617075323.01999998</v>
      </c>
      <c r="P15" s="59">
        <f t="shared" si="10"/>
        <v>889539772.29000008</v>
      </c>
      <c r="Q15" s="59">
        <f t="shared" si="10"/>
        <v>168916112</v>
      </c>
      <c r="R15" s="179">
        <f t="shared" si="10"/>
        <v>44516571785</v>
      </c>
      <c r="S15" s="54">
        <v>32250745169.000011</v>
      </c>
      <c r="T15" s="54">
        <f t="shared" si="7"/>
        <v>12265826615.959995</v>
      </c>
      <c r="AD15" s="179">
        <f>+AD16+AD29+AD47</f>
        <v>1484795039.6100001</v>
      </c>
      <c r="AF15" s="170">
        <f t="shared" si="3"/>
        <v>-0.71022103206819021</v>
      </c>
    </row>
    <row r="16" spans="1:32" s="55" customFormat="1" ht="29" x14ac:dyDescent="0.35">
      <c r="A16" s="201">
        <v>11251101111</v>
      </c>
      <c r="B16" s="190" t="s">
        <v>246</v>
      </c>
      <c r="C16" s="62" t="s">
        <v>675</v>
      </c>
      <c r="D16" s="62"/>
      <c r="E16" s="180">
        <f t="shared" ref="E16:R16" si="11">+E17+E18+E19+E20+E21+E22+E23+E24+E25+E26+E27+E28</f>
        <v>32250745168.960003</v>
      </c>
      <c r="F16" s="180">
        <f t="shared" si="11"/>
        <v>3811815066.0000005</v>
      </c>
      <c r="G16" s="63">
        <f t="shared" si="11"/>
        <v>9572333017.9799957</v>
      </c>
      <c r="H16" s="63">
        <f t="shared" si="11"/>
        <v>1525600776.3299999</v>
      </c>
      <c r="I16" s="63">
        <f t="shared" si="11"/>
        <v>284599851.73000002</v>
      </c>
      <c r="J16" s="63">
        <f t="shared" si="11"/>
        <v>775914561.17999995</v>
      </c>
      <c r="K16" s="63">
        <f t="shared" si="11"/>
        <v>610253565.43000007</v>
      </c>
      <c r="L16" s="63">
        <f t="shared" si="11"/>
        <v>9346174190.5999985</v>
      </c>
      <c r="M16" s="63">
        <f t="shared" si="11"/>
        <v>4572904930.1900005</v>
      </c>
      <c r="N16" s="63">
        <f t="shared" si="11"/>
        <v>552014097.89999998</v>
      </c>
      <c r="O16" s="63">
        <f t="shared" si="11"/>
        <v>356537502.67000002</v>
      </c>
      <c r="P16" s="63">
        <f t="shared" si="11"/>
        <v>673681496.99000013</v>
      </c>
      <c r="Q16" s="63">
        <f t="shared" si="11"/>
        <v>168916112</v>
      </c>
      <c r="R16" s="180">
        <f t="shared" si="11"/>
        <v>32250745168.999996</v>
      </c>
      <c r="S16" s="54">
        <v>32250745169.000011</v>
      </c>
      <c r="T16" s="54">
        <f t="shared" si="7"/>
        <v>-4.0008544921875E-2</v>
      </c>
      <c r="U16" s="54"/>
      <c r="AD16" s="180">
        <f>+AD17+AD18+AD19+AD20+AD21+AD22+AD23+AD24+AD25+AD26+AD27+AD28</f>
        <v>1093222382.5500002</v>
      </c>
      <c r="AF16" s="166">
        <f t="shared" si="3"/>
        <v>-0.71320162084956717</v>
      </c>
    </row>
    <row r="17" spans="1:32" s="55" customFormat="1" x14ac:dyDescent="0.35">
      <c r="A17" s="202">
        <v>112511011111</v>
      </c>
      <c r="B17" s="191" t="s">
        <v>248</v>
      </c>
      <c r="C17" s="64"/>
      <c r="D17" s="64"/>
      <c r="E17" s="181">
        <v>1755025978</v>
      </c>
      <c r="F17" s="181">
        <v>165278910</v>
      </c>
      <c r="G17" s="65">
        <v>102286950</v>
      </c>
      <c r="H17" s="65">
        <v>72703516.799999997</v>
      </c>
      <c r="I17" s="65">
        <v>210689461.85000002</v>
      </c>
      <c r="J17" s="65">
        <v>377156623.34999996</v>
      </c>
      <c r="K17" s="65">
        <v>10000000</v>
      </c>
      <c r="L17" s="65">
        <v>156072554</v>
      </c>
      <c r="M17" s="65">
        <v>94108355.599999994</v>
      </c>
      <c r="N17" s="65">
        <v>45390524.75</v>
      </c>
      <c r="O17" s="65">
        <v>217535746.29000002</v>
      </c>
      <c r="P17" s="65">
        <v>303803335.40000004</v>
      </c>
      <c r="Q17" s="65">
        <v>0</v>
      </c>
      <c r="R17" s="181">
        <v>1755025978.04</v>
      </c>
      <c r="S17" s="54">
        <v>1755025978</v>
      </c>
      <c r="T17" s="54">
        <v>0</v>
      </c>
      <c r="U17" s="54"/>
      <c r="V17" s="66"/>
      <c r="W17" s="54">
        <v>53451748.899999902</v>
      </c>
      <c r="AD17" s="181">
        <v>0</v>
      </c>
      <c r="AF17" s="171">
        <f t="shared" si="3"/>
        <v>-1</v>
      </c>
    </row>
    <row r="18" spans="1:32" s="55" customFormat="1" x14ac:dyDescent="0.35">
      <c r="A18" s="202">
        <v>112511011112</v>
      </c>
      <c r="B18" s="191" t="s">
        <v>250</v>
      </c>
      <c r="C18" s="64"/>
      <c r="D18" s="64"/>
      <c r="E18" s="181">
        <v>27484600657.000004</v>
      </c>
      <c r="F18" s="181">
        <v>3286279744.3900003</v>
      </c>
      <c r="G18" s="65">
        <v>9329699214.279995</v>
      </c>
      <c r="H18" s="65">
        <v>858686452.3499999</v>
      </c>
      <c r="I18" s="65">
        <v>0</v>
      </c>
      <c r="J18" s="65">
        <v>76000000</v>
      </c>
      <c r="K18" s="65">
        <v>285000000</v>
      </c>
      <c r="L18" s="65">
        <v>9053638947.5999985</v>
      </c>
      <c r="M18" s="65">
        <v>3967890851.1100006</v>
      </c>
      <c r="N18" s="65">
        <v>335405447.26999998</v>
      </c>
      <c r="O18" s="65">
        <v>95500000</v>
      </c>
      <c r="P18" s="65">
        <v>70500000</v>
      </c>
      <c r="Q18" s="65">
        <v>126000000</v>
      </c>
      <c r="R18" s="181">
        <v>27484600656.999996</v>
      </c>
      <c r="S18" s="54">
        <v>27484600657.000011</v>
      </c>
      <c r="T18" s="54">
        <v>0</v>
      </c>
      <c r="U18" s="54"/>
      <c r="AA18" s="69">
        <v>0</v>
      </c>
      <c r="AD18" s="181">
        <v>713224763</v>
      </c>
      <c r="AF18" s="171">
        <f t="shared" si="3"/>
        <v>-0.78296894407192685</v>
      </c>
    </row>
    <row r="19" spans="1:32" s="55" customFormat="1" x14ac:dyDescent="0.35">
      <c r="A19" s="202">
        <v>112511011113</v>
      </c>
      <c r="B19" s="191" t="s">
        <v>252</v>
      </c>
      <c r="C19" s="64"/>
      <c r="D19" s="64"/>
      <c r="E19" s="181">
        <v>10000764</v>
      </c>
      <c r="F19" s="181">
        <v>625000</v>
      </c>
      <c r="G19" s="65">
        <v>4990575.5</v>
      </c>
      <c r="H19" s="65">
        <v>0</v>
      </c>
      <c r="I19" s="65">
        <v>0</v>
      </c>
      <c r="J19" s="65">
        <v>0</v>
      </c>
      <c r="K19" s="65">
        <v>1281676</v>
      </c>
      <c r="L19" s="65">
        <v>2547512.5</v>
      </c>
      <c r="M19" s="65">
        <v>0</v>
      </c>
      <c r="N19" s="65">
        <v>556000</v>
      </c>
      <c r="O19" s="65">
        <v>0</v>
      </c>
      <c r="P19" s="65">
        <v>0</v>
      </c>
      <c r="Q19" s="65">
        <v>0</v>
      </c>
      <c r="R19" s="181">
        <v>10000764</v>
      </c>
      <c r="S19" s="54">
        <v>10000764</v>
      </c>
      <c r="T19" s="54">
        <v>0</v>
      </c>
      <c r="U19" s="54"/>
      <c r="AA19" s="69">
        <v>0</v>
      </c>
      <c r="AD19" s="181">
        <v>10948462</v>
      </c>
      <c r="AF19" s="171">
        <f t="shared" si="3"/>
        <v>16.517539200000002</v>
      </c>
    </row>
    <row r="20" spans="1:32" s="55" customFormat="1" x14ac:dyDescent="0.35">
      <c r="A20" s="202">
        <v>112511011114</v>
      </c>
      <c r="B20" s="191" t="s">
        <v>254</v>
      </c>
      <c r="C20" s="64"/>
      <c r="D20" s="64"/>
      <c r="E20" s="181">
        <v>1796956253</v>
      </c>
      <c r="F20" s="181">
        <v>84140000</v>
      </c>
      <c r="G20" s="65">
        <v>107340000</v>
      </c>
      <c r="H20" s="65">
        <v>412443846.75</v>
      </c>
      <c r="I20" s="65">
        <v>33850000</v>
      </c>
      <c r="J20" s="65">
        <v>259385587.25</v>
      </c>
      <c r="K20" s="65">
        <v>35700000</v>
      </c>
      <c r="L20" s="65">
        <v>99200000</v>
      </c>
      <c r="M20" s="65">
        <v>344406644.75</v>
      </c>
      <c r="N20" s="65">
        <v>118317575</v>
      </c>
      <c r="O20" s="65">
        <v>0</v>
      </c>
      <c r="P20" s="65">
        <v>261661487.25</v>
      </c>
      <c r="Q20" s="65">
        <v>40511112</v>
      </c>
      <c r="R20" s="181">
        <v>1796956253</v>
      </c>
      <c r="S20" s="54">
        <v>1796956253</v>
      </c>
      <c r="T20" s="54">
        <v>0</v>
      </c>
      <c r="U20" s="54"/>
      <c r="AA20" s="69">
        <v>0</v>
      </c>
      <c r="AD20" s="181">
        <v>211301558.96000001</v>
      </c>
      <c r="AF20" s="171">
        <f t="shared" si="3"/>
        <v>1.511309234133587</v>
      </c>
    </row>
    <row r="21" spans="1:32" s="55" customFormat="1" x14ac:dyDescent="0.35">
      <c r="A21" s="202">
        <v>112511011115</v>
      </c>
      <c r="B21" s="191" t="s">
        <v>256</v>
      </c>
      <c r="C21" s="64"/>
      <c r="D21" s="64"/>
      <c r="E21" s="181">
        <v>5182799.96</v>
      </c>
      <c r="F21" s="181">
        <v>279999.96000000002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2497800</v>
      </c>
      <c r="M21" s="65">
        <v>0</v>
      </c>
      <c r="N21" s="65">
        <v>0</v>
      </c>
      <c r="O21" s="65">
        <v>0</v>
      </c>
      <c r="P21" s="65">
        <v>0</v>
      </c>
      <c r="Q21" s="65">
        <v>2405000</v>
      </c>
      <c r="R21" s="181">
        <v>5182799.96</v>
      </c>
      <c r="S21" s="54">
        <v>5182800</v>
      </c>
      <c r="T21" s="54">
        <v>-4.0000000037252903E-2</v>
      </c>
      <c r="U21" s="54"/>
      <c r="AA21" s="69">
        <v>0</v>
      </c>
      <c r="AD21" s="181">
        <v>180000</v>
      </c>
      <c r="AF21" s="171">
        <f t="shared" si="3"/>
        <v>-0.35714276530610939</v>
      </c>
    </row>
    <row r="22" spans="1:32" s="55" customFormat="1" x14ac:dyDescent="0.35">
      <c r="A22" s="202">
        <v>112511011116</v>
      </c>
      <c r="B22" s="191" t="s">
        <v>258</v>
      </c>
      <c r="C22" s="64"/>
      <c r="D22" s="64"/>
      <c r="E22" s="181">
        <v>87550000</v>
      </c>
      <c r="F22" s="181">
        <v>260000</v>
      </c>
      <c r="G22" s="65">
        <v>8911000</v>
      </c>
      <c r="H22" s="65">
        <v>8651000</v>
      </c>
      <c r="I22" s="65">
        <v>8651000</v>
      </c>
      <c r="J22" s="65">
        <v>8651000</v>
      </c>
      <c r="K22" s="65">
        <v>8651000</v>
      </c>
      <c r="L22" s="65">
        <v>9171000</v>
      </c>
      <c r="M22" s="65">
        <v>8651000</v>
      </c>
      <c r="N22" s="65">
        <v>8651000</v>
      </c>
      <c r="O22" s="65">
        <v>8651000</v>
      </c>
      <c r="P22" s="65">
        <v>8651000</v>
      </c>
      <c r="Q22" s="65">
        <v>0</v>
      </c>
      <c r="R22" s="181">
        <v>87550000</v>
      </c>
      <c r="S22" s="54">
        <v>87550000</v>
      </c>
      <c r="T22" s="54">
        <v>0</v>
      </c>
      <c r="U22" s="54"/>
      <c r="V22" s="55">
        <v>43255000</v>
      </c>
      <c r="AA22" s="69">
        <v>0</v>
      </c>
      <c r="AD22" s="181">
        <v>16700979.59</v>
      </c>
      <c r="AF22" s="171">
        <f t="shared" si="3"/>
        <v>63.234536884615387</v>
      </c>
    </row>
    <row r="23" spans="1:32" s="55" customFormat="1" x14ac:dyDescent="0.35">
      <c r="A23" s="202">
        <v>112511011117</v>
      </c>
      <c r="B23" s="191" t="s">
        <v>260</v>
      </c>
      <c r="C23" s="64"/>
      <c r="D23" s="64"/>
      <c r="E23" s="181">
        <v>13081000</v>
      </c>
      <c r="F23" s="181">
        <v>0</v>
      </c>
      <c r="G23" s="65">
        <v>1304100</v>
      </c>
      <c r="H23" s="65">
        <v>1304100</v>
      </c>
      <c r="I23" s="65">
        <v>1304100</v>
      </c>
      <c r="J23" s="65">
        <v>1324100</v>
      </c>
      <c r="K23" s="65">
        <v>1304100</v>
      </c>
      <c r="L23" s="65">
        <v>1304100</v>
      </c>
      <c r="M23" s="65">
        <v>1304100</v>
      </c>
      <c r="N23" s="65">
        <v>1304100</v>
      </c>
      <c r="O23" s="65">
        <v>1314100</v>
      </c>
      <c r="P23" s="65">
        <v>1314100</v>
      </c>
      <c r="Q23" s="65">
        <v>0</v>
      </c>
      <c r="R23" s="181">
        <v>13081000</v>
      </c>
      <c r="S23" s="54">
        <v>13081000</v>
      </c>
      <c r="T23" s="54">
        <v>0</v>
      </c>
      <c r="U23" s="54"/>
      <c r="V23" s="66">
        <v>1086750</v>
      </c>
      <c r="AA23" s="69">
        <v>0</v>
      </c>
      <c r="AD23" s="181">
        <v>249000</v>
      </c>
      <c r="AF23" s="171" t="e">
        <f t="shared" si="3"/>
        <v>#DIV/0!</v>
      </c>
    </row>
    <row r="24" spans="1:32" s="55" customFormat="1" x14ac:dyDescent="0.35">
      <c r="A24" s="202">
        <v>112511011118</v>
      </c>
      <c r="B24" s="191" t="s">
        <v>262</v>
      </c>
      <c r="C24" s="64"/>
      <c r="D24" s="64"/>
      <c r="E24" s="181">
        <v>61800000</v>
      </c>
      <c r="F24" s="181">
        <v>0</v>
      </c>
      <c r="G24" s="65">
        <v>6117000</v>
      </c>
      <c r="H24" s="65">
        <v>6432000</v>
      </c>
      <c r="I24" s="65">
        <v>6117000</v>
      </c>
      <c r="J24" s="65">
        <v>6117000</v>
      </c>
      <c r="K24" s="65">
        <v>6117000</v>
      </c>
      <c r="L24" s="65">
        <v>6117000</v>
      </c>
      <c r="M24" s="65">
        <v>6117000</v>
      </c>
      <c r="N24" s="65">
        <v>6117000</v>
      </c>
      <c r="O24" s="65">
        <v>6117000</v>
      </c>
      <c r="P24" s="65">
        <v>6432000</v>
      </c>
      <c r="Q24" s="65">
        <v>0</v>
      </c>
      <c r="R24" s="181">
        <v>61800000</v>
      </c>
      <c r="S24" s="54">
        <v>61800000</v>
      </c>
      <c r="T24" s="54">
        <v>0</v>
      </c>
      <c r="U24" s="54"/>
      <c r="AA24" s="69">
        <v>0</v>
      </c>
      <c r="AD24" s="181">
        <v>17114300</v>
      </c>
      <c r="AF24" s="171" t="e">
        <f t="shared" si="3"/>
        <v>#DIV/0!</v>
      </c>
    </row>
    <row r="25" spans="1:32" s="55" customFormat="1" x14ac:dyDescent="0.35">
      <c r="A25" s="202">
        <v>112511011119</v>
      </c>
      <c r="B25" s="191" t="s">
        <v>264</v>
      </c>
      <c r="C25" s="64"/>
      <c r="D25" s="64"/>
      <c r="E25" s="181">
        <v>7004000</v>
      </c>
      <c r="F25" s="181">
        <v>0</v>
      </c>
      <c r="G25" s="65">
        <v>672400</v>
      </c>
      <c r="H25" s="65">
        <v>672400</v>
      </c>
      <c r="I25" s="65">
        <v>812400</v>
      </c>
      <c r="J25" s="65">
        <v>672400</v>
      </c>
      <c r="K25" s="65">
        <v>672400</v>
      </c>
      <c r="L25" s="65">
        <v>672400</v>
      </c>
      <c r="M25" s="65">
        <v>672400</v>
      </c>
      <c r="N25" s="65">
        <v>672400</v>
      </c>
      <c r="O25" s="65">
        <v>812400</v>
      </c>
      <c r="P25" s="65">
        <v>672400</v>
      </c>
      <c r="Q25" s="65">
        <v>0</v>
      </c>
      <c r="R25" s="181">
        <v>7004000</v>
      </c>
      <c r="S25" s="54">
        <v>7004000</v>
      </c>
      <c r="T25" s="54">
        <v>0</v>
      </c>
      <c r="U25" s="54"/>
      <c r="V25" s="55">
        <v>840500</v>
      </c>
      <c r="AA25" s="69">
        <v>0</v>
      </c>
      <c r="AD25" s="181">
        <v>150000</v>
      </c>
      <c r="AF25" s="171" t="e">
        <f t="shared" si="3"/>
        <v>#DIV/0!</v>
      </c>
    </row>
    <row r="26" spans="1:32" s="55" customFormat="1" x14ac:dyDescent="0.35">
      <c r="A26" s="202">
        <v>1125110111110</v>
      </c>
      <c r="B26" s="191" t="s">
        <v>266</v>
      </c>
      <c r="C26" s="64"/>
      <c r="D26" s="64"/>
      <c r="E26" s="181">
        <v>15000000</v>
      </c>
      <c r="F26" s="181">
        <v>0</v>
      </c>
      <c r="G26" s="65">
        <v>0</v>
      </c>
      <c r="H26" s="65">
        <v>0</v>
      </c>
      <c r="I26" s="65">
        <v>2528715.5</v>
      </c>
      <c r="J26" s="65">
        <v>6511202.5</v>
      </c>
      <c r="K26" s="65">
        <v>0</v>
      </c>
      <c r="L26" s="65">
        <v>0</v>
      </c>
      <c r="M26" s="65">
        <v>0</v>
      </c>
      <c r="N26" s="65">
        <v>0</v>
      </c>
      <c r="O26" s="65">
        <v>5960082</v>
      </c>
      <c r="P26" s="65">
        <v>0</v>
      </c>
      <c r="Q26" s="65">
        <v>0</v>
      </c>
      <c r="R26" s="181">
        <v>15000000</v>
      </c>
      <c r="S26" s="54">
        <v>15000000</v>
      </c>
      <c r="T26" s="54">
        <v>0</v>
      </c>
      <c r="U26" s="54"/>
      <c r="AA26" s="69">
        <v>0</v>
      </c>
      <c r="AD26" s="181"/>
      <c r="AF26" s="171" t="e">
        <f t="shared" si="3"/>
        <v>#DIV/0!</v>
      </c>
    </row>
    <row r="27" spans="1:32" s="55" customFormat="1" x14ac:dyDescent="0.35">
      <c r="A27" s="202">
        <v>1125110111111</v>
      </c>
      <c r="B27" s="191" t="s">
        <v>268</v>
      </c>
      <c r="C27" s="64"/>
      <c r="D27" s="64"/>
      <c r="E27" s="181">
        <v>940383716.99999988</v>
      </c>
      <c r="F27" s="181">
        <v>248559531.55000001</v>
      </c>
      <c r="G27" s="65">
        <v>0</v>
      </c>
      <c r="H27" s="65">
        <v>163453296.92999998</v>
      </c>
      <c r="I27" s="65">
        <v>19393010.879999999</v>
      </c>
      <c r="J27" s="65">
        <v>19393010.879999999</v>
      </c>
      <c r="K27" s="65">
        <v>252999665.93000001</v>
      </c>
      <c r="L27" s="65">
        <v>14952876.5</v>
      </c>
      <c r="M27" s="65">
        <v>148500415.22999999</v>
      </c>
      <c r="N27" s="65">
        <v>34345887.380000003</v>
      </c>
      <c r="O27" s="65">
        <v>19393010.879999999</v>
      </c>
      <c r="P27" s="65">
        <v>19393010.84</v>
      </c>
      <c r="Q27" s="65">
        <v>0</v>
      </c>
      <c r="R27" s="181">
        <v>940383717.00000012</v>
      </c>
      <c r="S27" s="54">
        <v>940383717</v>
      </c>
      <c r="T27" s="54">
        <v>0</v>
      </c>
      <c r="U27" s="54"/>
      <c r="AA27" s="69">
        <v>0</v>
      </c>
      <c r="AD27" s="181">
        <v>122964869</v>
      </c>
      <c r="AF27" s="171">
        <f t="shared" si="3"/>
        <v>-0.50529006780307484</v>
      </c>
    </row>
    <row r="28" spans="1:32" s="55" customFormat="1" x14ac:dyDescent="0.35">
      <c r="A28" s="202">
        <v>1125110111112</v>
      </c>
      <c r="B28" s="191" t="s">
        <v>270</v>
      </c>
      <c r="C28" s="64"/>
      <c r="D28" s="64"/>
      <c r="E28" s="181">
        <v>74160000</v>
      </c>
      <c r="F28" s="181">
        <v>26391880.100000001</v>
      </c>
      <c r="G28" s="65">
        <v>11011778.199999999</v>
      </c>
      <c r="H28" s="65">
        <v>1254163.5</v>
      </c>
      <c r="I28" s="65">
        <v>1254163.5</v>
      </c>
      <c r="J28" s="65">
        <v>20703637.200000003</v>
      </c>
      <c r="K28" s="65">
        <v>8527723.5</v>
      </c>
      <c r="L28" s="65">
        <v>0</v>
      </c>
      <c r="M28" s="65">
        <v>1254163.5</v>
      </c>
      <c r="N28" s="65">
        <v>1254163.5</v>
      </c>
      <c r="O28" s="65">
        <v>1254163.5</v>
      </c>
      <c r="P28" s="65">
        <v>1254163.5</v>
      </c>
      <c r="Q28" s="65">
        <v>0</v>
      </c>
      <c r="R28" s="181">
        <v>74160000</v>
      </c>
      <c r="S28" s="54">
        <v>74160000</v>
      </c>
      <c r="T28" s="54">
        <v>0</v>
      </c>
      <c r="U28" s="54"/>
      <c r="V28" s="66">
        <v>6429844.2000000002</v>
      </c>
      <c r="AA28" s="69">
        <v>0</v>
      </c>
      <c r="AD28" s="181">
        <v>388450</v>
      </c>
      <c r="AF28" s="171">
        <f t="shared" si="3"/>
        <v>-0.98528145783748089</v>
      </c>
    </row>
    <row r="29" spans="1:32" s="55" customFormat="1" ht="29" x14ac:dyDescent="0.35">
      <c r="A29" s="201">
        <v>1125110112</v>
      </c>
      <c r="B29" s="190" t="s">
        <v>272</v>
      </c>
      <c r="C29" s="62"/>
      <c r="D29" s="62"/>
      <c r="E29" s="180">
        <f t="shared" ref="E29:R29" si="12">+E30+E36+E41</f>
        <v>9796488332</v>
      </c>
      <c r="F29" s="180">
        <f t="shared" si="12"/>
        <v>1312073152</v>
      </c>
      <c r="G29" s="63">
        <f t="shared" si="12"/>
        <v>4758401891.75</v>
      </c>
      <c r="H29" s="63">
        <f t="shared" si="12"/>
        <v>4275580819.9700003</v>
      </c>
      <c r="I29" s="63">
        <f t="shared" si="12"/>
        <v>68646693.450000003</v>
      </c>
      <c r="J29" s="63">
        <f t="shared" si="12"/>
        <v>343409282.05000001</v>
      </c>
      <c r="K29" s="63">
        <f t="shared" si="12"/>
        <v>1069649640</v>
      </c>
      <c r="L29" s="63">
        <f t="shared" si="12"/>
        <v>3514629885.75</v>
      </c>
      <c r="M29" s="63">
        <f t="shared" si="12"/>
        <v>4828516719.5299997</v>
      </c>
      <c r="N29" s="63">
        <f t="shared" si="12"/>
        <v>1072589648.15</v>
      </c>
      <c r="O29" s="63">
        <f t="shared" si="12"/>
        <v>200866757.44999999</v>
      </c>
      <c r="P29" s="63">
        <f t="shared" si="12"/>
        <v>191869148.90000001</v>
      </c>
      <c r="Q29" s="63">
        <f t="shared" si="12"/>
        <v>0</v>
      </c>
      <c r="R29" s="180">
        <f t="shared" si="12"/>
        <v>9796488332</v>
      </c>
      <c r="S29" s="54">
        <v>9796488332.2199993</v>
      </c>
      <c r="T29" s="54">
        <f>+E29-S29</f>
        <v>-0.21999931335449219</v>
      </c>
      <c r="U29" s="54"/>
      <c r="AA29" s="69">
        <f>+R29-E29</f>
        <v>0</v>
      </c>
      <c r="AD29" s="180">
        <v>216274029</v>
      </c>
      <c r="AF29" s="166">
        <f t="shared" si="3"/>
        <v>-0.83516618058198022</v>
      </c>
    </row>
    <row r="30" spans="1:32" s="55" customFormat="1" x14ac:dyDescent="0.35">
      <c r="A30" s="201">
        <v>11251101121</v>
      </c>
      <c r="B30" s="190" t="s">
        <v>274</v>
      </c>
      <c r="C30" s="62"/>
      <c r="D30" s="62"/>
      <c r="E30" s="180">
        <f t="shared" ref="E30:R30" si="13">+E31+E32+E33+E34+E35</f>
        <v>4983476831</v>
      </c>
      <c r="F30" s="180">
        <f t="shared" si="13"/>
        <v>989133707</v>
      </c>
      <c r="G30" s="63">
        <f t="shared" si="13"/>
        <v>3862110807.25</v>
      </c>
      <c r="H30" s="63">
        <f t="shared" si="13"/>
        <v>3174775001.75</v>
      </c>
      <c r="I30" s="63">
        <f t="shared" si="13"/>
        <v>68646693.450000003</v>
      </c>
      <c r="J30" s="63">
        <f t="shared" si="13"/>
        <v>343409282.05000001</v>
      </c>
      <c r="K30" s="63">
        <f t="shared" si="13"/>
        <v>772617200</v>
      </c>
      <c r="L30" s="63">
        <f t="shared" si="13"/>
        <v>2788875660.25</v>
      </c>
      <c r="M30" s="63">
        <f t="shared" si="13"/>
        <v>3596497691.75</v>
      </c>
      <c r="N30" s="63">
        <f t="shared" si="13"/>
        <v>841563188.14999998</v>
      </c>
      <c r="O30" s="63">
        <f t="shared" si="13"/>
        <v>200866757.44999999</v>
      </c>
      <c r="P30" s="63">
        <f t="shared" si="13"/>
        <v>184726148.90000001</v>
      </c>
      <c r="Q30" s="63">
        <f t="shared" si="13"/>
        <v>0</v>
      </c>
      <c r="R30" s="180">
        <f t="shared" si="13"/>
        <v>4983476831</v>
      </c>
      <c r="S30" s="54">
        <v>4983476830</v>
      </c>
      <c r="T30" s="54">
        <f>+E30-S30</f>
        <v>1</v>
      </c>
      <c r="AA30" s="69">
        <f>+R30-E30</f>
        <v>0</v>
      </c>
      <c r="AD30" s="180">
        <v>165580105</v>
      </c>
      <c r="AF30" s="166">
        <f t="shared" si="3"/>
        <v>-0.83260088719229142</v>
      </c>
    </row>
    <row r="31" spans="1:32" s="55" customFormat="1" x14ac:dyDescent="0.35">
      <c r="A31" s="202">
        <v>112511011211</v>
      </c>
      <c r="B31" s="191" t="s">
        <v>248</v>
      </c>
      <c r="C31" s="64"/>
      <c r="D31" s="64"/>
      <c r="E31" s="181">
        <v>176410006</v>
      </c>
      <c r="F31" s="181">
        <v>26940797</v>
      </c>
      <c r="G31" s="65">
        <v>16600000</v>
      </c>
      <c r="H31" s="65">
        <v>4855797</v>
      </c>
      <c r="I31" s="65">
        <v>9469837.4499999993</v>
      </c>
      <c r="J31" s="65">
        <v>26231071.050000001</v>
      </c>
      <c r="K31" s="65">
        <v>21163000</v>
      </c>
      <c r="L31" s="65">
        <v>9000000</v>
      </c>
      <c r="M31" s="65">
        <v>8770000</v>
      </c>
      <c r="N31" s="65">
        <v>6393808.1499999994</v>
      </c>
      <c r="O31" s="65">
        <v>9469837.4499999993</v>
      </c>
      <c r="P31" s="65">
        <v>37515857.900000006</v>
      </c>
      <c r="Q31" s="65">
        <v>0</v>
      </c>
      <c r="R31" s="181">
        <v>176410006</v>
      </c>
      <c r="S31" s="54">
        <v>176410005</v>
      </c>
      <c r="T31" s="54">
        <v>1</v>
      </c>
      <c r="U31" s="54"/>
      <c r="AA31" s="69">
        <v>0</v>
      </c>
      <c r="AD31" s="181">
        <v>41052000</v>
      </c>
      <c r="AF31" s="171">
        <f t="shared" si="3"/>
        <v>0.5237856548935802</v>
      </c>
    </row>
    <row r="32" spans="1:32" s="55" customFormat="1" x14ac:dyDescent="0.35">
      <c r="A32" s="202">
        <v>112511011212</v>
      </c>
      <c r="B32" s="191" t="s">
        <v>250</v>
      </c>
      <c r="C32" s="64"/>
      <c r="D32" s="64"/>
      <c r="E32" s="181">
        <v>4000596877</v>
      </c>
      <c r="F32" s="181">
        <v>0</v>
      </c>
      <c r="G32" s="65">
        <v>1101712601.75</v>
      </c>
      <c r="H32" s="65">
        <v>881997408.75</v>
      </c>
      <c r="I32" s="65">
        <v>33176856</v>
      </c>
      <c r="J32" s="65">
        <v>0</v>
      </c>
      <c r="K32" s="65">
        <v>250000000</v>
      </c>
      <c r="L32" s="65">
        <v>582743508.75</v>
      </c>
      <c r="M32" s="65">
        <v>1034876501.75</v>
      </c>
      <c r="N32" s="65">
        <v>116090000</v>
      </c>
      <c r="O32" s="65">
        <v>0</v>
      </c>
      <c r="P32" s="65">
        <v>0</v>
      </c>
      <c r="Q32" s="65">
        <v>0</v>
      </c>
      <c r="R32" s="181">
        <v>4000596877</v>
      </c>
      <c r="S32" s="54">
        <v>4000596877</v>
      </c>
      <c r="T32" s="54">
        <v>0</v>
      </c>
      <c r="U32" s="54"/>
      <c r="AA32" s="69">
        <v>0</v>
      </c>
      <c r="AD32" s="181">
        <v>15642733</v>
      </c>
      <c r="AF32" s="171" t="e">
        <f t="shared" si="3"/>
        <v>#DIV/0!</v>
      </c>
    </row>
    <row r="33" spans="1:32" s="55" customFormat="1" x14ac:dyDescent="0.35">
      <c r="A33" s="202">
        <v>112511011213</v>
      </c>
      <c r="B33" s="191" t="s">
        <v>278</v>
      </c>
      <c r="C33" s="64"/>
      <c r="D33" s="64"/>
      <c r="E33" s="181">
        <v>594153640</v>
      </c>
      <c r="F33" s="181">
        <v>962192910</v>
      </c>
      <c r="G33" s="65">
        <v>2731513205.5</v>
      </c>
      <c r="H33" s="65">
        <v>2236475739</v>
      </c>
      <c r="I33" s="65">
        <v>26000000</v>
      </c>
      <c r="J33" s="65">
        <v>275251114</v>
      </c>
      <c r="K33" s="65">
        <v>495055240</v>
      </c>
      <c r="L33" s="65">
        <v>2187727151.5</v>
      </c>
      <c r="M33" s="65">
        <v>2503924093</v>
      </c>
      <c r="N33" s="65">
        <v>719079380</v>
      </c>
      <c r="O33" s="65">
        <v>191396920</v>
      </c>
      <c r="P33" s="65">
        <v>105283194</v>
      </c>
      <c r="Q33" s="65">
        <v>0</v>
      </c>
      <c r="R33" s="181">
        <v>594153640</v>
      </c>
      <c r="S33" s="54">
        <v>594153640</v>
      </c>
      <c r="T33" s="54">
        <v>0</v>
      </c>
      <c r="U33" s="54"/>
      <c r="AA33" s="69">
        <v>0</v>
      </c>
      <c r="AD33" s="181">
        <v>108885372</v>
      </c>
      <c r="AF33" s="171">
        <f t="shared" si="3"/>
        <v>-0.88683623536573342</v>
      </c>
    </row>
    <row r="34" spans="1:32" s="55" customFormat="1" x14ac:dyDescent="0.35">
      <c r="A34" s="202">
        <v>112511011214</v>
      </c>
      <c r="B34" s="191" t="s">
        <v>280</v>
      </c>
      <c r="C34" s="64"/>
      <c r="D34" s="64"/>
      <c r="E34" s="181">
        <v>44607920</v>
      </c>
      <c r="F34" s="181">
        <v>0</v>
      </c>
      <c r="G34" s="65">
        <v>12285000</v>
      </c>
      <c r="H34" s="65">
        <v>9518960</v>
      </c>
      <c r="I34" s="65">
        <v>0</v>
      </c>
      <c r="J34" s="65">
        <v>0</v>
      </c>
      <c r="K34" s="65">
        <v>6398960</v>
      </c>
      <c r="L34" s="65">
        <v>9405000</v>
      </c>
      <c r="M34" s="65">
        <v>7000000</v>
      </c>
      <c r="N34" s="65">
        <v>0</v>
      </c>
      <c r="O34" s="65">
        <v>0</v>
      </c>
      <c r="P34" s="65">
        <v>0</v>
      </c>
      <c r="Q34" s="65">
        <v>0</v>
      </c>
      <c r="R34" s="181">
        <v>44607920</v>
      </c>
      <c r="S34" s="54">
        <v>44607920</v>
      </c>
      <c r="T34" s="54">
        <v>0</v>
      </c>
      <c r="U34" s="54"/>
      <c r="AA34" s="69">
        <v>0</v>
      </c>
      <c r="AD34" s="181"/>
      <c r="AF34" s="171" t="e">
        <f t="shared" si="3"/>
        <v>#DIV/0!</v>
      </c>
    </row>
    <row r="35" spans="1:32" s="55" customFormat="1" x14ac:dyDescent="0.35">
      <c r="A35" s="202">
        <v>112511011215</v>
      </c>
      <c r="B35" s="191" t="s">
        <v>254</v>
      </c>
      <c r="C35" s="64"/>
      <c r="D35" s="64"/>
      <c r="E35" s="181">
        <v>167708388</v>
      </c>
      <c r="F35" s="181">
        <v>0</v>
      </c>
      <c r="G35" s="65">
        <v>0</v>
      </c>
      <c r="H35" s="65">
        <v>41927097</v>
      </c>
      <c r="I35" s="65">
        <v>0</v>
      </c>
      <c r="J35" s="65">
        <v>41927097</v>
      </c>
      <c r="K35" s="65">
        <v>0</v>
      </c>
      <c r="L35" s="65">
        <v>0</v>
      </c>
      <c r="M35" s="65">
        <v>41927097</v>
      </c>
      <c r="N35" s="65">
        <v>0</v>
      </c>
      <c r="O35" s="65">
        <v>0</v>
      </c>
      <c r="P35" s="65">
        <v>41927097</v>
      </c>
      <c r="Q35" s="65">
        <v>0</v>
      </c>
      <c r="R35" s="181">
        <v>167708388</v>
      </c>
      <c r="S35" s="54">
        <v>167708388</v>
      </c>
      <c r="T35" s="54">
        <v>0</v>
      </c>
      <c r="U35" s="54"/>
      <c r="AA35" s="69">
        <v>0</v>
      </c>
      <c r="AD35" s="181"/>
      <c r="AF35" s="171" t="e">
        <f t="shared" si="3"/>
        <v>#DIV/0!</v>
      </c>
    </row>
    <row r="36" spans="1:32" s="55" customFormat="1" x14ac:dyDescent="0.35">
      <c r="A36" s="201">
        <v>11251101122</v>
      </c>
      <c r="B36" s="190" t="s">
        <v>283</v>
      </c>
      <c r="C36" s="62"/>
      <c r="D36" s="62"/>
      <c r="E36" s="180">
        <f t="shared" ref="E36:Q36" si="14">+E37+E38+E39+E40</f>
        <v>3817074479</v>
      </c>
      <c r="F36" s="180">
        <f t="shared" si="14"/>
        <v>322939445</v>
      </c>
      <c r="G36" s="63">
        <f t="shared" si="14"/>
        <v>896291084.5</v>
      </c>
      <c r="H36" s="63">
        <f t="shared" si="14"/>
        <v>694607875</v>
      </c>
      <c r="I36" s="63">
        <f t="shared" si="14"/>
        <v>0</v>
      </c>
      <c r="J36" s="63">
        <f t="shared" si="14"/>
        <v>0</v>
      </c>
      <c r="K36" s="63">
        <f t="shared" si="14"/>
        <v>161032440</v>
      </c>
      <c r="L36" s="63">
        <f t="shared" si="14"/>
        <v>725754225.5</v>
      </c>
      <c r="M36" s="63">
        <f t="shared" si="14"/>
        <v>778279949</v>
      </c>
      <c r="N36" s="63">
        <f t="shared" si="14"/>
        <v>231026460</v>
      </c>
      <c r="O36" s="63">
        <f t="shared" si="14"/>
        <v>0</v>
      </c>
      <c r="P36" s="63">
        <f t="shared" si="14"/>
        <v>7143000</v>
      </c>
      <c r="Q36" s="63">
        <f t="shared" si="14"/>
        <v>0</v>
      </c>
      <c r="R36" s="180">
        <f>SUM(F36:Q36)</f>
        <v>3817074479</v>
      </c>
      <c r="S36" s="54">
        <v>3817074480</v>
      </c>
      <c r="T36" s="54">
        <f>+E36-S36</f>
        <v>-1</v>
      </c>
      <c r="AA36" s="69">
        <f>+R36-E36</f>
        <v>0</v>
      </c>
      <c r="AD36" s="180">
        <v>45318234</v>
      </c>
      <c r="AF36" s="166">
        <f t="shared" si="3"/>
        <v>-0.85966956127022509</v>
      </c>
    </row>
    <row r="37" spans="1:32" s="55" customFormat="1" x14ac:dyDescent="0.35">
      <c r="A37" s="202">
        <v>112511011221</v>
      </c>
      <c r="B37" s="191" t="s">
        <v>248</v>
      </c>
      <c r="C37" s="64"/>
      <c r="D37" s="64"/>
      <c r="E37" s="181">
        <v>73640620</v>
      </c>
      <c r="F37" s="181">
        <v>0</v>
      </c>
      <c r="G37" s="65">
        <v>31538310</v>
      </c>
      <c r="H37" s="65">
        <v>0</v>
      </c>
      <c r="I37" s="65">
        <v>0</v>
      </c>
      <c r="J37" s="65">
        <v>0</v>
      </c>
      <c r="K37" s="65">
        <v>1500000</v>
      </c>
      <c r="L37" s="65">
        <v>22489350</v>
      </c>
      <c r="M37" s="65">
        <v>2000000</v>
      </c>
      <c r="N37" s="65">
        <v>8969960</v>
      </c>
      <c r="O37" s="65">
        <v>0</v>
      </c>
      <c r="P37" s="65">
        <v>7143000</v>
      </c>
      <c r="Q37" s="65">
        <v>0</v>
      </c>
      <c r="R37" s="181">
        <v>73640620</v>
      </c>
      <c r="S37" s="54">
        <v>73640621</v>
      </c>
      <c r="T37" s="54">
        <v>-1</v>
      </c>
      <c r="U37" s="54"/>
      <c r="V37" s="55">
        <v>26387094.333333332</v>
      </c>
      <c r="W37" s="55">
        <v>26387094.333333332</v>
      </c>
      <c r="X37" s="55">
        <v>13193547.1666667</v>
      </c>
      <c r="AA37" s="69">
        <v>0</v>
      </c>
      <c r="AD37" s="181">
        <v>11119600</v>
      </c>
      <c r="AF37" s="171" t="e">
        <f t="shared" si="3"/>
        <v>#DIV/0!</v>
      </c>
    </row>
    <row r="38" spans="1:32" s="55" customFormat="1" x14ac:dyDescent="0.35">
      <c r="A38" s="202">
        <v>112511011222</v>
      </c>
      <c r="B38" s="191" t="s">
        <v>250</v>
      </c>
      <c r="C38" s="64"/>
      <c r="D38" s="64"/>
      <c r="E38" s="181">
        <v>3469054021</v>
      </c>
      <c r="F38" s="181">
        <v>310948595</v>
      </c>
      <c r="G38" s="65">
        <v>776376940.5</v>
      </c>
      <c r="H38" s="65">
        <v>647201475</v>
      </c>
      <c r="I38" s="65">
        <v>0</v>
      </c>
      <c r="J38" s="65">
        <v>0</v>
      </c>
      <c r="K38" s="65">
        <v>149855760</v>
      </c>
      <c r="L38" s="65">
        <v>630719775.5</v>
      </c>
      <c r="M38" s="65">
        <v>731894975</v>
      </c>
      <c r="N38" s="65">
        <v>222056500</v>
      </c>
      <c r="O38" s="65">
        <v>0</v>
      </c>
      <c r="P38" s="65">
        <v>0</v>
      </c>
      <c r="Q38" s="65">
        <v>0</v>
      </c>
      <c r="R38" s="181">
        <v>3469054021</v>
      </c>
      <c r="S38" s="54">
        <v>3469054021</v>
      </c>
      <c r="T38" s="54">
        <v>0</v>
      </c>
      <c r="U38" s="54"/>
      <c r="V38" s="55" t="s">
        <v>686</v>
      </c>
      <c r="AA38" s="69">
        <v>0</v>
      </c>
      <c r="AD38" s="181">
        <v>34198634</v>
      </c>
      <c r="AF38" s="171">
        <f t="shared" si="3"/>
        <v>-0.89001836782700372</v>
      </c>
    </row>
    <row r="39" spans="1:32" s="55" customFormat="1" x14ac:dyDescent="0.35">
      <c r="A39" s="202">
        <v>112511011223</v>
      </c>
      <c r="B39" s="191" t="s">
        <v>278</v>
      </c>
      <c r="C39" s="64"/>
      <c r="D39" s="64"/>
      <c r="E39" s="181">
        <v>266109890</v>
      </c>
      <c r="F39" s="181">
        <v>11570850</v>
      </c>
      <c r="G39" s="65">
        <v>85570860</v>
      </c>
      <c r="H39" s="65">
        <v>46286400</v>
      </c>
      <c r="I39" s="65">
        <v>0</v>
      </c>
      <c r="J39" s="65">
        <v>0</v>
      </c>
      <c r="K39" s="65">
        <v>9256680</v>
      </c>
      <c r="L39" s="65">
        <v>71425100</v>
      </c>
      <c r="M39" s="65">
        <v>42000000</v>
      </c>
      <c r="N39" s="65">
        <v>0</v>
      </c>
      <c r="O39" s="65">
        <v>0</v>
      </c>
      <c r="P39" s="65">
        <v>0</v>
      </c>
      <c r="Q39" s="65">
        <v>0</v>
      </c>
      <c r="R39" s="181">
        <v>266109890</v>
      </c>
      <c r="S39" s="54">
        <v>266109890</v>
      </c>
      <c r="T39" s="54">
        <v>0</v>
      </c>
      <c r="U39" s="54"/>
      <c r="AA39" s="69">
        <v>0</v>
      </c>
      <c r="AB39" s="45">
        <v>133054945</v>
      </c>
      <c r="AC39" s="70"/>
      <c r="AD39" s="181"/>
      <c r="AE39" s="70"/>
      <c r="AF39" s="171">
        <f t="shared" si="3"/>
        <v>-1</v>
      </c>
    </row>
    <row r="40" spans="1:32" s="55" customFormat="1" x14ac:dyDescent="0.35">
      <c r="A40" s="202">
        <v>112511011224</v>
      </c>
      <c r="B40" s="191" t="s">
        <v>280</v>
      </c>
      <c r="C40" s="64"/>
      <c r="D40" s="64"/>
      <c r="E40" s="181">
        <v>8269948</v>
      </c>
      <c r="F40" s="181">
        <v>420000</v>
      </c>
      <c r="G40" s="65">
        <v>2804974</v>
      </c>
      <c r="H40" s="65">
        <v>1120000</v>
      </c>
      <c r="I40" s="65">
        <v>0</v>
      </c>
      <c r="J40" s="65">
        <v>0</v>
      </c>
      <c r="K40" s="65">
        <v>420000</v>
      </c>
      <c r="L40" s="65">
        <v>1120000</v>
      </c>
      <c r="M40" s="65">
        <v>2384974</v>
      </c>
      <c r="N40" s="65">
        <v>0</v>
      </c>
      <c r="O40" s="65">
        <v>0</v>
      </c>
      <c r="P40" s="65">
        <v>0</v>
      </c>
      <c r="Q40" s="65">
        <v>0</v>
      </c>
      <c r="R40" s="181">
        <v>8269948</v>
      </c>
      <c r="S40" s="54">
        <v>8269948</v>
      </c>
      <c r="T40" s="54">
        <v>0</v>
      </c>
      <c r="U40" s="54"/>
      <c r="AA40" s="69">
        <v>0</v>
      </c>
      <c r="AD40" s="181"/>
      <c r="AF40" s="171">
        <f t="shared" si="3"/>
        <v>-1</v>
      </c>
    </row>
    <row r="41" spans="1:32" s="55" customFormat="1" x14ac:dyDescent="0.35">
      <c r="A41" s="201">
        <v>11251101123</v>
      </c>
      <c r="B41" s="190" t="s">
        <v>289</v>
      </c>
      <c r="C41" s="62"/>
      <c r="D41" s="62"/>
      <c r="E41" s="180">
        <f>SUM(E42:E46)</f>
        <v>995937022</v>
      </c>
      <c r="F41" s="180">
        <f t="shared" ref="F41:Q41" si="15">SUM(F42:F46)</f>
        <v>0</v>
      </c>
      <c r="G41" s="63">
        <f t="shared" si="15"/>
        <v>0</v>
      </c>
      <c r="H41" s="63">
        <f t="shared" si="15"/>
        <v>406197943.22000003</v>
      </c>
      <c r="I41" s="63">
        <f t="shared" si="15"/>
        <v>0</v>
      </c>
      <c r="J41" s="63">
        <f t="shared" si="15"/>
        <v>0</v>
      </c>
      <c r="K41" s="63">
        <f t="shared" si="15"/>
        <v>136000000</v>
      </c>
      <c r="L41" s="63">
        <f t="shared" si="15"/>
        <v>0</v>
      </c>
      <c r="M41" s="63">
        <f t="shared" si="15"/>
        <v>453739078.78000003</v>
      </c>
      <c r="N41" s="63">
        <f t="shared" si="15"/>
        <v>0</v>
      </c>
      <c r="O41" s="63">
        <f t="shared" si="15"/>
        <v>0</v>
      </c>
      <c r="P41" s="63">
        <f t="shared" si="15"/>
        <v>0</v>
      </c>
      <c r="Q41" s="63">
        <f t="shared" si="15"/>
        <v>0</v>
      </c>
      <c r="R41" s="180">
        <f t="shared" ref="R41:R86" si="16">SUM(F41:Q41)</f>
        <v>995937022</v>
      </c>
      <c r="S41" s="54">
        <v>995937022</v>
      </c>
      <c r="T41" s="54">
        <f t="shared" ref="T41:T46" si="17">+E41-S41</f>
        <v>0</v>
      </c>
      <c r="AA41" s="69">
        <f t="shared" ref="AA41:AA70" si="18">+R41-E41</f>
        <v>0</v>
      </c>
      <c r="AD41" s="180">
        <v>5375690</v>
      </c>
      <c r="AF41" s="166" t="e">
        <f t="shared" si="3"/>
        <v>#DIV/0!</v>
      </c>
    </row>
    <row r="42" spans="1:32" x14ac:dyDescent="0.35">
      <c r="A42" s="203">
        <v>112511011231</v>
      </c>
      <c r="B42" s="192" t="s">
        <v>291</v>
      </c>
      <c r="C42" s="67" t="s">
        <v>675</v>
      </c>
      <c r="D42" s="67" t="s">
        <v>687</v>
      </c>
      <c r="E42" s="182">
        <v>123593826</v>
      </c>
      <c r="F42" s="182">
        <v>0</v>
      </c>
      <c r="G42" s="68">
        <v>0</v>
      </c>
      <c r="H42" s="68">
        <v>61250000</v>
      </c>
      <c r="I42" s="68">
        <v>0</v>
      </c>
      <c r="J42" s="68">
        <v>0</v>
      </c>
      <c r="K42" s="68">
        <v>0</v>
      </c>
      <c r="L42" s="68">
        <v>0</v>
      </c>
      <c r="M42" s="68">
        <v>62343826</v>
      </c>
      <c r="N42" s="68">
        <v>0</v>
      </c>
      <c r="O42" s="68">
        <v>0</v>
      </c>
      <c r="P42" s="68">
        <v>0</v>
      </c>
      <c r="Q42" s="68">
        <v>0</v>
      </c>
      <c r="R42" s="182">
        <f t="shared" si="16"/>
        <v>123593826</v>
      </c>
      <c r="S42" s="54"/>
      <c r="T42" s="54">
        <f t="shared" si="17"/>
        <v>123593826</v>
      </c>
      <c r="U42" s="54"/>
      <c r="AA42" s="69">
        <f t="shared" si="18"/>
        <v>0</v>
      </c>
      <c r="AD42" s="182">
        <v>2687845</v>
      </c>
      <c r="AF42" s="172" t="e">
        <f t="shared" si="3"/>
        <v>#DIV/0!</v>
      </c>
    </row>
    <row r="43" spans="1:32" x14ac:dyDescent="0.35">
      <c r="A43" s="203">
        <v>112511011232</v>
      </c>
      <c r="B43" s="192" t="s">
        <v>293</v>
      </c>
      <c r="C43" s="67" t="s">
        <v>675</v>
      </c>
      <c r="D43" s="67" t="s">
        <v>687</v>
      </c>
      <c r="E43" s="182">
        <v>436733306</v>
      </c>
      <c r="F43" s="182">
        <v>0</v>
      </c>
      <c r="G43" s="68">
        <v>0</v>
      </c>
      <c r="H43" s="68">
        <v>136000000</v>
      </c>
      <c r="I43" s="68">
        <v>0</v>
      </c>
      <c r="J43" s="68">
        <v>0</v>
      </c>
      <c r="K43" s="68">
        <v>136000000</v>
      </c>
      <c r="L43" s="68">
        <v>0</v>
      </c>
      <c r="M43" s="68">
        <v>164733306</v>
      </c>
      <c r="N43" s="68">
        <v>0</v>
      </c>
      <c r="O43" s="68">
        <v>0</v>
      </c>
      <c r="P43" s="68">
        <v>0</v>
      </c>
      <c r="Q43" s="68">
        <v>0</v>
      </c>
      <c r="R43" s="182">
        <f t="shared" si="16"/>
        <v>436733306</v>
      </c>
      <c r="S43" s="54"/>
      <c r="T43" s="54">
        <f t="shared" si="17"/>
        <v>436733306</v>
      </c>
      <c r="U43" s="54"/>
      <c r="AA43" s="69">
        <f t="shared" si="18"/>
        <v>0</v>
      </c>
      <c r="AD43" s="182"/>
      <c r="AF43" s="172" t="e">
        <f t="shared" si="3"/>
        <v>#DIV/0!</v>
      </c>
    </row>
    <row r="44" spans="1:32" x14ac:dyDescent="0.35">
      <c r="A44" s="203">
        <v>112511011233</v>
      </c>
      <c r="B44" s="192" t="s">
        <v>295</v>
      </c>
      <c r="C44" s="67" t="s">
        <v>675</v>
      </c>
      <c r="D44" s="67" t="s">
        <v>687</v>
      </c>
      <c r="E44" s="182">
        <v>93285640</v>
      </c>
      <c r="F44" s="182">
        <v>0</v>
      </c>
      <c r="G44" s="68">
        <v>0</v>
      </c>
      <c r="H44" s="68">
        <v>45838000</v>
      </c>
      <c r="I44" s="68">
        <v>0</v>
      </c>
      <c r="J44" s="68">
        <v>0</v>
      </c>
      <c r="K44" s="68">
        <v>0</v>
      </c>
      <c r="L44" s="68">
        <v>0</v>
      </c>
      <c r="M44" s="68">
        <v>47447640</v>
      </c>
      <c r="N44" s="68">
        <v>0</v>
      </c>
      <c r="O44" s="68">
        <v>0</v>
      </c>
      <c r="P44" s="68">
        <v>0</v>
      </c>
      <c r="Q44" s="68">
        <v>0</v>
      </c>
      <c r="R44" s="182">
        <f t="shared" si="16"/>
        <v>93285640</v>
      </c>
      <c r="S44" s="54"/>
      <c r="T44" s="54">
        <f t="shared" si="17"/>
        <v>93285640</v>
      </c>
      <c r="U44" s="54"/>
      <c r="AA44" s="69">
        <f t="shared" si="18"/>
        <v>0</v>
      </c>
      <c r="AD44" s="182">
        <v>840955</v>
      </c>
      <c r="AF44" s="172" t="e">
        <f t="shared" si="3"/>
        <v>#DIV/0!</v>
      </c>
    </row>
    <row r="45" spans="1:32" x14ac:dyDescent="0.35">
      <c r="A45" s="203">
        <v>112511011234</v>
      </c>
      <c r="B45" s="192" t="s">
        <v>297</v>
      </c>
      <c r="C45" s="67" t="s">
        <v>675</v>
      </c>
      <c r="D45" s="67" t="s">
        <v>687</v>
      </c>
      <c r="E45" s="182">
        <v>262129868.22</v>
      </c>
      <c r="F45" s="182">
        <v>0</v>
      </c>
      <c r="G45" s="68">
        <v>0</v>
      </c>
      <c r="H45" s="68">
        <v>131129000</v>
      </c>
      <c r="I45" s="68">
        <v>0</v>
      </c>
      <c r="J45" s="68">
        <v>0</v>
      </c>
      <c r="K45" s="68">
        <v>0</v>
      </c>
      <c r="L45" s="68">
        <v>0</v>
      </c>
      <c r="M45" s="68">
        <v>131000868.22</v>
      </c>
      <c r="N45" s="68">
        <v>0</v>
      </c>
      <c r="O45" s="68">
        <v>0</v>
      </c>
      <c r="P45" s="68">
        <v>0</v>
      </c>
      <c r="Q45" s="68">
        <v>0</v>
      </c>
      <c r="R45" s="182">
        <f t="shared" si="16"/>
        <v>262129868.22</v>
      </c>
      <c r="S45" s="54"/>
      <c r="T45" s="54">
        <f t="shared" si="17"/>
        <v>262129868.22</v>
      </c>
      <c r="U45" s="54"/>
      <c r="AA45" s="69">
        <f t="shared" si="18"/>
        <v>0</v>
      </c>
      <c r="AD45" s="182"/>
      <c r="AF45" s="172" t="e">
        <f t="shared" si="3"/>
        <v>#DIV/0!</v>
      </c>
    </row>
    <row r="46" spans="1:32" x14ac:dyDescent="0.35">
      <c r="A46" s="203">
        <v>112511011235</v>
      </c>
      <c r="B46" s="192" t="s">
        <v>299</v>
      </c>
      <c r="C46" s="67" t="s">
        <v>675</v>
      </c>
      <c r="D46" s="67" t="s">
        <v>687</v>
      </c>
      <c r="E46" s="182">
        <v>80194381.780000001</v>
      </c>
      <c r="F46" s="182">
        <v>0</v>
      </c>
      <c r="G46" s="68">
        <v>0</v>
      </c>
      <c r="H46" s="68">
        <v>31980943.219999999</v>
      </c>
      <c r="I46" s="68">
        <v>0</v>
      </c>
      <c r="J46" s="68">
        <v>0</v>
      </c>
      <c r="K46" s="68">
        <v>0</v>
      </c>
      <c r="L46" s="68">
        <v>0</v>
      </c>
      <c r="M46" s="68">
        <v>48213438.560000002</v>
      </c>
      <c r="N46" s="68">
        <v>0</v>
      </c>
      <c r="O46" s="68">
        <v>0</v>
      </c>
      <c r="P46" s="68">
        <v>0</v>
      </c>
      <c r="Q46" s="68">
        <v>0</v>
      </c>
      <c r="R46" s="182">
        <f t="shared" si="16"/>
        <v>80194381.780000001</v>
      </c>
      <c r="S46" s="54"/>
      <c r="T46" s="54">
        <f t="shared" si="17"/>
        <v>80194381.780000001</v>
      </c>
      <c r="U46" s="54"/>
      <c r="AA46" s="69">
        <f t="shared" si="18"/>
        <v>0</v>
      </c>
      <c r="AD46" s="182">
        <v>1846890</v>
      </c>
      <c r="AF46" s="172" t="e">
        <f t="shared" si="3"/>
        <v>#DIV/0!</v>
      </c>
    </row>
    <row r="47" spans="1:32" s="55" customFormat="1" ht="29" x14ac:dyDescent="0.35">
      <c r="A47" s="201">
        <v>1125110113</v>
      </c>
      <c r="B47" s="190" t="s">
        <v>301</v>
      </c>
      <c r="C47" s="62"/>
      <c r="D47" s="62"/>
      <c r="E47" s="180">
        <f>SUM(E48:E83)</f>
        <v>2469338284</v>
      </c>
      <c r="F47" s="180">
        <f t="shared" ref="F47:R47" si="19">SUM(F48:F83)</f>
        <v>0</v>
      </c>
      <c r="G47" s="63">
        <f t="shared" si="19"/>
        <v>36989126.399999999</v>
      </c>
      <c r="H47" s="63">
        <f t="shared" si="19"/>
        <v>977049205.39999998</v>
      </c>
      <c r="I47" s="63">
        <f t="shared" si="19"/>
        <v>63290562.899999999</v>
      </c>
      <c r="J47" s="63">
        <f t="shared" si="19"/>
        <v>121351126.40000001</v>
      </c>
      <c r="K47" s="63">
        <f t="shared" si="19"/>
        <v>32989126.399999999</v>
      </c>
      <c r="L47" s="63">
        <f t="shared" si="19"/>
        <v>32989126.399999999</v>
      </c>
      <c r="M47" s="63">
        <f t="shared" si="19"/>
        <v>1040509194.4</v>
      </c>
      <c r="N47" s="63">
        <f t="shared" si="19"/>
        <v>80510626.400000006</v>
      </c>
      <c r="O47" s="63">
        <f t="shared" si="19"/>
        <v>59671062.899999999</v>
      </c>
      <c r="P47" s="63">
        <f t="shared" si="19"/>
        <v>23989126.399999999</v>
      </c>
      <c r="Q47" s="63">
        <f t="shared" si="19"/>
        <v>0</v>
      </c>
      <c r="R47" s="180">
        <f t="shared" si="19"/>
        <v>2469338284</v>
      </c>
      <c r="S47" s="54"/>
      <c r="T47" s="54"/>
      <c r="U47" s="54"/>
      <c r="V47" s="284" t="s">
        <v>688</v>
      </c>
      <c r="W47" s="284"/>
      <c r="AA47" s="69">
        <f t="shared" si="18"/>
        <v>0</v>
      </c>
      <c r="AD47" s="180">
        <v>175298628.06</v>
      </c>
      <c r="AF47" s="166" t="e">
        <f t="shared" si="3"/>
        <v>#DIV/0!</v>
      </c>
    </row>
    <row r="48" spans="1:32" ht="26" x14ac:dyDescent="0.35">
      <c r="A48" s="203">
        <v>11251101131</v>
      </c>
      <c r="B48" s="192" t="s">
        <v>1092</v>
      </c>
      <c r="C48" s="67" t="s">
        <v>675</v>
      </c>
      <c r="D48" s="67" t="s">
        <v>689</v>
      </c>
      <c r="E48" s="182">
        <v>30000000</v>
      </c>
      <c r="F48" s="182">
        <v>0</v>
      </c>
      <c r="G48" s="68">
        <v>0</v>
      </c>
      <c r="H48" s="68">
        <v>15000000</v>
      </c>
      <c r="I48" s="68">
        <v>0</v>
      </c>
      <c r="J48" s="68">
        <v>0</v>
      </c>
      <c r="K48" s="68">
        <v>0</v>
      </c>
      <c r="L48" s="68">
        <v>0</v>
      </c>
      <c r="M48" s="68">
        <v>15000000</v>
      </c>
      <c r="N48" s="68">
        <v>0</v>
      </c>
      <c r="O48" s="68">
        <v>0</v>
      </c>
      <c r="P48" s="68">
        <v>0</v>
      </c>
      <c r="Q48" s="68">
        <v>0</v>
      </c>
      <c r="R48" s="182">
        <f t="shared" si="16"/>
        <v>30000000</v>
      </c>
      <c r="S48" s="54"/>
      <c r="T48" s="54"/>
      <c r="U48" s="54"/>
      <c r="V48" s="71" t="s">
        <v>306</v>
      </c>
      <c r="W48" s="72">
        <v>18000000</v>
      </c>
      <c r="X48" s="73">
        <v>2012003</v>
      </c>
      <c r="Y48" s="74" t="s">
        <v>690</v>
      </c>
      <c r="Z48" s="74" t="s">
        <v>691</v>
      </c>
      <c r="AA48" s="69">
        <f t="shared" si="18"/>
        <v>0</v>
      </c>
      <c r="AD48" s="182"/>
      <c r="AF48" s="172" t="e">
        <f t="shared" si="3"/>
        <v>#DIV/0!</v>
      </c>
    </row>
    <row r="49" spans="1:32" ht="26" x14ac:dyDescent="0.35">
      <c r="A49" s="203">
        <v>11251101132</v>
      </c>
      <c r="B49" s="192" t="s">
        <v>1122</v>
      </c>
      <c r="C49" s="67" t="s">
        <v>675</v>
      </c>
      <c r="D49" s="67" t="s">
        <v>692</v>
      </c>
      <c r="E49" s="182">
        <v>4500000</v>
      </c>
      <c r="F49" s="182">
        <v>0</v>
      </c>
      <c r="G49" s="68">
        <v>0</v>
      </c>
      <c r="H49" s="68">
        <v>2000000</v>
      </c>
      <c r="I49" s="68">
        <v>0</v>
      </c>
      <c r="J49" s="68">
        <v>0</v>
      </c>
      <c r="K49" s="68">
        <v>0</v>
      </c>
      <c r="L49" s="68">
        <v>0</v>
      </c>
      <c r="M49" s="68">
        <v>2500000</v>
      </c>
      <c r="N49" s="68">
        <v>0</v>
      </c>
      <c r="O49" s="68">
        <v>0</v>
      </c>
      <c r="P49" s="68">
        <v>0</v>
      </c>
      <c r="Q49" s="68">
        <v>0</v>
      </c>
      <c r="R49" s="182">
        <f t="shared" si="16"/>
        <v>4500000</v>
      </c>
      <c r="S49" s="54"/>
      <c r="T49" s="54"/>
      <c r="U49" s="54"/>
      <c r="V49" s="75" t="s">
        <v>309</v>
      </c>
      <c r="W49" s="72">
        <v>32920000</v>
      </c>
      <c r="X49" s="73">
        <v>2015003</v>
      </c>
      <c r="Y49" s="74" t="s">
        <v>690</v>
      </c>
      <c r="Z49" s="74" t="s">
        <v>693</v>
      </c>
      <c r="AA49" s="69">
        <f t="shared" si="18"/>
        <v>0</v>
      </c>
      <c r="AD49" s="182"/>
      <c r="AF49" s="172" t="e">
        <f t="shared" si="3"/>
        <v>#DIV/0!</v>
      </c>
    </row>
    <row r="50" spans="1:32" ht="26" x14ac:dyDescent="0.35">
      <c r="A50" s="203">
        <v>11251101133</v>
      </c>
      <c r="B50" s="192" t="s">
        <v>1119</v>
      </c>
      <c r="C50" s="67" t="s">
        <v>675</v>
      </c>
      <c r="D50" s="67" t="s">
        <v>694</v>
      </c>
      <c r="E50" s="182">
        <v>22000000</v>
      </c>
      <c r="F50" s="182">
        <v>0</v>
      </c>
      <c r="G50" s="68">
        <v>11000000</v>
      </c>
      <c r="H50" s="68">
        <v>0</v>
      </c>
      <c r="I50" s="68">
        <v>6000000</v>
      </c>
      <c r="J50" s="68">
        <v>0</v>
      </c>
      <c r="K50" s="68">
        <v>0</v>
      </c>
      <c r="L50" s="68">
        <v>0</v>
      </c>
      <c r="M50" s="68">
        <v>5000000</v>
      </c>
      <c r="N50" s="68">
        <v>0</v>
      </c>
      <c r="O50" s="68">
        <v>0</v>
      </c>
      <c r="P50" s="68">
        <v>0</v>
      </c>
      <c r="Q50" s="68">
        <v>0</v>
      </c>
      <c r="R50" s="182">
        <f t="shared" si="16"/>
        <v>22000000</v>
      </c>
      <c r="S50" s="54"/>
      <c r="T50" s="54"/>
      <c r="U50" s="54"/>
      <c r="V50" s="75" t="s">
        <v>310</v>
      </c>
      <c r="W50" s="72">
        <v>320000000</v>
      </c>
      <c r="X50" s="73">
        <v>2015003</v>
      </c>
      <c r="Y50" s="74" t="s">
        <v>690</v>
      </c>
      <c r="Z50" s="74" t="s">
        <v>695</v>
      </c>
      <c r="AA50" s="69">
        <f t="shared" si="18"/>
        <v>0</v>
      </c>
      <c r="AB50" s="44">
        <f>+W50/8</f>
        <v>40000000</v>
      </c>
      <c r="AD50" s="182"/>
      <c r="AF50" s="172" t="e">
        <f t="shared" si="3"/>
        <v>#DIV/0!</v>
      </c>
    </row>
    <row r="51" spans="1:32" ht="26" x14ac:dyDescent="0.35">
      <c r="A51" s="203">
        <v>11251101134</v>
      </c>
      <c r="B51" s="192" t="s">
        <v>1093</v>
      </c>
      <c r="C51" s="67" t="s">
        <v>675</v>
      </c>
      <c r="D51" s="67" t="s">
        <v>696</v>
      </c>
      <c r="E51" s="182">
        <v>18000000</v>
      </c>
      <c r="F51" s="182">
        <v>0</v>
      </c>
      <c r="G51" s="68">
        <v>0</v>
      </c>
      <c r="H51" s="68">
        <v>9000000</v>
      </c>
      <c r="I51" s="68">
        <v>0</v>
      </c>
      <c r="J51" s="68">
        <v>0</v>
      </c>
      <c r="K51" s="68">
        <v>0</v>
      </c>
      <c r="L51" s="68"/>
      <c r="M51" s="68">
        <v>9000000</v>
      </c>
      <c r="N51" s="68">
        <v>0</v>
      </c>
      <c r="O51" s="68">
        <v>0</v>
      </c>
      <c r="P51" s="68">
        <v>0</v>
      </c>
      <c r="Q51" s="68">
        <v>0</v>
      </c>
      <c r="R51" s="182">
        <f t="shared" si="16"/>
        <v>18000000</v>
      </c>
      <c r="S51" s="54"/>
      <c r="T51" s="54"/>
      <c r="U51" s="54"/>
      <c r="V51" s="75" t="s">
        <v>335</v>
      </c>
      <c r="W51" s="72">
        <v>48000000</v>
      </c>
      <c r="X51" s="73">
        <v>2015003</v>
      </c>
      <c r="Y51" s="74" t="s">
        <v>690</v>
      </c>
      <c r="Z51" s="74" t="s">
        <v>697</v>
      </c>
      <c r="AA51" s="69">
        <f t="shared" si="18"/>
        <v>0</v>
      </c>
      <c r="AD51" s="182"/>
      <c r="AF51" s="172" t="e">
        <f t="shared" si="3"/>
        <v>#DIV/0!</v>
      </c>
    </row>
    <row r="52" spans="1:32" ht="26" x14ac:dyDescent="0.35">
      <c r="A52" s="203">
        <v>11251101136</v>
      </c>
      <c r="B52" s="192" t="s">
        <v>1120</v>
      </c>
      <c r="C52" s="67" t="s">
        <v>675</v>
      </c>
      <c r="D52" s="67" t="s">
        <v>698</v>
      </c>
      <c r="E52" s="182">
        <f>33682873+500011</f>
        <v>34182884</v>
      </c>
      <c r="F52" s="182">
        <v>0</v>
      </c>
      <c r="G52" s="68">
        <v>0</v>
      </c>
      <c r="H52" s="68">
        <v>500011</v>
      </c>
      <c r="I52" s="68">
        <v>16841436.5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16841436.5</v>
      </c>
      <c r="P52" s="68">
        <v>0</v>
      </c>
      <c r="Q52" s="68">
        <v>0</v>
      </c>
      <c r="R52" s="182">
        <f t="shared" si="16"/>
        <v>34182884</v>
      </c>
      <c r="S52" s="54"/>
      <c r="T52" s="54"/>
      <c r="V52" s="75" t="s">
        <v>313</v>
      </c>
      <c r="W52" s="72">
        <v>240000000</v>
      </c>
      <c r="X52" s="73">
        <v>2015004</v>
      </c>
      <c r="Y52" s="76" t="s">
        <v>699</v>
      </c>
      <c r="Z52" s="74" t="s">
        <v>700</v>
      </c>
      <c r="AA52" s="69">
        <f t="shared" si="18"/>
        <v>0</v>
      </c>
      <c r="AD52" s="182"/>
      <c r="AF52" s="172" t="e">
        <f t="shared" si="3"/>
        <v>#DIV/0!</v>
      </c>
    </row>
    <row r="53" spans="1:32" ht="26" x14ac:dyDescent="0.35">
      <c r="A53" s="203">
        <v>11251101137</v>
      </c>
      <c r="B53" s="192" t="s">
        <v>1121</v>
      </c>
      <c r="C53" s="67" t="s">
        <v>675</v>
      </c>
      <c r="D53" s="67" t="s">
        <v>701</v>
      </c>
      <c r="E53" s="182">
        <v>32920000</v>
      </c>
      <c r="F53" s="182"/>
      <c r="G53" s="68"/>
      <c r="H53" s="68">
        <v>0</v>
      </c>
      <c r="I53" s="68">
        <v>16460000</v>
      </c>
      <c r="J53" s="68">
        <v>0</v>
      </c>
      <c r="K53" s="68"/>
      <c r="L53" s="68">
        <v>0</v>
      </c>
      <c r="M53" s="68">
        <v>16460000</v>
      </c>
      <c r="N53" s="68">
        <v>0</v>
      </c>
      <c r="O53" s="68">
        <v>0</v>
      </c>
      <c r="P53" s="68">
        <v>0</v>
      </c>
      <c r="Q53" s="68">
        <v>0</v>
      </c>
      <c r="R53" s="182">
        <f t="shared" si="16"/>
        <v>32920000</v>
      </c>
      <c r="S53" s="54"/>
      <c r="T53" s="54"/>
      <c r="U53" s="54"/>
      <c r="V53" s="75" t="s">
        <v>333</v>
      </c>
      <c r="W53" s="72">
        <v>34200000</v>
      </c>
      <c r="X53" s="73">
        <v>2014003</v>
      </c>
      <c r="Y53" s="74" t="s">
        <v>690</v>
      </c>
      <c r="Z53" s="74" t="s">
        <v>702</v>
      </c>
      <c r="AA53" s="69">
        <f t="shared" si="18"/>
        <v>0</v>
      </c>
      <c r="AD53" s="182"/>
      <c r="AF53" s="172" t="e">
        <f t="shared" si="3"/>
        <v>#DIV/0!</v>
      </c>
    </row>
    <row r="54" spans="1:32" ht="26" x14ac:dyDescent="0.35">
      <c r="A54" s="203">
        <v>11251101138</v>
      </c>
      <c r="B54" s="192" t="s">
        <v>1113</v>
      </c>
      <c r="C54" s="67" t="s">
        <v>675</v>
      </c>
      <c r="D54" s="67" t="s">
        <v>703</v>
      </c>
      <c r="E54" s="182">
        <v>320000000</v>
      </c>
      <c r="F54" s="182">
        <v>0</v>
      </c>
      <c r="G54" s="68">
        <v>0</v>
      </c>
      <c r="H54" s="68">
        <v>160000000</v>
      </c>
      <c r="I54" s="68">
        <v>0</v>
      </c>
      <c r="J54" s="68">
        <v>0</v>
      </c>
      <c r="K54" s="68">
        <v>0</v>
      </c>
      <c r="L54" s="68">
        <v>0</v>
      </c>
      <c r="M54" s="68">
        <v>160000000</v>
      </c>
      <c r="N54" s="68"/>
      <c r="O54" s="68">
        <v>0</v>
      </c>
      <c r="P54" s="68">
        <v>0</v>
      </c>
      <c r="Q54" s="68">
        <v>0</v>
      </c>
      <c r="R54" s="182">
        <f t="shared" si="16"/>
        <v>320000000</v>
      </c>
      <c r="S54" s="54"/>
      <c r="T54" s="54"/>
      <c r="U54" s="54"/>
      <c r="V54" s="75" t="s">
        <v>351</v>
      </c>
      <c r="W54" s="72">
        <v>600000</v>
      </c>
      <c r="X54" s="73">
        <v>2014003</v>
      </c>
      <c r="Y54" s="74" t="s">
        <v>690</v>
      </c>
      <c r="Z54" s="74" t="str">
        <f>+V54</f>
        <v>PRESTAMOS DE LABORATORIOS</v>
      </c>
      <c r="AA54" s="69">
        <f t="shared" si="18"/>
        <v>0</v>
      </c>
      <c r="AD54" s="182">
        <v>7200000</v>
      </c>
      <c r="AF54" s="172" t="e">
        <f t="shared" si="3"/>
        <v>#DIV/0!</v>
      </c>
    </row>
    <row r="55" spans="1:32" ht="26" x14ac:dyDescent="0.35">
      <c r="A55" s="203">
        <v>11251101139</v>
      </c>
      <c r="B55" s="192" t="s">
        <v>1114</v>
      </c>
      <c r="C55" s="67" t="s">
        <v>675</v>
      </c>
      <c r="D55" s="67" t="s">
        <v>704</v>
      </c>
      <c r="E55" s="182">
        <v>140000000</v>
      </c>
      <c r="F55" s="182">
        <v>0</v>
      </c>
      <c r="G55" s="68">
        <v>0</v>
      </c>
      <c r="H55" s="68">
        <v>70000000</v>
      </c>
      <c r="I55" s="68">
        <v>0</v>
      </c>
      <c r="J55" s="68">
        <v>0</v>
      </c>
      <c r="K55" s="68">
        <v>0</v>
      </c>
      <c r="L55" s="68">
        <v>0</v>
      </c>
      <c r="M55" s="68">
        <v>70000000</v>
      </c>
      <c r="N55" s="68">
        <v>0</v>
      </c>
      <c r="O55" s="68">
        <v>0</v>
      </c>
      <c r="P55" s="68">
        <v>0</v>
      </c>
      <c r="Q55" s="68">
        <v>0</v>
      </c>
      <c r="R55" s="182">
        <f t="shared" si="16"/>
        <v>140000000</v>
      </c>
      <c r="S55" s="54"/>
      <c r="T55" s="54"/>
      <c r="U55" s="54"/>
      <c r="V55" s="75" t="s">
        <v>353</v>
      </c>
      <c r="W55" s="72">
        <v>200000</v>
      </c>
      <c r="X55" s="73">
        <v>2014003</v>
      </c>
      <c r="Y55" s="74" t="s">
        <v>690</v>
      </c>
      <c r="Z55" s="74" t="str">
        <f>+V55</f>
        <v>DIPLOMADO EN ESTADISTICA</v>
      </c>
      <c r="AA55" s="69">
        <f t="shared" si="18"/>
        <v>0</v>
      </c>
      <c r="AD55" s="182">
        <v>2460000</v>
      </c>
      <c r="AF55" s="172" t="e">
        <f t="shared" si="3"/>
        <v>#DIV/0!</v>
      </c>
    </row>
    <row r="56" spans="1:32" ht="26" x14ac:dyDescent="0.35">
      <c r="A56" s="203">
        <v>112511011310</v>
      </c>
      <c r="B56" s="192" t="s">
        <v>1115</v>
      </c>
      <c r="C56" s="67" t="s">
        <v>675</v>
      </c>
      <c r="D56" s="67" t="s">
        <v>700</v>
      </c>
      <c r="E56" s="182">
        <v>240000000</v>
      </c>
      <c r="F56" s="182">
        <v>0</v>
      </c>
      <c r="G56" s="68">
        <v>0</v>
      </c>
      <c r="H56" s="68">
        <v>120000000</v>
      </c>
      <c r="I56" s="68">
        <v>0</v>
      </c>
      <c r="J56" s="68">
        <v>0</v>
      </c>
      <c r="K56" s="68">
        <v>0</v>
      </c>
      <c r="L56" s="68">
        <v>0</v>
      </c>
      <c r="M56" s="68">
        <v>120000000</v>
      </c>
      <c r="N56" s="68">
        <v>0</v>
      </c>
      <c r="O56" s="68">
        <v>0</v>
      </c>
      <c r="P56" s="68">
        <v>0</v>
      </c>
      <c r="Q56" s="68">
        <v>0</v>
      </c>
      <c r="R56" s="182">
        <f t="shared" si="16"/>
        <v>240000000</v>
      </c>
      <c r="S56" s="54"/>
      <c r="T56" s="54"/>
      <c r="U56" s="54"/>
      <c r="V56" s="75" t="s">
        <v>355</v>
      </c>
      <c r="W56" s="72">
        <v>400000</v>
      </c>
      <c r="X56" s="73">
        <v>2014003</v>
      </c>
      <c r="Y56" s="74" t="s">
        <v>690</v>
      </c>
      <c r="Z56" s="74" t="str">
        <f>+V56</f>
        <v>UNIDAD DE ASESORIA DE ESTADISTICA</v>
      </c>
      <c r="AA56" s="69">
        <f t="shared" si="18"/>
        <v>0</v>
      </c>
      <c r="AD56" s="182">
        <v>2323600</v>
      </c>
      <c r="AF56" s="172" t="e">
        <f t="shared" si="3"/>
        <v>#DIV/0!</v>
      </c>
    </row>
    <row r="57" spans="1:32" ht="26" x14ac:dyDescent="0.35">
      <c r="A57" s="203">
        <v>112511011311</v>
      </c>
      <c r="B57" s="192" t="s">
        <v>1116</v>
      </c>
      <c r="C57" s="67" t="s">
        <v>675</v>
      </c>
      <c r="D57" s="67" t="s">
        <v>705</v>
      </c>
      <c r="E57" s="182">
        <v>22000000</v>
      </c>
      <c r="F57" s="182">
        <v>0</v>
      </c>
      <c r="G57" s="68"/>
      <c r="H57" s="68"/>
      <c r="I57" s="68"/>
      <c r="J57" s="68">
        <v>11000000</v>
      </c>
      <c r="K57" s="68"/>
      <c r="L57" s="68"/>
      <c r="M57" s="68">
        <v>11000000</v>
      </c>
      <c r="N57" s="68">
        <v>0</v>
      </c>
      <c r="O57" s="68">
        <v>0</v>
      </c>
      <c r="P57" s="68">
        <v>0</v>
      </c>
      <c r="Q57" s="68">
        <v>0</v>
      </c>
      <c r="R57" s="182">
        <f t="shared" si="16"/>
        <v>22000000</v>
      </c>
      <c r="S57" s="54"/>
      <c r="T57" s="54"/>
      <c r="U57" s="54"/>
      <c r="V57" s="75" t="s">
        <v>357</v>
      </c>
      <c r="W57" s="72">
        <v>5000</v>
      </c>
      <c r="X57" s="73">
        <v>2014003</v>
      </c>
      <c r="Y57" s="74" t="s">
        <v>690</v>
      </c>
      <c r="Z57" s="74" t="str">
        <f>+V57</f>
        <v>ENCUENTRO DE MATEMATICAS</v>
      </c>
      <c r="AA57" s="69">
        <f t="shared" si="18"/>
        <v>0</v>
      </c>
      <c r="AD57" s="182"/>
      <c r="AF57" s="172" t="e">
        <f t="shared" si="3"/>
        <v>#DIV/0!</v>
      </c>
    </row>
    <row r="58" spans="1:32" ht="26" x14ac:dyDescent="0.35">
      <c r="A58" s="203">
        <v>112511011312</v>
      </c>
      <c r="B58" s="192" t="s">
        <v>1117</v>
      </c>
      <c r="C58" s="67" t="s">
        <v>675</v>
      </c>
      <c r="D58" s="67" t="s">
        <v>706</v>
      </c>
      <c r="E58" s="182">
        <v>13060960</v>
      </c>
      <c r="F58" s="182">
        <v>0</v>
      </c>
      <c r="G58" s="68"/>
      <c r="H58" s="68">
        <v>6530480</v>
      </c>
      <c r="I58" s="68"/>
      <c r="J58" s="68"/>
      <c r="K58" s="68"/>
      <c r="L58" s="68"/>
      <c r="M58" s="68">
        <v>6530480</v>
      </c>
      <c r="N58" s="68">
        <v>0</v>
      </c>
      <c r="O58" s="68">
        <v>0</v>
      </c>
      <c r="P58" s="68">
        <v>0</v>
      </c>
      <c r="Q58" s="68">
        <v>0</v>
      </c>
      <c r="R58" s="182">
        <f t="shared" si="16"/>
        <v>13060960</v>
      </c>
      <c r="S58" s="54"/>
      <c r="T58" s="54"/>
      <c r="U58" s="54"/>
      <c r="V58" s="75" t="s">
        <v>337</v>
      </c>
      <c r="W58" s="72">
        <v>172025580</v>
      </c>
      <c r="X58" s="73">
        <v>2016003</v>
      </c>
      <c r="Y58" s="74" t="s">
        <v>690</v>
      </c>
      <c r="Z58" s="74" t="s">
        <v>707</v>
      </c>
      <c r="AA58" s="69">
        <f t="shared" si="18"/>
        <v>0</v>
      </c>
      <c r="AB58" s="44">
        <v>43006395</v>
      </c>
      <c r="AD58" s="182"/>
      <c r="AF58" s="172" t="e">
        <f t="shared" si="3"/>
        <v>#DIV/0!</v>
      </c>
    </row>
    <row r="59" spans="1:32" ht="26" x14ac:dyDescent="0.35">
      <c r="A59" s="203">
        <v>112511011314</v>
      </c>
      <c r="B59" s="192" t="s">
        <v>1097</v>
      </c>
      <c r="C59" s="67" t="s">
        <v>675</v>
      </c>
      <c r="D59" s="67" t="s">
        <v>708</v>
      </c>
      <c r="E59" s="182">
        <v>80000000</v>
      </c>
      <c r="F59" s="182">
        <v>0</v>
      </c>
      <c r="G59" s="68">
        <v>2000000</v>
      </c>
      <c r="H59" s="68">
        <v>9000000</v>
      </c>
      <c r="I59" s="68"/>
      <c r="J59" s="68">
        <v>11000000</v>
      </c>
      <c r="K59" s="68">
        <v>9000000</v>
      </c>
      <c r="L59" s="68">
        <v>9000000</v>
      </c>
      <c r="M59" s="68">
        <v>40000000</v>
      </c>
      <c r="N59" s="68">
        <v>0</v>
      </c>
      <c r="O59" s="68">
        <v>0</v>
      </c>
      <c r="P59" s="68">
        <v>0</v>
      </c>
      <c r="Q59" s="68">
        <v>0</v>
      </c>
      <c r="R59" s="182">
        <f t="shared" si="16"/>
        <v>80000000</v>
      </c>
      <c r="S59" s="54"/>
      <c r="T59" s="54"/>
      <c r="U59" s="54"/>
      <c r="V59" s="75" t="s">
        <v>709</v>
      </c>
      <c r="W59" s="72">
        <v>3750000</v>
      </c>
      <c r="X59" s="73">
        <v>2017003</v>
      </c>
      <c r="Y59" s="74" t="s">
        <v>690</v>
      </c>
      <c r="Z59" s="74" t="s">
        <v>710</v>
      </c>
      <c r="AA59" s="69">
        <f t="shared" si="18"/>
        <v>0</v>
      </c>
      <c r="AD59" s="182">
        <v>154900</v>
      </c>
      <c r="AF59" s="172" t="e">
        <f t="shared" si="3"/>
        <v>#DIV/0!</v>
      </c>
    </row>
    <row r="60" spans="1:32" s="45" customFormat="1" ht="29" x14ac:dyDescent="0.35">
      <c r="A60" s="203">
        <v>112511011315</v>
      </c>
      <c r="B60" s="192" t="s">
        <v>1098</v>
      </c>
      <c r="C60" s="67" t="s">
        <v>675</v>
      </c>
      <c r="D60" s="67" t="s">
        <v>711</v>
      </c>
      <c r="E60" s="182">
        <v>100000000</v>
      </c>
      <c r="F60" s="182">
        <v>0</v>
      </c>
      <c r="G60" s="68">
        <v>0</v>
      </c>
      <c r="H60" s="68">
        <v>50000000</v>
      </c>
      <c r="I60" s="68">
        <v>0</v>
      </c>
      <c r="J60" s="68">
        <v>0</v>
      </c>
      <c r="K60" s="68">
        <v>0</v>
      </c>
      <c r="L60" s="68">
        <v>0</v>
      </c>
      <c r="M60" s="68">
        <v>50000000</v>
      </c>
      <c r="N60" s="68">
        <v>0</v>
      </c>
      <c r="O60" s="68">
        <v>0</v>
      </c>
      <c r="P60" s="68">
        <v>0</v>
      </c>
      <c r="Q60" s="68">
        <v>0</v>
      </c>
      <c r="R60" s="182">
        <f t="shared" si="16"/>
        <v>100000000</v>
      </c>
      <c r="S60" s="54"/>
      <c r="T60" s="54"/>
      <c r="U60" s="54"/>
      <c r="V60" s="75" t="s">
        <v>712</v>
      </c>
      <c r="W60" s="72">
        <v>128167513</v>
      </c>
      <c r="X60" s="73">
        <v>3025003</v>
      </c>
      <c r="Y60" s="76" t="s">
        <v>713</v>
      </c>
      <c r="Z60" s="74" t="str">
        <f>+V60</f>
        <v>SEMINARIO DE DOCENCIA UNIVERSITARIA IDEAD</v>
      </c>
      <c r="AA60" s="69">
        <f t="shared" si="18"/>
        <v>0</v>
      </c>
      <c r="AB60" s="44">
        <v>64083756.5</v>
      </c>
      <c r="AC60" s="44"/>
      <c r="AD60" s="182">
        <v>10162463</v>
      </c>
      <c r="AE60" s="44"/>
      <c r="AF60" s="172" t="e">
        <f t="shared" si="3"/>
        <v>#DIV/0!</v>
      </c>
    </row>
    <row r="61" spans="1:32" s="45" customFormat="1" x14ac:dyDescent="0.35">
      <c r="A61" s="203">
        <v>112511011316</v>
      </c>
      <c r="B61" s="192" t="s">
        <v>1095</v>
      </c>
      <c r="C61" s="67" t="s">
        <v>675</v>
      </c>
      <c r="D61" s="67" t="s">
        <v>714</v>
      </c>
      <c r="E61" s="182">
        <v>69000000</v>
      </c>
      <c r="F61" s="182">
        <v>0</v>
      </c>
      <c r="G61" s="68">
        <v>0</v>
      </c>
      <c r="H61" s="68">
        <v>34500000</v>
      </c>
      <c r="I61" s="68">
        <v>0</v>
      </c>
      <c r="J61" s="68">
        <v>0</v>
      </c>
      <c r="K61" s="68">
        <v>0</v>
      </c>
      <c r="L61" s="68">
        <v>0</v>
      </c>
      <c r="M61" s="68">
        <v>34500000</v>
      </c>
      <c r="N61" s="68">
        <v>0</v>
      </c>
      <c r="O61" s="68">
        <v>0</v>
      </c>
      <c r="P61" s="68">
        <v>0</v>
      </c>
      <c r="Q61" s="68">
        <v>0</v>
      </c>
      <c r="R61" s="182">
        <f t="shared" si="16"/>
        <v>69000000</v>
      </c>
      <c r="S61" s="54"/>
      <c r="T61" s="54"/>
      <c r="U61" s="54"/>
      <c r="V61" s="44"/>
      <c r="W61" s="44"/>
      <c r="X61" s="44"/>
      <c r="Y61" s="44"/>
      <c r="Z61" s="44"/>
      <c r="AA61" s="69">
        <f t="shared" si="18"/>
        <v>0</v>
      </c>
      <c r="AB61" s="44"/>
      <c r="AC61" s="44"/>
      <c r="AD61" s="182"/>
      <c r="AE61" s="44"/>
      <c r="AF61" s="172" t="e">
        <f t="shared" si="3"/>
        <v>#DIV/0!</v>
      </c>
    </row>
    <row r="62" spans="1:32" s="45" customFormat="1" x14ac:dyDescent="0.35">
      <c r="A62" s="203">
        <v>112511011316</v>
      </c>
      <c r="B62" s="192" t="s">
        <v>1095</v>
      </c>
      <c r="C62" s="67" t="s">
        <v>675</v>
      </c>
      <c r="D62" s="67" t="s">
        <v>715</v>
      </c>
      <c r="E62" s="182">
        <v>68000000</v>
      </c>
      <c r="F62" s="182">
        <v>0</v>
      </c>
      <c r="G62" s="68">
        <v>0</v>
      </c>
      <c r="H62" s="68">
        <v>34000000</v>
      </c>
      <c r="I62" s="68">
        <v>0</v>
      </c>
      <c r="J62" s="68">
        <v>0</v>
      </c>
      <c r="K62" s="68">
        <v>0</v>
      </c>
      <c r="L62" s="68">
        <v>0</v>
      </c>
      <c r="M62" s="68">
        <v>34000000</v>
      </c>
      <c r="N62" s="68">
        <v>0</v>
      </c>
      <c r="O62" s="68">
        <v>0</v>
      </c>
      <c r="P62" s="68">
        <v>0</v>
      </c>
      <c r="Q62" s="68">
        <v>0</v>
      </c>
      <c r="R62" s="182">
        <f t="shared" si="16"/>
        <v>68000000</v>
      </c>
      <c r="S62" s="54"/>
      <c r="T62" s="54"/>
      <c r="U62" s="54"/>
      <c r="V62" s="44"/>
      <c r="W62" s="44"/>
      <c r="X62" s="44"/>
      <c r="Y62" s="44"/>
      <c r="Z62" s="44"/>
      <c r="AA62" s="69">
        <f t="shared" si="18"/>
        <v>0</v>
      </c>
      <c r="AB62" s="44"/>
      <c r="AC62" s="44"/>
      <c r="AD62" s="182"/>
      <c r="AE62" s="44"/>
      <c r="AF62" s="172" t="e">
        <f t="shared" si="3"/>
        <v>#DIV/0!</v>
      </c>
    </row>
    <row r="63" spans="1:32" s="45" customFormat="1" x14ac:dyDescent="0.35">
      <c r="A63" s="203">
        <v>112511011316</v>
      </c>
      <c r="B63" s="192" t="s">
        <v>1095</v>
      </c>
      <c r="C63" s="67" t="s">
        <v>675</v>
      </c>
      <c r="D63" s="67" t="s">
        <v>716</v>
      </c>
      <c r="E63" s="182">
        <v>68000000</v>
      </c>
      <c r="F63" s="182">
        <v>0</v>
      </c>
      <c r="G63" s="68">
        <v>0</v>
      </c>
      <c r="H63" s="68">
        <v>34000000</v>
      </c>
      <c r="I63" s="68">
        <v>0</v>
      </c>
      <c r="J63" s="68">
        <v>0</v>
      </c>
      <c r="K63" s="68">
        <v>0</v>
      </c>
      <c r="L63" s="68">
        <v>0</v>
      </c>
      <c r="M63" s="68">
        <v>34000000</v>
      </c>
      <c r="N63" s="68">
        <v>0</v>
      </c>
      <c r="O63" s="68">
        <v>0</v>
      </c>
      <c r="P63" s="68">
        <v>0</v>
      </c>
      <c r="Q63" s="68">
        <v>0</v>
      </c>
      <c r="R63" s="182">
        <f t="shared" si="16"/>
        <v>68000000</v>
      </c>
      <c r="S63" s="54"/>
      <c r="T63" s="54"/>
      <c r="U63" s="54"/>
      <c r="V63" s="44"/>
      <c r="W63" s="44"/>
      <c r="X63" s="44"/>
      <c r="Y63" s="44"/>
      <c r="Z63" s="44"/>
      <c r="AA63" s="69">
        <f t="shared" si="18"/>
        <v>0</v>
      </c>
      <c r="AB63" s="44"/>
      <c r="AC63" s="44"/>
      <c r="AD63" s="182"/>
      <c r="AE63" s="44"/>
      <c r="AF63" s="172" t="e">
        <f t="shared" si="3"/>
        <v>#DIV/0!</v>
      </c>
    </row>
    <row r="64" spans="1:32" s="45" customFormat="1" x14ac:dyDescent="0.35">
      <c r="A64" s="203">
        <v>112511011317</v>
      </c>
      <c r="B64" s="192" t="s">
        <v>1094</v>
      </c>
      <c r="C64" s="67" t="s">
        <v>675</v>
      </c>
      <c r="D64" s="67" t="s">
        <v>717</v>
      </c>
      <c r="E64" s="182">
        <v>120000000</v>
      </c>
      <c r="F64" s="182">
        <v>0</v>
      </c>
      <c r="G64" s="68">
        <v>0</v>
      </c>
      <c r="H64" s="68">
        <v>60000000</v>
      </c>
      <c r="I64" s="68">
        <v>0</v>
      </c>
      <c r="J64" s="68">
        <v>0</v>
      </c>
      <c r="K64" s="68">
        <v>0</v>
      </c>
      <c r="L64" s="68">
        <v>0</v>
      </c>
      <c r="M64" s="68">
        <v>60000000</v>
      </c>
      <c r="N64" s="68">
        <v>0</v>
      </c>
      <c r="O64" s="68">
        <v>0</v>
      </c>
      <c r="P64" s="68">
        <v>0</v>
      </c>
      <c r="Q64" s="68">
        <v>0</v>
      </c>
      <c r="R64" s="182">
        <f t="shared" si="16"/>
        <v>120000000</v>
      </c>
      <c r="S64" s="54"/>
      <c r="T64" s="54"/>
      <c r="U64" s="54"/>
      <c r="V64" s="44"/>
      <c r="W64" s="44"/>
      <c r="X64" s="44"/>
      <c r="Y64" s="44"/>
      <c r="Z64" s="44"/>
      <c r="AA64" s="69">
        <f t="shared" si="18"/>
        <v>0</v>
      </c>
      <c r="AB64" s="44"/>
      <c r="AC64" s="44"/>
      <c r="AD64" s="182"/>
      <c r="AE64" s="44"/>
      <c r="AF64" s="172" t="e">
        <f t="shared" si="3"/>
        <v>#DIV/0!</v>
      </c>
    </row>
    <row r="65" spans="1:32" s="45" customFormat="1" x14ac:dyDescent="0.35">
      <c r="A65" s="203">
        <v>112511011318</v>
      </c>
      <c r="B65" s="192" t="s">
        <v>1096</v>
      </c>
      <c r="C65" s="67" t="s">
        <v>675</v>
      </c>
      <c r="D65" s="67" t="s">
        <v>718</v>
      </c>
      <c r="E65" s="182">
        <v>37681000</v>
      </c>
      <c r="F65" s="182">
        <v>0</v>
      </c>
      <c r="G65" s="68"/>
      <c r="H65" s="68"/>
      <c r="I65" s="68">
        <v>0</v>
      </c>
      <c r="J65" s="68">
        <v>18840500</v>
      </c>
      <c r="K65" s="68">
        <v>0</v>
      </c>
      <c r="L65" s="68"/>
      <c r="M65" s="68"/>
      <c r="N65" s="68">
        <v>0</v>
      </c>
      <c r="O65" s="68">
        <v>18840500</v>
      </c>
      <c r="P65" s="68">
        <v>0</v>
      </c>
      <c r="Q65" s="68">
        <v>0</v>
      </c>
      <c r="R65" s="182">
        <f t="shared" si="16"/>
        <v>37681000</v>
      </c>
      <c r="S65" s="54"/>
      <c r="T65" s="54"/>
      <c r="U65" s="54"/>
      <c r="V65" s="44"/>
      <c r="W65" s="44"/>
      <c r="X65" s="44"/>
      <c r="Y65" s="44"/>
      <c r="Z65" s="44"/>
      <c r="AA65" s="69">
        <f t="shared" si="18"/>
        <v>0</v>
      </c>
      <c r="AB65" s="44"/>
      <c r="AC65" s="44"/>
      <c r="AD65" s="182"/>
      <c r="AE65" s="44"/>
      <c r="AF65" s="172" t="e">
        <f t="shared" si="3"/>
        <v>#DIV/0!</v>
      </c>
    </row>
    <row r="66" spans="1:32" s="45" customFormat="1" x14ac:dyDescent="0.35">
      <c r="A66" s="203">
        <v>112511011318</v>
      </c>
      <c r="B66" s="192" t="s">
        <v>1096</v>
      </c>
      <c r="C66" s="67" t="s">
        <v>675</v>
      </c>
      <c r="D66" s="67" t="s">
        <v>719</v>
      </c>
      <c r="E66" s="182">
        <v>37681000</v>
      </c>
      <c r="F66" s="182">
        <v>0</v>
      </c>
      <c r="G66" s="68">
        <v>0</v>
      </c>
      <c r="H66" s="68"/>
      <c r="I66" s="68">
        <v>0</v>
      </c>
      <c r="J66" s="68">
        <v>18840500</v>
      </c>
      <c r="K66" s="68"/>
      <c r="L66" s="68"/>
      <c r="M66" s="68"/>
      <c r="N66" s="68">
        <v>18840500</v>
      </c>
      <c r="O66" s="68">
        <v>0</v>
      </c>
      <c r="P66" s="68">
        <v>0</v>
      </c>
      <c r="Q66" s="68">
        <v>0</v>
      </c>
      <c r="R66" s="182">
        <f t="shared" si="16"/>
        <v>37681000</v>
      </c>
      <c r="S66" s="54"/>
      <c r="T66" s="54"/>
      <c r="U66" s="54"/>
      <c r="V66" s="44"/>
      <c r="W66" s="44"/>
      <c r="X66" s="44"/>
      <c r="Y66" s="44"/>
      <c r="Z66" s="44"/>
      <c r="AA66" s="69">
        <f t="shared" si="18"/>
        <v>0</v>
      </c>
      <c r="AB66" s="44"/>
      <c r="AC66" s="44"/>
      <c r="AD66" s="182"/>
      <c r="AE66" s="44"/>
      <c r="AF66" s="172" t="e">
        <f t="shared" si="3"/>
        <v>#DIV/0!</v>
      </c>
    </row>
    <row r="67" spans="1:32" s="45" customFormat="1" x14ac:dyDescent="0.35">
      <c r="A67" s="203">
        <v>112511011318</v>
      </c>
      <c r="B67" s="192" t="s">
        <v>1096</v>
      </c>
      <c r="C67" s="67" t="s">
        <v>675</v>
      </c>
      <c r="D67" s="67" t="s">
        <v>720</v>
      </c>
      <c r="E67" s="182">
        <v>37681000</v>
      </c>
      <c r="F67" s="182">
        <v>0</v>
      </c>
      <c r="G67" s="68"/>
      <c r="H67" s="68"/>
      <c r="I67" s="68"/>
      <c r="J67" s="68">
        <v>18840500</v>
      </c>
      <c r="K67" s="68"/>
      <c r="L67" s="68"/>
      <c r="M67" s="68"/>
      <c r="N67" s="68">
        <v>18840500</v>
      </c>
      <c r="O67" s="68">
        <v>0</v>
      </c>
      <c r="P67" s="68">
        <v>0</v>
      </c>
      <c r="Q67" s="68">
        <v>0</v>
      </c>
      <c r="R67" s="182">
        <f t="shared" si="16"/>
        <v>37681000</v>
      </c>
      <c r="S67" s="54"/>
      <c r="T67" s="54"/>
      <c r="U67" s="54"/>
      <c r="V67" s="44"/>
      <c r="W67" s="44"/>
      <c r="X67" s="44"/>
      <c r="Y67" s="44"/>
      <c r="Z67" s="44"/>
      <c r="AA67" s="69">
        <f t="shared" si="18"/>
        <v>0</v>
      </c>
      <c r="AB67" s="44"/>
      <c r="AC67" s="44"/>
      <c r="AD67" s="182">
        <v>14301000</v>
      </c>
      <c r="AE67" s="44"/>
      <c r="AF67" s="172" t="e">
        <f t="shared" si="3"/>
        <v>#DIV/0!</v>
      </c>
    </row>
    <row r="68" spans="1:32" s="45" customFormat="1" x14ac:dyDescent="0.35">
      <c r="A68" s="203">
        <v>112511011318</v>
      </c>
      <c r="B68" s="192" t="s">
        <v>1096</v>
      </c>
      <c r="C68" s="67" t="s">
        <v>675</v>
      </c>
      <c r="D68" s="67" t="s">
        <v>721</v>
      </c>
      <c r="E68" s="182">
        <v>37681000</v>
      </c>
      <c r="F68" s="182"/>
      <c r="G68" s="68"/>
      <c r="H68" s="68"/>
      <c r="I68" s="68"/>
      <c r="J68" s="68">
        <v>18840500</v>
      </c>
      <c r="K68" s="68"/>
      <c r="L68" s="68"/>
      <c r="M68" s="68"/>
      <c r="N68" s="68">
        <v>18840500</v>
      </c>
      <c r="O68" s="68"/>
      <c r="P68" s="68"/>
      <c r="Q68" s="68"/>
      <c r="R68" s="182">
        <f t="shared" si="16"/>
        <v>37681000</v>
      </c>
      <c r="S68" s="54"/>
      <c r="T68" s="54"/>
      <c r="U68" s="54"/>
      <c r="V68" s="44"/>
      <c r="W68" s="44"/>
      <c r="X68" s="44"/>
      <c r="Y68" s="44"/>
      <c r="Z68" s="44"/>
      <c r="AA68" s="69">
        <f t="shared" si="18"/>
        <v>0</v>
      </c>
      <c r="AB68" s="44"/>
      <c r="AC68" s="44"/>
      <c r="AD68" s="182"/>
      <c r="AE68" s="44"/>
      <c r="AF68" s="172" t="e">
        <f t="shared" si="3"/>
        <v>#DIV/0!</v>
      </c>
    </row>
    <row r="69" spans="1:32" s="45" customFormat="1" x14ac:dyDescent="0.35">
      <c r="A69" s="203">
        <v>112511011319</v>
      </c>
      <c r="B69" s="192" t="s">
        <v>1118</v>
      </c>
      <c r="C69" s="67" t="s">
        <v>675</v>
      </c>
      <c r="D69" s="67" t="s">
        <v>722</v>
      </c>
      <c r="E69" s="182">
        <v>239891264</v>
      </c>
      <c r="F69" s="182"/>
      <c r="G69" s="68">
        <v>23989126.399999999</v>
      </c>
      <c r="H69" s="68">
        <v>23989126.399999999</v>
      </c>
      <c r="I69" s="68">
        <v>23989126.399999999</v>
      </c>
      <c r="J69" s="68">
        <v>23989126.399999999</v>
      </c>
      <c r="K69" s="68">
        <v>23989126.399999999</v>
      </c>
      <c r="L69" s="68">
        <v>23989126.399999999</v>
      </c>
      <c r="M69" s="68">
        <v>23989126.399999999</v>
      </c>
      <c r="N69" s="68">
        <v>23989126.399999999</v>
      </c>
      <c r="O69" s="68">
        <v>23989126.399999999</v>
      </c>
      <c r="P69" s="68">
        <v>23989126.399999999</v>
      </c>
      <c r="Q69" s="68"/>
      <c r="R69" s="182">
        <f t="shared" si="16"/>
        <v>239891264.00000003</v>
      </c>
      <c r="S69" s="54"/>
      <c r="T69" s="54"/>
      <c r="U69" s="54"/>
      <c r="V69" s="55"/>
      <c r="W69" s="55"/>
      <c r="X69" s="44"/>
      <c r="Y69" s="44"/>
      <c r="Z69" s="44"/>
      <c r="AA69" s="69">
        <f t="shared" si="18"/>
        <v>0</v>
      </c>
      <c r="AB69" s="44"/>
      <c r="AC69" s="44"/>
      <c r="AD69" s="182"/>
      <c r="AE69" s="44"/>
      <c r="AF69" s="172" t="e">
        <f t="shared" si="3"/>
        <v>#DIV/0!</v>
      </c>
    </row>
    <row r="70" spans="1:32" s="45" customFormat="1" x14ac:dyDescent="0.35">
      <c r="A70" s="203">
        <v>112511011320</v>
      </c>
      <c r="B70" s="192" t="s">
        <v>1099</v>
      </c>
      <c r="C70" s="67" t="s">
        <v>675</v>
      </c>
      <c r="D70" s="67" t="s">
        <v>723</v>
      </c>
      <c r="E70" s="182">
        <v>34200000</v>
      </c>
      <c r="F70" s="182">
        <v>0</v>
      </c>
      <c r="G70" s="68">
        <v>0</v>
      </c>
      <c r="H70" s="68">
        <v>17100000</v>
      </c>
      <c r="I70" s="68">
        <v>0</v>
      </c>
      <c r="J70" s="68">
        <v>0</v>
      </c>
      <c r="K70" s="68">
        <v>0</v>
      </c>
      <c r="L70" s="68">
        <v>0</v>
      </c>
      <c r="M70" s="68">
        <v>17100000</v>
      </c>
      <c r="N70" s="68">
        <v>0</v>
      </c>
      <c r="O70" s="68">
        <v>0</v>
      </c>
      <c r="P70" s="68">
        <v>0</v>
      </c>
      <c r="Q70" s="68">
        <v>0</v>
      </c>
      <c r="R70" s="182">
        <f t="shared" si="16"/>
        <v>34200000</v>
      </c>
      <c r="S70" s="54"/>
      <c r="T70" s="54"/>
      <c r="U70" s="54"/>
      <c r="V70" s="44"/>
      <c r="W70" s="44"/>
      <c r="X70" s="44"/>
      <c r="Y70" s="44"/>
      <c r="Z70" s="55"/>
      <c r="AA70" s="69">
        <f t="shared" si="18"/>
        <v>0</v>
      </c>
      <c r="AB70" s="44"/>
      <c r="AC70" s="44"/>
      <c r="AD70" s="182"/>
      <c r="AE70" s="44"/>
      <c r="AF70" s="172" t="e">
        <f t="shared" si="3"/>
        <v>#DIV/0!</v>
      </c>
    </row>
    <row r="71" spans="1:32" s="45" customFormat="1" x14ac:dyDescent="0.35">
      <c r="A71" s="204">
        <v>112511011321</v>
      </c>
      <c r="B71" s="193" t="s">
        <v>1100</v>
      </c>
      <c r="C71" s="77"/>
      <c r="D71" s="77" t="s">
        <v>724</v>
      </c>
      <c r="E71" s="182">
        <v>48000000</v>
      </c>
      <c r="F71" s="183"/>
      <c r="G71" s="78"/>
      <c r="H71" s="78">
        <v>24000000</v>
      </c>
      <c r="I71" s="78"/>
      <c r="J71" s="78"/>
      <c r="K71" s="78"/>
      <c r="L71" s="78"/>
      <c r="M71" s="78">
        <v>24000000</v>
      </c>
      <c r="N71" s="78"/>
      <c r="O71" s="78"/>
      <c r="P71" s="78"/>
      <c r="Q71" s="78"/>
      <c r="R71" s="182">
        <f t="shared" si="16"/>
        <v>48000000</v>
      </c>
      <c r="S71" s="54"/>
      <c r="T71" s="54"/>
      <c r="U71" s="54"/>
      <c r="V71" s="44"/>
      <c r="W71" s="44"/>
      <c r="X71" s="44"/>
      <c r="Y71" s="44"/>
      <c r="Z71" s="55"/>
      <c r="AA71" s="69"/>
      <c r="AB71" s="44"/>
      <c r="AC71" s="44"/>
      <c r="AD71" s="183">
        <v>654600</v>
      </c>
      <c r="AE71" s="44"/>
      <c r="AF71" s="173" t="e">
        <f t="shared" ref="AF71:AF134" si="20">(AD71-F71)/F71</f>
        <v>#DIV/0!</v>
      </c>
    </row>
    <row r="72" spans="1:32" s="45" customFormat="1" x14ac:dyDescent="0.35">
      <c r="A72" s="204">
        <v>112511011322</v>
      </c>
      <c r="B72" s="193" t="s">
        <v>1101</v>
      </c>
      <c r="C72" s="77"/>
      <c r="D72" s="77" t="s">
        <v>725</v>
      </c>
      <c r="E72" s="182">
        <v>172025580</v>
      </c>
      <c r="F72" s="183"/>
      <c r="G72" s="78"/>
      <c r="H72" s="78">
        <v>86012790</v>
      </c>
      <c r="I72" s="78"/>
      <c r="J72" s="78"/>
      <c r="K72" s="78"/>
      <c r="L72" s="78"/>
      <c r="M72" s="78">
        <v>86012790</v>
      </c>
      <c r="N72" s="78"/>
      <c r="O72" s="78"/>
      <c r="P72" s="78"/>
      <c r="Q72" s="78"/>
      <c r="R72" s="182">
        <f t="shared" si="16"/>
        <v>172025580</v>
      </c>
      <c r="S72" s="54"/>
      <c r="T72" s="54"/>
      <c r="U72" s="54"/>
      <c r="V72" s="44"/>
      <c r="W72" s="44"/>
      <c r="X72" s="44"/>
      <c r="Y72" s="44"/>
      <c r="Z72" s="55"/>
      <c r="AA72" s="69"/>
      <c r="AB72" s="44"/>
      <c r="AC72" s="44"/>
      <c r="AD72" s="183"/>
      <c r="AE72" s="44"/>
      <c r="AF72" s="173" t="e">
        <f t="shared" si="20"/>
        <v>#DIV/0!</v>
      </c>
    </row>
    <row r="73" spans="1:32" s="45" customFormat="1" x14ac:dyDescent="0.35">
      <c r="A73" s="204">
        <v>112511011323</v>
      </c>
      <c r="B73" s="193" t="s">
        <v>1102</v>
      </c>
      <c r="C73" s="77"/>
      <c r="D73" s="77" t="s">
        <v>726</v>
      </c>
      <c r="E73" s="182">
        <v>51082000</v>
      </c>
      <c r="F73" s="183"/>
      <c r="G73" s="78"/>
      <c r="H73" s="78">
        <v>25541000</v>
      </c>
      <c r="I73" s="78"/>
      <c r="J73" s="78"/>
      <c r="K73" s="78"/>
      <c r="L73" s="78"/>
      <c r="M73" s="78">
        <v>25541000</v>
      </c>
      <c r="N73" s="78"/>
      <c r="O73" s="78"/>
      <c r="P73" s="78"/>
      <c r="Q73" s="78"/>
      <c r="R73" s="182">
        <f t="shared" si="16"/>
        <v>51082000</v>
      </c>
      <c r="S73" s="54"/>
      <c r="T73" s="54"/>
      <c r="U73" s="54"/>
      <c r="V73" s="44"/>
      <c r="W73" s="44"/>
      <c r="X73" s="44"/>
      <c r="Y73" s="44"/>
      <c r="Z73" s="55"/>
      <c r="AA73" s="69"/>
      <c r="AB73" s="44"/>
      <c r="AC73" s="44"/>
      <c r="AD73" s="183">
        <v>77760000</v>
      </c>
      <c r="AE73" s="44"/>
      <c r="AF73" s="173" t="e">
        <f t="shared" si="20"/>
        <v>#DIV/0!</v>
      </c>
    </row>
    <row r="74" spans="1:32" s="45" customFormat="1" x14ac:dyDescent="0.35">
      <c r="A74" s="204">
        <v>112511011324</v>
      </c>
      <c r="B74" s="193" t="s">
        <v>1103</v>
      </c>
      <c r="C74" s="77"/>
      <c r="D74" s="77" t="s">
        <v>727</v>
      </c>
      <c r="E74" s="182">
        <v>3750000</v>
      </c>
      <c r="F74" s="183"/>
      <c r="G74" s="78"/>
      <c r="H74" s="78">
        <v>1875000</v>
      </c>
      <c r="I74" s="78"/>
      <c r="J74" s="78"/>
      <c r="K74" s="78"/>
      <c r="L74" s="78"/>
      <c r="M74" s="78">
        <v>1875000</v>
      </c>
      <c r="N74" s="78"/>
      <c r="O74" s="78"/>
      <c r="P74" s="78"/>
      <c r="Q74" s="78"/>
      <c r="R74" s="182">
        <f t="shared" si="16"/>
        <v>3750000</v>
      </c>
      <c r="S74" s="54"/>
      <c r="T74" s="54"/>
      <c r="U74" s="54"/>
      <c r="V74" s="44"/>
      <c r="W74" s="44"/>
      <c r="X74" s="44"/>
      <c r="Y74" s="44"/>
      <c r="Z74" s="55"/>
      <c r="AA74" s="69"/>
      <c r="AB74" s="44"/>
      <c r="AC74" s="44"/>
      <c r="AD74" s="183">
        <v>26935367.059999999</v>
      </c>
      <c r="AE74" s="44"/>
      <c r="AF74" s="173" t="e">
        <f t="shared" si="20"/>
        <v>#DIV/0!</v>
      </c>
    </row>
    <row r="75" spans="1:32" s="45" customFormat="1" x14ac:dyDescent="0.35">
      <c r="A75" s="204">
        <v>112511011325</v>
      </c>
      <c r="B75" s="193" t="s">
        <v>1104</v>
      </c>
      <c r="C75" s="77"/>
      <c r="D75" s="77" t="s">
        <v>712</v>
      </c>
      <c r="E75" s="182">
        <v>85445008</v>
      </c>
      <c r="F75" s="183"/>
      <c r="G75" s="78"/>
      <c r="H75" s="78">
        <v>42722504</v>
      </c>
      <c r="I75" s="78"/>
      <c r="J75" s="78"/>
      <c r="K75" s="78"/>
      <c r="L75" s="78"/>
      <c r="M75" s="78">
        <v>42722504</v>
      </c>
      <c r="N75" s="78"/>
      <c r="O75" s="78"/>
      <c r="P75" s="78"/>
      <c r="Q75" s="78"/>
      <c r="R75" s="182">
        <f t="shared" si="16"/>
        <v>85445008</v>
      </c>
      <c r="S75" s="54"/>
      <c r="T75" s="54"/>
      <c r="U75" s="54"/>
      <c r="V75" s="44"/>
      <c r="W75" s="44"/>
      <c r="X75" s="44"/>
      <c r="Y75" s="44"/>
      <c r="Z75" s="55"/>
      <c r="AA75" s="69"/>
      <c r="AB75" s="44"/>
      <c r="AC75" s="44"/>
      <c r="AD75" s="183"/>
      <c r="AE75" s="44"/>
      <c r="AF75" s="173" t="e">
        <f t="shared" si="20"/>
        <v>#DIV/0!</v>
      </c>
    </row>
    <row r="76" spans="1:32" x14ac:dyDescent="0.35">
      <c r="A76" s="204">
        <v>112511011326</v>
      </c>
      <c r="B76" s="193" t="s">
        <v>1105</v>
      </c>
      <c r="C76" s="77"/>
      <c r="D76" s="77" t="s">
        <v>345</v>
      </c>
      <c r="E76" s="182">
        <v>24200000</v>
      </c>
      <c r="F76" s="183"/>
      <c r="G76" s="78"/>
      <c r="H76" s="78">
        <v>12100000</v>
      </c>
      <c r="I76" s="78"/>
      <c r="J76" s="78"/>
      <c r="K76" s="78"/>
      <c r="L76" s="78"/>
      <c r="M76" s="78">
        <v>12100000</v>
      </c>
      <c r="N76" s="78"/>
      <c r="O76" s="78"/>
      <c r="P76" s="78"/>
      <c r="Q76" s="78"/>
      <c r="R76" s="182">
        <f t="shared" si="16"/>
        <v>24200000</v>
      </c>
      <c r="S76" s="54"/>
      <c r="T76" s="54"/>
      <c r="U76" s="54"/>
      <c r="Z76" s="55"/>
      <c r="AA76" s="69"/>
      <c r="AD76" s="183"/>
      <c r="AF76" s="173" t="e">
        <f t="shared" si="20"/>
        <v>#DIV/0!</v>
      </c>
    </row>
    <row r="77" spans="1:32" x14ac:dyDescent="0.35">
      <c r="A77" s="204">
        <v>112511011327</v>
      </c>
      <c r="B77" s="193" t="s">
        <v>1106</v>
      </c>
      <c r="C77" s="77"/>
      <c r="D77" s="77" t="s">
        <v>728</v>
      </c>
      <c r="E77" s="182">
        <v>108984075</v>
      </c>
      <c r="F77" s="183"/>
      <c r="G77" s="78"/>
      <c r="H77" s="78">
        <v>54492037.5</v>
      </c>
      <c r="I77" s="78"/>
      <c r="J77" s="78"/>
      <c r="K77" s="78"/>
      <c r="L77" s="78"/>
      <c r="M77" s="78">
        <v>54492037.5</v>
      </c>
      <c r="N77" s="78"/>
      <c r="O77" s="78"/>
      <c r="P77" s="78"/>
      <c r="Q77" s="78"/>
      <c r="R77" s="182">
        <f t="shared" si="16"/>
        <v>108984075</v>
      </c>
      <c r="S77" s="54"/>
      <c r="T77" s="54"/>
      <c r="U77" s="54"/>
      <c r="Z77" s="55"/>
      <c r="AA77" s="69"/>
      <c r="AD77" s="183"/>
      <c r="AF77" s="173" t="e">
        <f t="shared" si="20"/>
        <v>#DIV/0!</v>
      </c>
    </row>
    <row r="78" spans="1:32" x14ac:dyDescent="0.35">
      <c r="A78" s="204">
        <v>112511011328</v>
      </c>
      <c r="B78" s="193" t="s">
        <v>1107</v>
      </c>
      <c r="C78" s="77"/>
      <c r="D78" s="77" t="s">
        <v>703</v>
      </c>
      <c r="E78" s="182">
        <v>40000000</v>
      </c>
      <c r="F78" s="183"/>
      <c r="G78" s="78"/>
      <c r="H78" s="78">
        <v>20000000</v>
      </c>
      <c r="I78" s="78"/>
      <c r="J78" s="78"/>
      <c r="K78" s="78"/>
      <c r="L78" s="78"/>
      <c r="M78" s="78">
        <v>20000000</v>
      </c>
      <c r="N78" s="78"/>
      <c r="O78" s="78"/>
      <c r="P78" s="78"/>
      <c r="Q78" s="78"/>
      <c r="R78" s="182">
        <f t="shared" si="16"/>
        <v>40000000</v>
      </c>
      <c r="S78" s="54"/>
      <c r="T78" s="54"/>
      <c r="U78" s="54"/>
      <c r="Z78" s="55"/>
      <c r="AA78" s="69"/>
      <c r="AD78" s="183"/>
      <c r="AF78" s="173" t="e">
        <f t="shared" si="20"/>
        <v>#DIV/0!</v>
      </c>
    </row>
    <row r="79" spans="1:32" x14ac:dyDescent="0.35">
      <c r="A79" s="204">
        <v>112511011329</v>
      </c>
      <c r="B79" s="193" t="s">
        <v>1108</v>
      </c>
      <c r="C79" s="77"/>
      <c r="D79" s="77" t="s">
        <v>729</v>
      </c>
      <c r="E79" s="182">
        <v>600000</v>
      </c>
      <c r="F79" s="183"/>
      <c r="G79" s="78"/>
      <c r="H79" s="78">
        <v>300000</v>
      </c>
      <c r="I79" s="78"/>
      <c r="J79" s="78"/>
      <c r="K79" s="78"/>
      <c r="L79" s="78"/>
      <c r="M79" s="78">
        <v>300000</v>
      </c>
      <c r="N79" s="78"/>
      <c r="O79" s="78"/>
      <c r="P79" s="78"/>
      <c r="Q79" s="78"/>
      <c r="R79" s="182">
        <f t="shared" si="16"/>
        <v>600000</v>
      </c>
      <c r="S79" s="54"/>
      <c r="T79" s="54"/>
      <c r="U79" s="54"/>
      <c r="Z79" s="55"/>
      <c r="AA79" s="69"/>
      <c r="AD79" s="183">
        <v>2873100</v>
      </c>
      <c r="AF79" s="173" t="e">
        <f t="shared" si="20"/>
        <v>#DIV/0!</v>
      </c>
    </row>
    <row r="80" spans="1:32" x14ac:dyDescent="0.35">
      <c r="A80" s="204">
        <v>112511011330</v>
      </c>
      <c r="B80" s="193" t="s">
        <v>1109</v>
      </c>
      <c r="C80" s="77"/>
      <c r="D80" s="77" t="s">
        <v>723</v>
      </c>
      <c r="E80" s="182">
        <v>200000</v>
      </c>
      <c r="F80" s="183"/>
      <c r="G80" s="78"/>
      <c r="H80" s="78">
        <v>100000</v>
      </c>
      <c r="I80" s="78"/>
      <c r="J80" s="78"/>
      <c r="K80" s="78"/>
      <c r="L80" s="78"/>
      <c r="M80" s="78">
        <v>100000</v>
      </c>
      <c r="N80" s="78"/>
      <c r="O80" s="78"/>
      <c r="P80" s="78"/>
      <c r="Q80" s="78"/>
      <c r="R80" s="182">
        <f t="shared" si="16"/>
        <v>200000</v>
      </c>
      <c r="S80" s="54"/>
      <c r="T80" s="54"/>
      <c r="U80" s="54"/>
      <c r="Z80" s="55"/>
      <c r="AA80" s="69"/>
      <c r="AD80" s="183"/>
      <c r="AF80" s="173" t="e">
        <f t="shared" si="20"/>
        <v>#DIV/0!</v>
      </c>
    </row>
    <row r="81" spans="1:32" x14ac:dyDescent="0.35">
      <c r="A81" s="204">
        <v>112511011331</v>
      </c>
      <c r="B81" s="193" t="s">
        <v>1110</v>
      </c>
      <c r="C81" s="77"/>
      <c r="D81" s="77" t="s">
        <v>730</v>
      </c>
      <c r="E81" s="182">
        <v>400000</v>
      </c>
      <c r="F81" s="183"/>
      <c r="G81" s="78"/>
      <c r="H81" s="78">
        <v>200000</v>
      </c>
      <c r="I81" s="78"/>
      <c r="J81" s="78"/>
      <c r="K81" s="78"/>
      <c r="L81" s="78"/>
      <c r="M81" s="78">
        <v>200000</v>
      </c>
      <c r="N81" s="78"/>
      <c r="O81" s="78"/>
      <c r="P81" s="78"/>
      <c r="Q81" s="78"/>
      <c r="R81" s="182">
        <f t="shared" si="16"/>
        <v>400000</v>
      </c>
      <c r="S81" s="54"/>
      <c r="T81" s="54"/>
      <c r="U81" s="54"/>
      <c r="Z81" s="55"/>
      <c r="AA81" s="69"/>
      <c r="AD81" s="183"/>
      <c r="AF81" s="173" t="e">
        <f t="shared" si="20"/>
        <v>#DIV/0!</v>
      </c>
    </row>
    <row r="82" spans="1:32" x14ac:dyDescent="0.35">
      <c r="A82" s="204">
        <v>112511011332</v>
      </c>
      <c r="B82" s="193" t="s">
        <v>1111</v>
      </c>
      <c r="C82" s="77"/>
      <c r="D82" s="77" t="s">
        <v>731</v>
      </c>
      <c r="E82" s="182">
        <v>5000</v>
      </c>
      <c r="F82" s="183"/>
      <c r="G82" s="78"/>
      <c r="H82" s="78">
        <v>2500</v>
      </c>
      <c r="I82" s="78"/>
      <c r="J82" s="78"/>
      <c r="K82" s="78"/>
      <c r="L82" s="78"/>
      <c r="M82" s="78">
        <v>2500</v>
      </c>
      <c r="N82" s="78"/>
      <c r="O82" s="78"/>
      <c r="P82" s="78"/>
      <c r="Q82" s="78"/>
      <c r="R82" s="182">
        <f t="shared" si="16"/>
        <v>5000</v>
      </c>
      <c r="S82" s="54"/>
      <c r="T82" s="54"/>
      <c r="U82" s="54"/>
      <c r="Z82" s="55"/>
      <c r="AA82" s="69"/>
      <c r="AD82" s="183"/>
      <c r="AF82" s="173" t="e">
        <f t="shared" si="20"/>
        <v>#DIV/0!</v>
      </c>
    </row>
    <row r="83" spans="1:32" s="55" customFormat="1" x14ac:dyDescent="0.35">
      <c r="A83" s="204">
        <v>112511011335</v>
      </c>
      <c r="B83" s="193" t="s">
        <v>1112</v>
      </c>
      <c r="C83" s="77"/>
      <c r="D83" s="77" t="s">
        <v>712</v>
      </c>
      <c r="E83" s="182">
        <v>128167513</v>
      </c>
      <c r="F83" s="183"/>
      <c r="G83" s="78"/>
      <c r="H83" s="78">
        <v>64083756.5</v>
      </c>
      <c r="I83" s="78"/>
      <c r="J83" s="78"/>
      <c r="K83" s="78"/>
      <c r="L83" s="78"/>
      <c r="M83" s="78">
        <v>64083756.5</v>
      </c>
      <c r="N83" s="78"/>
      <c r="O83" s="78"/>
      <c r="P83" s="78"/>
      <c r="Q83" s="78"/>
      <c r="R83" s="182">
        <f t="shared" si="16"/>
        <v>128167513</v>
      </c>
      <c r="S83" s="54"/>
      <c r="T83" s="54"/>
      <c r="U83" s="54"/>
      <c r="V83" s="44"/>
      <c r="W83" s="44"/>
      <c r="AA83" s="69">
        <f>+R84-E84</f>
        <v>0</v>
      </c>
      <c r="AD83" s="183">
        <v>13220</v>
      </c>
      <c r="AF83" s="173" t="e">
        <f t="shared" si="20"/>
        <v>#DIV/0!</v>
      </c>
    </row>
    <row r="84" spans="1:32" ht="43.5" x14ac:dyDescent="0.35">
      <c r="A84" s="201">
        <v>112517</v>
      </c>
      <c r="B84" s="190" t="s">
        <v>732</v>
      </c>
      <c r="C84" s="62"/>
      <c r="D84" s="62"/>
      <c r="E84" s="180">
        <f>+E85</f>
        <v>230000000</v>
      </c>
      <c r="F84" s="180">
        <f t="shared" ref="F84:Q85" si="21">+F85</f>
        <v>0</v>
      </c>
      <c r="G84" s="63">
        <f t="shared" si="21"/>
        <v>23000000</v>
      </c>
      <c r="H84" s="63">
        <f t="shared" si="21"/>
        <v>23000000</v>
      </c>
      <c r="I84" s="63">
        <f t="shared" si="21"/>
        <v>23000000</v>
      </c>
      <c r="J84" s="63">
        <f t="shared" si="21"/>
        <v>23000000</v>
      </c>
      <c r="K84" s="63">
        <f t="shared" si="21"/>
        <v>23000000</v>
      </c>
      <c r="L84" s="63">
        <f t="shared" si="21"/>
        <v>23000000</v>
      </c>
      <c r="M84" s="63">
        <f t="shared" si="21"/>
        <v>23000000</v>
      </c>
      <c r="N84" s="63">
        <f t="shared" si="21"/>
        <v>23000000</v>
      </c>
      <c r="O84" s="63">
        <f t="shared" si="21"/>
        <v>23000000</v>
      </c>
      <c r="P84" s="63">
        <f t="shared" si="21"/>
        <v>23000000</v>
      </c>
      <c r="Q84" s="63">
        <f t="shared" si="21"/>
        <v>0</v>
      </c>
      <c r="R84" s="180">
        <f t="shared" si="16"/>
        <v>230000000</v>
      </c>
      <c r="S84" s="54">
        <f>+'[4]PLANO INGRESOS'!BV91</f>
        <v>24000000</v>
      </c>
      <c r="T84" s="54">
        <f t="shared" ref="T84:T111" si="22">+E97-S84</f>
        <v>0</v>
      </c>
      <c r="U84" s="54"/>
      <c r="AA84" s="69">
        <f t="shared" ref="AA84:AA134" si="23">+R97-E97</f>
        <v>0</v>
      </c>
      <c r="AD84" s="180">
        <f>+[5]Hoja7!I81</f>
        <v>8135700</v>
      </c>
      <c r="AF84" s="166" t="e">
        <f t="shared" si="20"/>
        <v>#DIV/0!</v>
      </c>
    </row>
    <row r="85" spans="1:32" ht="29" x14ac:dyDescent="0.35">
      <c r="A85" s="201">
        <v>1125171</v>
      </c>
      <c r="B85" s="190" t="s">
        <v>367</v>
      </c>
      <c r="C85" s="62"/>
      <c r="D85" s="62"/>
      <c r="E85" s="180">
        <f>+E86</f>
        <v>230000000</v>
      </c>
      <c r="F85" s="180">
        <f t="shared" si="21"/>
        <v>0</v>
      </c>
      <c r="G85" s="63">
        <f t="shared" si="21"/>
        <v>23000000</v>
      </c>
      <c r="H85" s="63">
        <f t="shared" si="21"/>
        <v>23000000</v>
      </c>
      <c r="I85" s="63">
        <f t="shared" si="21"/>
        <v>23000000</v>
      </c>
      <c r="J85" s="63">
        <f t="shared" si="21"/>
        <v>23000000</v>
      </c>
      <c r="K85" s="63">
        <f t="shared" si="21"/>
        <v>23000000</v>
      </c>
      <c r="L85" s="63">
        <f t="shared" si="21"/>
        <v>23000000</v>
      </c>
      <c r="M85" s="63">
        <f t="shared" si="21"/>
        <v>23000000</v>
      </c>
      <c r="N85" s="63">
        <f t="shared" si="21"/>
        <v>23000000</v>
      </c>
      <c r="O85" s="63">
        <f t="shared" si="21"/>
        <v>23000000</v>
      </c>
      <c r="P85" s="63">
        <f t="shared" si="21"/>
        <v>23000000</v>
      </c>
      <c r="Q85" s="63">
        <f t="shared" si="21"/>
        <v>0</v>
      </c>
      <c r="R85" s="180">
        <f t="shared" si="16"/>
        <v>230000000</v>
      </c>
      <c r="S85" s="54">
        <f>+'[4]PLANO INGRESOS'!BV92</f>
        <v>1200000</v>
      </c>
      <c r="T85" s="54">
        <f t="shared" si="22"/>
        <v>0</v>
      </c>
      <c r="U85" s="54"/>
      <c r="AA85" s="69">
        <f t="shared" si="23"/>
        <v>0</v>
      </c>
      <c r="AD85" s="180">
        <f>+[5]Hoja7!I82</f>
        <v>8135700</v>
      </c>
      <c r="AF85" s="166" t="e">
        <f t="shared" si="20"/>
        <v>#DIV/0!</v>
      </c>
    </row>
    <row r="86" spans="1:32" ht="29" x14ac:dyDescent="0.35">
      <c r="A86" s="205">
        <v>11251711</v>
      </c>
      <c r="B86" s="194" t="s">
        <v>369</v>
      </c>
      <c r="C86" s="67"/>
      <c r="D86" s="67"/>
      <c r="E86" s="182">
        <v>230000000</v>
      </c>
      <c r="F86" s="182"/>
      <c r="G86" s="68">
        <v>23000000</v>
      </c>
      <c r="H86" s="68">
        <v>23000000</v>
      </c>
      <c r="I86" s="68">
        <v>23000000</v>
      </c>
      <c r="J86" s="68">
        <v>23000000</v>
      </c>
      <c r="K86" s="68">
        <v>23000000</v>
      </c>
      <c r="L86" s="68">
        <v>23000000</v>
      </c>
      <c r="M86" s="68">
        <v>23000000</v>
      </c>
      <c r="N86" s="68">
        <v>23000000</v>
      </c>
      <c r="O86" s="68">
        <v>23000000</v>
      </c>
      <c r="P86" s="68">
        <v>23000000</v>
      </c>
      <c r="Q86" s="68"/>
      <c r="R86" s="182">
        <f t="shared" si="16"/>
        <v>230000000</v>
      </c>
      <c r="S86" s="54">
        <f>+'[4]PLANO INGRESOS'!BV93</f>
        <v>600000</v>
      </c>
      <c r="T86" s="54">
        <f t="shared" si="22"/>
        <v>0</v>
      </c>
      <c r="AA86" s="69">
        <f t="shared" si="23"/>
        <v>0</v>
      </c>
      <c r="AD86" s="182"/>
      <c r="AF86" s="172" t="e">
        <f t="shared" si="20"/>
        <v>#DIV/0!</v>
      </c>
    </row>
    <row r="87" spans="1:32" ht="29" x14ac:dyDescent="0.35">
      <c r="A87" s="201">
        <v>11252</v>
      </c>
      <c r="B87" s="190" t="s">
        <v>371</v>
      </c>
      <c r="C87" s="62"/>
      <c r="D87" s="62"/>
      <c r="E87" s="180">
        <f>+E88+E104+E107</f>
        <v>1693296796</v>
      </c>
      <c r="F87" s="180">
        <f t="shared" ref="F87:R87" si="24">+F88+F104+F107</f>
        <v>109274732.99333334</v>
      </c>
      <c r="G87" s="63">
        <f t="shared" si="24"/>
        <v>158274732.99333334</v>
      </c>
      <c r="H87" s="63">
        <f t="shared" si="24"/>
        <v>118274732.99333334</v>
      </c>
      <c r="I87" s="63">
        <f t="shared" si="24"/>
        <v>109274732.99333334</v>
      </c>
      <c r="J87" s="63">
        <f t="shared" si="24"/>
        <v>211274732.99333334</v>
      </c>
      <c r="K87" s="63">
        <f t="shared" si="24"/>
        <v>115274732.99333334</v>
      </c>
      <c r="L87" s="63">
        <f t="shared" si="24"/>
        <v>109274732.99333334</v>
      </c>
      <c r="M87" s="63">
        <f t="shared" si="24"/>
        <v>158274732.99333334</v>
      </c>
      <c r="N87" s="63">
        <f t="shared" si="24"/>
        <v>118274732.99333334</v>
      </c>
      <c r="O87" s="63">
        <f t="shared" si="24"/>
        <v>109274732.99333334</v>
      </c>
      <c r="P87" s="63">
        <f t="shared" si="24"/>
        <v>261274732.99333334</v>
      </c>
      <c r="Q87" s="63">
        <f t="shared" si="24"/>
        <v>115274733.07333334</v>
      </c>
      <c r="R87" s="180">
        <f t="shared" si="24"/>
        <v>1693296796</v>
      </c>
      <c r="S87" s="54">
        <f>+'[4]PLANO INGRESOS'!BV94</f>
        <v>28000000</v>
      </c>
      <c r="T87" s="54">
        <f t="shared" si="22"/>
        <v>0</v>
      </c>
      <c r="AA87" s="69">
        <f t="shared" si="23"/>
        <v>0</v>
      </c>
      <c r="AD87" s="180">
        <f>+[5]Hoja7!I84</f>
        <v>196104045</v>
      </c>
      <c r="AF87" s="166">
        <f t="shared" si="20"/>
        <v>0.79459642341989489</v>
      </c>
    </row>
    <row r="88" spans="1:32" x14ac:dyDescent="0.35">
      <c r="A88" s="201">
        <v>112521</v>
      </c>
      <c r="B88" s="190" t="s">
        <v>733</v>
      </c>
      <c r="C88" s="62"/>
      <c r="D88" s="62"/>
      <c r="E88" s="180">
        <f>+E89+E95</f>
        <v>346400000</v>
      </c>
      <c r="F88" s="180">
        <f t="shared" ref="F88:R88" si="25">+F89+F95</f>
        <v>28866666.66</v>
      </c>
      <c r="G88" s="63">
        <f t="shared" si="25"/>
        <v>28866666.66</v>
      </c>
      <c r="H88" s="63">
        <f t="shared" si="25"/>
        <v>28866666.66</v>
      </c>
      <c r="I88" s="63">
        <f t="shared" si="25"/>
        <v>28866666.66</v>
      </c>
      <c r="J88" s="63">
        <f t="shared" si="25"/>
        <v>28866666.66</v>
      </c>
      <c r="K88" s="63">
        <f t="shared" si="25"/>
        <v>28866666.66</v>
      </c>
      <c r="L88" s="63">
        <f t="shared" si="25"/>
        <v>28866666.66</v>
      </c>
      <c r="M88" s="63">
        <f t="shared" si="25"/>
        <v>28866666.66</v>
      </c>
      <c r="N88" s="63">
        <f t="shared" si="25"/>
        <v>28866666.66</v>
      </c>
      <c r="O88" s="63">
        <f t="shared" si="25"/>
        <v>28866666.66</v>
      </c>
      <c r="P88" s="63">
        <f t="shared" si="25"/>
        <v>28866666.66</v>
      </c>
      <c r="Q88" s="63">
        <f t="shared" si="25"/>
        <v>28866666.740000002</v>
      </c>
      <c r="R88" s="180">
        <f t="shared" si="25"/>
        <v>346400000</v>
      </c>
      <c r="S88" s="54">
        <f>+'[4]PLANO INGRESOS'!BV95</f>
        <v>40000000</v>
      </c>
      <c r="T88" s="54">
        <f t="shared" si="22"/>
        <v>0</v>
      </c>
      <c r="AA88" s="69">
        <f t="shared" si="23"/>
        <v>0</v>
      </c>
      <c r="AD88" s="180">
        <f>+[5]Hoja7!I85</f>
        <v>127622146</v>
      </c>
      <c r="AF88" s="166">
        <f t="shared" si="20"/>
        <v>3.4210905091041779</v>
      </c>
    </row>
    <row r="89" spans="1:32" ht="29" x14ac:dyDescent="0.35">
      <c r="A89" s="201">
        <v>1125211</v>
      </c>
      <c r="B89" s="190" t="s">
        <v>46</v>
      </c>
      <c r="C89" s="62"/>
      <c r="D89" s="62"/>
      <c r="E89" s="180">
        <f>SUM(E90:E94)</f>
        <v>180600000</v>
      </c>
      <c r="F89" s="180">
        <f t="shared" ref="F89:R89" si="26">SUM(F90:F94)</f>
        <v>15050000</v>
      </c>
      <c r="G89" s="63">
        <f t="shared" si="26"/>
        <v>15050000</v>
      </c>
      <c r="H89" s="63">
        <f t="shared" si="26"/>
        <v>15050000</v>
      </c>
      <c r="I89" s="63">
        <f t="shared" si="26"/>
        <v>15050000</v>
      </c>
      <c r="J89" s="63">
        <f t="shared" si="26"/>
        <v>15050000</v>
      </c>
      <c r="K89" s="63">
        <f t="shared" si="26"/>
        <v>15050000</v>
      </c>
      <c r="L89" s="63">
        <f t="shared" si="26"/>
        <v>15050000</v>
      </c>
      <c r="M89" s="63">
        <f t="shared" si="26"/>
        <v>15050000</v>
      </c>
      <c r="N89" s="63">
        <f t="shared" si="26"/>
        <v>15050000</v>
      </c>
      <c r="O89" s="63">
        <f t="shared" si="26"/>
        <v>15050000</v>
      </c>
      <c r="P89" s="63">
        <f t="shared" si="26"/>
        <v>15050000</v>
      </c>
      <c r="Q89" s="63">
        <f t="shared" si="26"/>
        <v>15050000</v>
      </c>
      <c r="R89" s="180">
        <f t="shared" si="26"/>
        <v>180600000.00000003</v>
      </c>
      <c r="S89" s="54">
        <f>+'[4]PLANO INGRESOS'!BV96</f>
        <v>12000000</v>
      </c>
      <c r="T89" s="54">
        <f t="shared" si="22"/>
        <v>0</v>
      </c>
      <c r="AA89" s="69">
        <f t="shared" si="23"/>
        <v>0</v>
      </c>
      <c r="AD89" s="180">
        <f>+[5]Hoja7!I86</f>
        <v>107936146</v>
      </c>
      <c r="AF89" s="166">
        <f t="shared" si="20"/>
        <v>6.171836943521595</v>
      </c>
    </row>
    <row r="90" spans="1:32" x14ac:dyDescent="0.35">
      <c r="A90" s="203">
        <v>11252111</v>
      </c>
      <c r="B90" s="192" t="s">
        <v>47</v>
      </c>
      <c r="C90" s="67" t="s">
        <v>675</v>
      </c>
      <c r="D90" s="67" t="s">
        <v>734</v>
      </c>
      <c r="E90" s="182">
        <v>169000000</v>
      </c>
      <c r="F90" s="182">
        <v>14083333.33</v>
      </c>
      <c r="G90" s="68">
        <v>14083333.33</v>
      </c>
      <c r="H90" s="68">
        <v>14083333.33</v>
      </c>
      <c r="I90" s="68">
        <v>14083333.33</v>
      </c>
      <c r="J90" s="68">
        <v>14083333.33</v>
      </c>
      <c r="K90" s="68">
        <v>14083333.33</v>
      </c>
      <c r="L90" s="68">
        <v>14083333.33</v>
      </c>
      <c r="M90" s="68">
        <v>14083333.33</v>
      </c>
      <c r="N90" s="68">
        <v>14083333.33</v>
      </c>
      <c r="O90" s="68">
        <v>14083333.33</v>
      </c>
      <c r="P90" s="68">
        <v>14083333.33</v>
      </c>
      <c r="Q90" s="68">
        <v>14083333.369999999</v>
      </c>
      <c r="R90" s="182">
        <f t="shared" ref="R90:R146" si="27">SUM(F90:Q90)</f>
        <v>169000000.00000003</v>
      </c>
      <c r="S90" s="54">
        <f>+'[4]PLANO INGRESOS'!BV97</f>
        <v>60000000</v>
      </c>
      <c r="T90" s="54">
        <f t="shared" si="22"/>
        <v>0</v>
      </c>
      <c r="V90" s="55"/>
      <c r="W90" s="55"/>
      <c r="Z90" s="55"/>
      <c r="AA90" s="69">
        <f t="shared" si="23"/>
        <v>0</v>
      </c>
      <c r="AD90" s="182"/>
      <c r="AF90" s="172">
        <f t="shared" si="20"/>
        <v>-1</v>
      </c>
    </row>
    <row r="91" spans="1:32" s="55" customFormat="1" x14ac:dyDescent="0.35">
      <c r="A91" s="203">
        <v>11252112</v>
      </c>
      <c r="B91" s="192" t="s">
        <v>48</v>
      </c>
      <c r="C91" s="67" t="s">
        <v>675</v>
      </c>
      <c r="D91" s="67" t="s">
        <v>734</v>
      </c>
      <c r="E91" s="182">
        <v>200000</v>
      </c>
      <c r="F91" s="182">
        <v>16666.669999999998</v>
      </c>
      <c r="G91" s="68">
        <v>16666.669999999998</v>
      </c>
      <c r="H91" s="68">
        <v>16666.669999999998</v>
      </c>
      <c r="I91" s="68">
        <v>16666.669999999998</v>
      </c>
      <c r="J91" s="68">
        <v>16666.669999999998</v>
      </c>
      <c r="K91" s="68">
        <v>16666.669999999998</v>
      </c>
      <c r="L91" s="68">
        <v>16666.669999999998</v>
      </c>
      <c r="M91" s="68">
        <v>16666.669999999998</v>
      </c>
      <c r="N91" s="68">
        <v>16666.669999999998</v>
      </c>
      <c r="O91" s="68">
        <v>16666.669999999998</v>
      </c>
      <c r="P91" s="68">
        <v>16666.669999999998</v>
      </c>
      <c r="Q91" s="68">
        <v>16666.63</v>
      </c>
      <c r="R91" s="182">
        <f t="shared" si="27"/>
        <v>199999.99999999994</v>
      </c>
      <c r="S91" s="54">
        <f>+'[4]PLANO INGRESOS'!$BV$98</f>
        <v>94000000</v>
      </c>
      <c r="T91" s="54">
        <f t="shared" si="22"/>
        <v>0</v>
      </c>
      <c r="U91" s="44"/>
      <c r="Z91" s="44"/>
      <c r="AA91" s="69">
        <f t="shared" si="23"/>
        <v>0</v>
      </c>
      <c r="AD91" s="182"/>
      <c r="AF91" s="172">
        <f t="shared" si="20"/>
        <v>-1</v>
      </c>
    </row>
    <row r="92" spans="1:32" x14ac:dyDescent="0.35">
      <c r="A92" s="203">
        <v>11252113</v>
      </c>
      <c r="B92" s="192" t="s">
        <v>49</v>
      </c>
      <c r="C92" s="67" t="s">
        <v>675</v>
      </c>
      <c r="D92" s="67" t="s">
        <v>734</v>
      </c>
      <c r="E92" s="182">
        <v>200000</v>
      </c>
      <c r="F92" s="182">
        <v>16666.669999999998</v>
      </c>
      <c r="G92" s="68">
        <v>16666.669999999998</v>
      </c>
      <c r="H92" s="68">
        <v>16666.669999999998</v>
      </c>
      <c r="I92" s="68">
        <v>16666.669999999998</v>
      </c>
      <c r="J92" s="68">
        <v>16666.669999999998</v>
      </c>
      <c r="K92" s="68">
        <v>16666.669999999998</v>
      </c>
      <c r="L92" s="68">
        <v>16666.669999999998</v>
      </c>
      <c r="M92" s="68">
        <v>16666.669999999998</v>
      </c>
      <c r="N92" s="68">
        <v>16666.669999999998</v>
      </c>
      <c r="O92" s="68">
        <v>16666.669999999998</v>
      </c>
      <c r="P92" s="68">
        <v>16666.669999999998</v>
      </c>
      <c r="Q92" s="68">
        <v>16666.63</v>
      </c>
      <c r="R92" s="182">
        <f t="shared" si="27"/>
        <v>199999.99999999994</v>
      </c>
      <c r="S92" s="54"/>
      <c r="T92" s="54">
        <f t="shared" si="22"/>
        <v>0</v>
      </c>
      <c r="V92" s="55"/>
      <c r="W92" s="55"/>
      <c r="AA92" s="69">
        <f t="shared" si="23"/>
        <v>0</v>
      </c>
      <c r="AD92" s="182"/>
      <c r="AF92" s="172">
        <f t="shared" si="20"/>
        <v>-1</v>
      </c>
    </row>
    <row r="93" spans="1:32" x14ac:dyDescent="0.35">
      <c r="A93" s="203">
        <v>11252114</v>
      </c>
      <c r="B93" s="192" t="s">
        <v>50</v>
      </c>
      <c r="C93" s="67" t="s">
        <v>675</v>
      </c>
      <c r="D93" s="67" t="s">
        <v>734</v>
      </c>
      <c r="E93" s="182">
        <v>10000000</v>
      </c>
      <c r="F93" s="182">
        <v>833333.33</v>
      </c>
      <c r="G93" s="68">
        <v>833333.33</v>
      </c>
      <c r="H93" s="68">
        <v>833333.33</v>
      </c>
      <c r="I93" s="68">
        <v>833333.33</v>
      </c>
      <c r="J93" s="68">
        <v>833333.33</v>
      </c>
      <c r="K93" s="68">
        <v>833333.33</v>
      </c>
      <c r="L93" s="68">
        <v>833333.33</v>
      </c>
      <c r="M93" s="68">
        <v>833333.33</v>
      </c>
      <c r="N93" s="68">
        <v>833333.33</v>
      </c>
      <c r="O93" s="68">
        <v>833333.33</v>
      </c>
      <c r="P93" s="68">
        <v>833333.33</v>
      </c>
      <c r="Q93" s="68">
        <v>833333.37</v>
      </c>
      <c r="R93" s="182">
        <f t="shared" si="27"/>
        <v>9999999.9999999981</v>
      </c>
      <c r="S93" s="54">
        <f>+'[4]PLANO INGRESOS'!$BV$99</f>
        <v>94000000</v>
      </c>
      <c r="T93" s="54">
        <f t="shared" si="22"/>
        <v>0</v>
      </c>
      <c r="U93" s="54"/>
      <c r="Z93" s="55"/>
      <c r="AA93" s="69">
        <f t="shared" si="23"/>
        <v>0</v>
      </c>
      <c r="AB93" s="44">
        <f>+E106/12</f>
        <v>7833333.333333333</v>
      </c>
      <c r="AD93" s="182"/>
      <c r="AF93" s="172">
        <f t="shared" si="20"/>
        <v>-1</v>
      </c>
    </row>
    <row r="94" spans="1:32" s="55" customFormat="1" x14ac:dyDescent="0.35">
      <c r="A94" s="203">
        <v>11252119</v>
      </c>
      <c r="B94" s="192" t="s">
        <v>735</v>
      </c>
      <c r="C94" s="67" t="s">
        <v>675</v>
      </c>
      <c r="D94" s="67" t="s">
        <v>734</v>
      </c>
      <c r="E94" s="182">
        <v>1200000</v>
      </c>
      <c r="F94" s="182">
        <v>100000</v>
      </c>
      <c r="G94" s="68">
        <v>100000</v>
      </c>
      <c r="H94" s="68">
        <v>100000</v>
      </c>
      <c r="I94" s="68">
        <v>100000</v>
      </c>
      <c r="J94" s="68">
        <v>100000</v>
      </c>
      <c r="K94" s="68">
        <v>100000</v>
      </c>
      <c r="L94" s="68">
        <v>100000</v>
      </c>
      <c r="M94" s="68">
        <v>100000</v>
      </c>
      <c r="N94" s="68">
        <v>100000</v>
      </c>
      <c r="O94" s="68">
        <v>100000</v>
      </c>
      <c r="P94" s="68">
        <v>100000</v>
      </c>
      <c r="Q94" s="68">
        <v>100000</v>
      </c>
      <c r="R94" s="182">
        <f t="shared" si="27"/>
        <v>1200000</v>
      </c>
      <c r="S94" s="54">
        <f>+'[4]PLANO INGRESOS'!$BV$101</f>
        <v>1252896796</v>
      </c>
      <c r="T94" s="54">
        <f t="shared" si="22"/>
        <v>0</v>
      </c>
      <c r="U94" s="54"/>
      <c r="V94" s="44"/>
      <c r="W94" s="44"/>
      <c r="Z94" s="44"/>
      <c r="AA94" s="69">
        <f t="shared" si="23"/>
        <v>0</v>
      </c>
      <c r="AD94" s="182"/>
      <c r="AF94" s="172">
        <f t="shared" si="20"/>
        <v>-1</v>
      </c>
    </row>
    <row r="95" spans="1:32" ht="29" x14ac:dyDescent="0.35">
      <c r="A95" s="201">
        <v>1125212</v>
      </c>
      <c r="B95" s="190" t="s">
        <v>52</v>
      </c>
      <c r="C95" s="62"/>
      <c r="D95" s="62"/>
      <c r="E95" s="180">
        <f>+E96</f>
        <v>165800000</v>
      </c>
      <c r="F95" s="180">
        <f t="shared" ref="F95:Q95" si="28">+F96</f>
        <v>13816666.66</v>
      </c>
      <c r="G95" s="63">
        <f t="shared" si="28"/>
        <v>13816666.66</v>
      </c>
      <c r="H95" s="63">
        <f t="shared" si="28"/>
        <v>13816666.66</v>
      </c>
      <c r="I95" s="63">
        <f t="shared" si="28"/>
        <v>13816666.66</v>
      </c>
      <c r="J95" s="63">
        <f t="shared" si="28"/>
        <v>13816666.66</v>
      </c>
      <c r="K95" s="63">
        <f t="shared" si="28"/>
        <v>13816666.66</v>
      </c>
      <c r="L95" s="63">
        <f t="shared" si="28"/>
        <v>13816666.66</v>
      </c>
      <c r="M95" s="63">
        <f t="shared" si="28"/>
        <v>13816666.66</v>
      </c>
      <c r="N95" s="63">
        <f t="shared" si="28"/>
        <v>13816666.66</v>
      </c>
      <c r="O95" s="63">
        <f t="shared" si="28"/>
        <v>13816666.66</v>
      </c>
      <c r="P95" s="63">
        <f t="shared" si="28"/>
        <v>13816666.66</v>
      </c>
      <c r="Q95" s="63">
        <f t="shared" si="28"/>
        <v>13816666.74</v>
      </c>
      <c r="R95" s="180">
        <f t="shared" si="27"/>
        <v>165800000</v>
      </c>
      <c r="S95" s="54"/>
      <c r="T95" s="54">
        <f t="shared" si="22"/>
        <v>0</v>
      </c>
      <c r="Z95" s="55"/>
      <c r="AA95" s="69">
        <f t="shared" si="23"/>
        <v>0</v>
      </c>
      <c r="AD95" s="180">
        <f>+[5]Hoja7!I92</f>
        <v>19686000</v>
      </c>
      <c r="AF95" s="166">
        <f t="shared" si="20"/>
        <v>0.42480096570557341</v>
      </c>
    </row>
    <row r="96" spans="1:32" s="55" customFormat="1" x14ac:dyDescent="0.35">
      <c r="A96" s="201">
        <v>11252121</v>
      </c>
      <c r="B96" s="190" t="s">
        <v>53</v>
      </c>
      <c r="C96" s="62"/>
      <c r="D96" s="62"/>
      <c r="E96" s="180">
        <f>SUM(E97:E103)</f>
        <v>165800000</v>
      </c>
      <c r="F96" s="180">
        <f t="shared" ref="F96:Q96" si="29">SUM(F97:F103)</f>
        <v>13816666.66</v>
      </c>
      <c r="G96" s="63">
        <f t="shared" si="29"/>
        <v>13816666.66</v>
      </c>
      <c r="H96" s="63">
        <f t="shared" si="29"/>
        <v>13816666.66</v>
      </c>
      <c r="I96" s="63">
        <f t="shared" si="29"/>
        <v>13816666.66</v>
      </c>
      <c r="J96" s="63">
        <f t="shared" si="29"/>
        <v>13816666.66</v>
      </c>
      <c r="K96" s="63">
        <f t="shared" si="29"/>
        <v>13816666.66</v>
      </c>
      <c r="L96" s="63">
        <f t="shared" si="29"/>
        <v>13816666.66</v>
      </c>
      <c r="M96" s="63">
        <f t="shared" si="29"/>
        <v>13816666.66</v>
      </c>
      <c r="N96" s="63">
        <f t="shared" si="29"/>
        <v>13816666.66</v>
      </c>
      <c r="O96" s="63">
        <f t="shared" si="29"/>
        <v>13816666.66</v>
      </c>
      <c r="P96" s="63">
        <f t="shared" si="29"/>
        <v>13816666.66</v>
      </c>
      <c r="Q96" s="63">
        <f t="shared" si="29"/>
        <v>13816666.74</v>
      </c>
      <c r="R96" s="180">
        <f t="shared" si="27"/>
        <v>165800000</v>
      </c>
      <c r="S96" s="54">
        <f>+'[4]PLANO INGRESOS'!$BV$103</f>
        <v>1252896796</v>
      </c>
      <c r="T96" s="54">
        <f t="shared" si="22"/>
        <v>0</v>
      </c>
      <c r="U96" s="54"/>
      <c r="V96" s="44"/>
      <c r="W96" s="44"/>
      <c r="AA96" s="69">
        <f t="shared" si="23"/>
        <v>0</v>
      </c>
      <c r="AD96" s="180">
        <f>+[5]Hoja7!I93</f>
        <v>19686000</v>
      </c>
      <c r="AF96" s="166">
        <f t="shared" si="20"/>
        <v>0.42480096570557341</v>
      </c>
    </row>
    <row r="97" spans="1:32" s="55" customFormat="1" x14ac:dyDescent="0.35">
      <c r="A97" s="203">
        <v>112521211</v>
      </c>
      <c r="B97" s="192" t="s">
        <v>54</v>
      </c>
      <c r="C97" s="67" t="s">
        <v>675</v>
      </c>
      <c r="D97" s="67" t="s">
        <v>734</v>
      </c>
      <c r="E97" s="182">
        <v>24000000</v>
      </c>
      <c r="F97" s="182">
        <v>2000000</v>
      </c>
      <c r="G97" s="68">
        <v>2000000</v>
      </c>
      <c r="H97" s="68">
        <v>2000000</v>
      </c>
      <c r="I97" s="68">
        <v>2000000</v>
      </c>
      <c r="J97" s="68">
        <v>2000000</v>
      </c>
      <c r="K97" s="68">
        <v>2000000</v>
      </c>
      <c r="L97" s="68">
        <v>2000000</v>
      </c>
      <c r="M97" s="68">
        <v>2000000</v>
      </c>
      <c r="N97" s="68">
        <v>2000000</v>
      </c>
      <c r="O97" s="68">
        <v>2000000</v>
      </c>
      <c r="P97" s="68">
        <v>2000000</v>
      </c>
      <c r="Q97" s="68">
        <v>2000000</v>
      </c>
      <c r="R97" s="182">
        <f t="shared" si="27"/>
        <v>24000000</v>
      </c>
      <c r="S97" s="54">
        <f>+'[4]PLANO INGRESOS'!$BV$109</f>
        <v>60000000</v>
      </c>
      <c r="T97" s="54">
        <f t="shared" si="22"/>
        <v>0</v>
      </c>
      <c r="U97" s="44"/>
      <c r="V97" s="44"/>
      <c r="W97" s="44"/>
      <c r="Z97" s="44"/>
      <c r="AA97" s="69">
        <f t="shared" si="23"/>
        <v>0</v>
      </c>
      <c r="AD97" s="182"/>
      <c r="AF97" s="172">
        <f t="shared" si="20"/>
        <v>-1</v>
      </c>
    </row>
    <row r="98" spans="1:32" x14ac:dyDescent="0.35">
      <c r="A98" s="203">
        <v>112521212</v>
      </c>
      <c r="B98" s="192" t="s">
        <v>55</v>
      </c>
      <c r="C98" s="67" t="s">
        <v>675</v>
      </c>
      <c r="D98" s="67" t="s">
        <v>734</v>
      </c>
      <c r="E98" s="182">
        <v>1200000</v>
      </c>
      <c r="F98" s="182">
        <v>100000</v>
      </c>
      <c r="G98" s="68">
        <v>100000</v>
      </c>
      <c r="H98" s="68">
        <v>100000</v>
      </c>
      <c r="I98" s="68">
        <v>100000</v>
      </c>
      <c r="J98" s="68">
        <v>100000</v>
      </c>
      <c r="K98" s="68">
        <v>100000</v>
      </c>
      <c r="L98" s="68">
        <v>100000</v>
      </c>
      <c r="M98" s="68">
        <v>100000</v>
      </c>
      <c r="N98" s="68">
        <v>100000</v>
      </c>
      <c r="O98" s="68">
        <v>100000</v>
      </c>
      <c r="P98" s="68">
        <v>100000</v>
      </c>
      <c r="Q98" s="68">
        <v>100000</v>
      </c>
      <c r="R98" s="182">
        <f t="shared" si="27"/>
        <v>1200000</v>
      </c>
      <c r="S98" s="54">
        <v>60000000</v>
      </c>
      <c r="T98" s="54">
        <f t="shared" si="22"/>
        <v>0</v>
      </c>
      <c r="U98" s="54"/>
      <c r="Z98" s="55"/>
      <c r="AA98" s="69">
        <f t="shared" si="23"/>
        <v>0</v>
      </c>
      <c r="AD98" s="182"/>
      <c r="AF98" s="172">
        <f t="shared" si="20"/>
        <v>-1</v>
      </c>
    </row>
    <row r="99" spans="1:32" s="55" customFormat="1" x14ac:dyDescent="0.35">
      <c r="A99" s="203">
        <v>112521213</v>
      </c>
      <c r="B99" s="192" t="s">
        <v>56</v>
      </c>
      <c r="C99" s="67" t="s">
        <v>675</v>
      </c>
      <c r="D99" s="67" t="s">
        <v>734</v>
      </c>
      <c r="E99" s="182">
        <v>600000</v>
      </c>
      <c r="F99" s="182">
        <v>50000</v>
      </c>
      <c r="G99" s="68">
        <v>50000</v>
      </c>
      <c r="H99" s="68">
        <v>50000</v>
      </c>
      <c r="I99" s="68">
        <v>50000</v>
      </c>
      <c r="J99" s="68">
        <v>50000</v>
      </c>
      <c r="K99" s="68">
        <v>50000</v>
      </c>
      <c r="L99" s="68">
        <v>50000</v>
      </c>
      <c r="M99" s="68">
        <v>50000</v>
      </c>
      <c r="N99" s="68">
        <v>50000</v>
      </c>
      <c r="O99" s="68">
        <v>50000</v>
      </c>
      <c r="P99" s="68">
        <v>50000</v>
      </c>
      <c r="Q99" s="68">
        <v>50000</v>
      </c>
      <c r="R99" s="182">
        <f t="shared" si="27"/>
        <v>600000</v>
      </c>
      <c r="S99" s="54">
        <f>+'[4]PLANO INGRESOS'!$BV$110</f>
        <v>1192896796</v>
      </c>
      <c r="T99" s="54">
        <f t="shared" si="22"/>
        <v>0</v>
      </c>
      <c r="U99" s="54"/>
      <c r="Z99" s="44"/>
      <c r="AA99" s="69">
        <f t="shared" si="23"/>
        <v>0</v>
      </c>
      <c r="AD99" s="182"/>
      <c r="AF99" s="172">
        <f t="shared" si="20"/>
        <v>-1</v>
      </c>
    </row>
    <row r="100" spans="1:32" x14ac:dyDescent="0.35">
      <c r="A100" s="203">
        <v>112521214</v>
      </c>
      <c r="B100" s="192" t="s">
        <v>57</v>
      </c>
      <c r="C100" s="67" t="s">
        <v>675</v>
      </c>
      <c r="D100" s="67" t="s">
        <v>734</v>
      </c>
      <c r="E100" s="182">
        <v>28000000</v>
      </c>
      <c r="F100" s="182">
        <v>2333333.33</v>
      </c>
      <c r="G100" s="68">
        <v>2333333.33</v>
      </c>
      <c r="H100" s="68">
        <v>2333333.33</v>
      </c>
      <c r="I100" s="68">
        <v>2333333.33</v>
      </c>
      <c r="J100" s="68">
        <v>2333333.33</v>
      </c>
      <c r="K100" s="68">
        <v>2333333.33</v>
      </c>
      <c r="L100" s="68">
        <v>2333333.33</v>
      </c>
      <c r="M100" s="68">
        <v>2333333.33</v>
      </c>
      <c r="N100" s="68">
        <v>2333333.33</v>
      </c>
      <c r="O100" s="68">
        <v>2333333.33</v>
      </c>
      <c r="P100" s="68">
        <v>2333333.33</v>
      </c>
      <c r="Q100" s="68">
        <v>2333333.37</v>
      </c>
      <c r="R100" s="182">
        <f t="shared" si="27"/>
        <v>27999999.999999996</v>
      </c>
      <c r="S100" s="54">
        <f>+'[4]PLANO INGRESOS'!BV111</f>
        <v>63999996</v>
      </c>
      <c r="T100" s="54">
        <f t="shared" si="22"/>
        <v>0</v>
      </c>
      <c r="U100" s="54"/>
      <c r="V100" s="55"/>
      <c r="W100" s="55"/>
      <c r="AA100" s="69">
        <f t="shared" si="23"/>
        <v>0</v>
      </c>
      <c r="AD100" s="182"/>
      <c r="AF100" s="172">
        <f t="shared" si="20"/>
        <v>-1</v>
      </c>
    </row>
    <row r="101" spans="1:32" x14ac:dyDescent="0.35">
      <c r="A101" s="203">
        <v>112521215</v>
      </c>
      <c r="B101" s="192" t="s">
        <v>58</v>
      </c>
      <c r="C101" s="67" t="s">
        <v>675</v>
      </c>
      <c r="D101" s="67" t="s">
        <v>734</v>
      </c>
      <c r="E101" s="182">
        <v>40000000</v>
      </c>
      <c r="F101" s="182">
        <v>3333333.33</v>
      </c>
      <c r="G101" s="68">
        <v>3333333.33</v>
      </c>
      <c r="H101" s="68">
        <v>3333333.33</v>
      </c>
      <c r="I101" s="68">
        <v>3333333.33</v>
      </c>
      <c r="J101" s="68">
        <v>3333333.33</v>
      </c>
      <c r="K101" s="68">
        <v>3333333.33</v>
      </c>
      <c r="L101" s="68">
        <v>3333333.33</v>
      </c>
      <c r="M101" s="68">
        <v>3333333.33</v>
      </c>
      <c r="N101" s="68">
        <v>3333333.33</v>
      </c>
      <c r="O101" s="68">
        <v>3333333.33</v>
      </c>
      <c r="P101" s="68">
        <v>3333333.33</v>
      </c>
      <c r="Q101" s="68">
        <v>3333333.37</v>
      </c>
      <c r="R101" s="182">
        <f t="shared" si="27"/>
        <v>39999999.999999993</v>
      </c>
      <c r="S101" s="54">
        <f>+'[4]PLANO INGRESOS'!BV112</f>
        <v>164736000</v>
      </c>
      <c r="T101" s="54">
        <f t="shared" si="22"/>
        <v>0</v>
      </c>
      <c r="U101" s="54"/>
      <c r="V101" s="55"/>
      <c r="W101" s="55"/>
      <c r="AA101" s="69">
        <f t="shared" si="23"/>
        <v>0</v>
      </c>
      <c r="AD101" s="182"/>
      <c r="AF101" s="172">
        <f t="shared" si="20"/>
        <v>-1</v>
      </c>
    </row>
    <row r="102" spans="1:32" x14ac:dyDescent="0.35">
      <c r="A102" s="203">
        <v>112521216</v>
      </c>
      <c r="B102" s="192" t="s">
        <v>59</v>
      </c>
      <c r="C102" s="67" t="s">
        <v>675</v>
      </c>
      <c r="D102" s="67" t="s">
        <v>734</v>
      </c>
      <c r="E102" s="182">
        <v>12000000</v>
      </c>
      <c r="F102" s="182">
        <v>1000000</v>
      </c>
      <c r="G102" s="68">
        <v>1000000</v>
      </c>
      <c r="H102" s="68">
        <v>1000000</v>
      </c>
      <c r="I102" s="68">
        <v>1000000</v>
      </c>
      <c r="J102" s="68">
        <v>1000000</v>
      </c>
      <c r="K102" s="68">
        <v>1000000</v>
      </c>
      <c r="L102" s="68">
        <v>1000000</v>
      </c>
      <c r="M102" s="68">
        <v>1000000</v>
      </c>
      <c r="N102" s="68">
        <v>1000000</v>
      </c>
      <c r="O102" s="68">
        <v>1000000</v>
      </c>
      <c r="P102" s="68">
        <v>1000000</v>
      </c>
      <c r="Q102" s="68">
        <v>1000000</v>
      </c>
      <c r="R102" s="182">
        <f t="shared" si="27"/>
        <v>12000000</v>
      </c>
      <c r="S102" s="54">
        <f>+'[4]PLANO INGRESOS'!BV113</f>
        <v>47712000</v>
      </c>
      <c r="T102" s="54">
        <f t="shared" si="22"/>
        <v>0</v>
      </c>
      <c r="U102" s="54"/>
      <c r="AA102" s="69">
        <f t="shared" si="23"/>
        <v>0</v>
      </c>
      <c r="AD102" s="182"/>
      <c r="AF102" s="172">
        <f t="shared" si="20"/>
        <v>-1</v>
      </c>
    </row>
    <row r="103" spans="1:32" x14ac:dyDescent="0.35">
      <c r="A103" s="203">
        <v>112521217</v>
      </c>
      <c r="B103" s="192" t="s">
        <v>736</v>
      </c>
      <c r="C103" s="67" t="s">
        <v>675</v>
      </c>
      <c r="D103" s="67" t="s">
        <v>734</v>
      </c>
      <c r="E103" s="182">
        <v>60000000</v>
      </c>
      <c r="F103" s="182">
        <v>5000000</v>
      </c>
      <c r="G103" s="68">
        <v>5000000</v>
      </c>
      <c r="H103" s="68">
        <v>5000000</v>
      </c>
      <c r="I103" s="68">
        <v>5000000</v>
      </c>
      <c r="J103" s="68">
        <v>5000000</v>
      </c>
      <c r="K103" s="68">
        <v>5000000</v>
      </c>
      <c r="L103" s="68">
        <v>5000000</v>
      </c>
      <c r="M103" s="68">
        <v>5000000</v>
      </c>
      <c r="N103" s="68">
        <v>5000000</v>
      </c>
      <c r="O103" s="68">
        <v>5000000</v>
      </c>
      <c r="P103" s="68">
        <v>5000000</v>
      </c>
      <c r="Q103" s="68">
        <v>5000000</v>
      </c>
      <c r="R103" s="182">
        <f t="shared" si="27"/>
        <v>60000000</v>
      </c>
      <c r="S103" s="54">
        <f>+'[4]PLANO INGRESOS'!BV114</f>
        <v>48000000</v>
      </c>
      <c r="T103" s="54">
        <f t="shared" si="22"/>
        <v>0</v>
      </c>
      <c r="U103" s="54"/>
      <c r="AA103" s="69">
        <f t="shared" si="23"/>
        <v>0</v>
      </c>
      <c r="AD103" s="182"/>
      <c r="AF103" s="172">
        <f t="shared" si="20"/>
        <v>-1</v>
      </c>
    </row>
    <row r="104" spans="1:32" ht="43.5" x14ac:dyDescent="0.35">
      <c r="A104" s="201">
        <v>112528</v>
      </c>
      <c r="B104" s="190" t="s">
        <v>737</v>
      </c>
      <c r="C104" s="62"/>
      <c r="D104" s="62"/>
      <c r="E104" s="180">
        <f>+E105+E106</f>
        <v>94000000</v>
      </c>
      <c r="F104" s="180">
        <f t="shared" ref="F104:Q104" si="30">+F105+F106</f>
        <v>7833333.333333333</v>
      </c>
      <c r="G104" s="63">
        <f t="shared" si="30"/>
        <v>7833333.333333333</v>
      </c>
      <c r="H104" s="63">
        <f t="shared" si="30"/>
        <v>7833333.333333333</v>
      </c>
      <c r="I104" s="63">
        <f t="shared" si="30"/>
        <v>7833333.333333333</v>
      </c>
      <c r="J104" s="63">
        <f t="shared" si="30"/>
        <v>7833333.333333333</v>
      </c>
      <c r="K104" s="63">
        <f t="shared" si="30"/>
        <v>7833333.333333333</v>
      </c>
      <c r="L104" s="63">
        <f t="shared" si="30"/>
        <v>7833333.333333333</v>
      </c>
      <c r="M104" s="63">
        <f t="shared" si="30"/>
        <v>7833333.333333333</v>
      </c>
      <c r="N104" s="63">
        <f t="shared" si="30"/>
        <v>7833333.333333333</v>
      </c>
      <c r="O104" s="63">
        <f t="shared" si="30"/>
        <v>7833333.333333333</v>
      </c>
      <c r="P104" s="63">
        <f t="shared" si="30"/>
        <v>7833333.333333333</v>
      </c>
      <c r="Q104" s="63">
        <f t="shared" si="30"/>
        <v>7833333.333333333</v>
      </c>
      <c r="R104" s="180">
        <f t="shared" si="27"/>
        <v>93999999.999999985</v>
      </c>
      <c r="S104" s="54">
        <f>+'[4]PLANO INGRESOS'!BV115</f>
        <v>132099996</v>
      </c>
      <c r="T104" s="54">
        <f t="shared" si="22"/>
        <v>0</v>
      </c>
      <c r="U104" s="54"/>
      <c r="AA104" s="69">
        <f t="shared" si="23"/>
        <v>0</v>
      </c>
      <c r="AD104" s="180">
        <f>+[5]Hoja7!I101</f>
        <v>8376760</v>
      </c>
      <c r="AF104" s="166">
        <f t="shared" si="20"/>
        <v>6.9373617021276632E-2</v>
      </c>
    </row>
    <row r="105" spans="1:32" ht="43.5" x14ac:dyDescent="0.35">
      <c r="A105" s="205">
        <v>1125281</v>
      </c>
      <c r="B105" s="194" t="s">
        <v>738</v>
      </c>
      <c r="C105" s="67"/>
      <c r="D105" s="67"/>
      <c r="E105" s="182"/>
      <c r="F105" s="182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182">
        <f t="shared" si="27"/>
        <v>0</v>
      </c>
      <c r="S105" s="54">
        <f>+'[4]PLANO INGRESOS'!BV116</f>
        <v>168000000</v>
      </c>
      <c r="T105" s="54">
        <f t="shared" si="22"/>
        <v>0</v>
      </c>
      <c r="U105" s="54"/>
      <c r="V105" s="55"/>
      <c r="W105" s="55"/>
      <c r="AA105" s="69">
        <f t="shared" si="23"/>
        <v>0</v>
      </c>
      <c r="AB105" s="44">
        <f>+E118/12</f>
        <v>14000000</v>
      </c>
      <c r="AD105" s="182"/>
      <c r="AF105" s="172" t="e">
        <f t="shared" si="20"/>
        <v>#DIV/0!</v>
      </c>
    </row>
    <row r="106" spans="1:32" ht="29" x14ac:dyDescent="0.35">
      <c r="A106" s="205">
        <v>1125282</v>
      </c>
      <c r="B106" s="194" t="s">
        <v>83</v>
      </c>
      <c r="C106" s="67"/>
      <c r="D106" s="67"/>
      <c r="E106" s="182">
        <v>94000000</v>
      </c>
      <c r="F106" s="182">
        <v>7833333.333333333</v>
      </c>
      <c r="G106" s="68">
        <v>7833333.333333333</v>
      </c>
      <c r="H106" s="68">
        <v>7833333.333333333</v>
      </c>
      <c r="I106" s="68">
        <v>7833333.333333333</v>
      </c>
      <c r="J106" s="68">
        <v>7833333.333333333</v>
      </c>
      <c r="K106" s="68">
        <v>7833333.333333333</v>
      </c>
      <c r="L106" s="68">
        <v>7833333.333333333</v>
      </c>
      <c r="M106" s="68">
        <v>7833333.333333333</v>
      </c>
      <c r="N106" s="68">
        <v>7833333.333333333</v>
      </c>
      <c r="O106" s="68">
        <v>7833333.333333333</v>
      </c>
      <c r="P106" s="68">
        <v>7833333.333333333</v>
      </c>
      <c r="Q106" s="68">
        <v>7833333.333333333</v>
      </c>
      <c r="R106" s="182">
        <f t="shared" si="27"/>
        <v>93999999.999999985</v>
      </c>
      <c r="S106" s="54">
        <f>+'[4]PLANO INGRESOS'!BV117</f>
        <v>99840000</v>
      </c>
      <c r="T106" s="54">
        <f t="shared" si="22"/>
        <v>0</v>
      </c>
      <c r="U106" s="54"/>
      <c r="AA106" s="69">
        <f t="shared" si="23"/>
        <v>0</v>
      </c>
      <c r="AD106" s="182"/>
      <c r="AF106" s="172">
        <f t="shared" si="20"/>
        <v>-1</v>
      </c>
    </row>
    <row r="107" spans="1:32" ht="29" x14ac:dyDescent="0.35">
      <c r="A107" s="201">
        <v>112529</v>
      </c>
      <c r="B107" s="190" t="s">
        <v>394</v>
      </c>
      <c r="C107" s="62"/>
      <c r="D107" s="62"/>
      <c r="E107" s="180">
        <f>+E108+E109</f>
        <v>1252896796</v>
      </c>
      <c r="F107" s="180">
        <f t="shared" ref="F107:Q107" si="31">+F108+F109</f>
        <v>72574733</v>
      </c>
      <c r="G107" s="63">
        <f t="shared" si="31"/>
        <v>121574733</v>
      </c>
      <c r="H107" s="63">
        <f t="shared" si="31"/>
        <v>81574733</v>
      </c>
      <c r="I107" s="63">
        <f t="shared" si="31"/>
        <v>72574733</v>
      </c>
      <c r="J107" s="63">
        <f t="shared" si="31"/>
        <v>174574733</v>
      </c>
      <c r="K107" s="63">
        <f t="shared" si="31"/>
        <v>78574733</v>
      </c>
      <c r="L107" s="63">
        <f t="shared" si="31"/>
        <v>72574733</v>
      </c>
      <c r="M107" s="63">
        <f t="shared" si="31"/>
        <v>121574733</v>
      </c>
      <c r="N107" s="63">
        <f t="shared" si="31"/>
        <v>81574733</v>
      </c>
      <c r="O107" s="63">
        <f t="shared" si="31"/>
        <v>72574733</v>
      </c>
      <c r="P107" s="63">
        <f t="shared" si="31"/>
        <v>224574733</v>
      </c>
      <c r="Q107" s="63">
        <f t="shared" si="31"/>
        <v>78574733</v>
      </c>
      <c r="R107" s="180">
        <f t="shared" si="27"/>
        <v>1252896796</v>
      </c>
      <c r="S107" s="54">
        <f>+'[4]PLANO INGRESOS'!BV118</f>
        <v>50400000</v>
      </c>
      <c r="T107" s="54">
        <f t="shared" si="22"/>
        <v>0</v>
      </c>
      <c r="U107" s="54"/>
      <c r="V107" s="55"/>
      <c r="W107" s="55"/>
      <c r="AA107" s="69">
        <f t="shared" si="23"/>
        <v>0</v>
      </c>
      <c r="AD107" s="180">
        <f>+[5]Hoja7!I103</f>
        <v>60105139</v>
      </c>
      <c r="AF107" s="166">
        <f t="shared" si="20"/>
        <v>-0.17181729073670859</v>
      </c>
    </row>
    <row r="108" spans="1:32" x14ac:dyDescent="0.35">
      <c r="A108" s="205">
        <v>1125291</v>
      </c>
      <c r="B108" s="195" t="s">
        <v>396</v>
      </c>
      <c r="C108" s="67"/>
      <c r="D108" s="67"/>
      <c r="E108" s="182"/>
      <c r="F108" s="182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182">
        <f t="shared" si="27"/>
        <v>0</v>
      </c>
      <c r="S108" s="54">
        <f>+'[4]PLANO INGRESOS'!BV119</f>
        <v>36108804</v>
      </c>
      <c r="T108" s="54">
        <f t="shared" si="22"/>
        <v>0</v>
      </c>
      <c r="U108" s="54"/>
      <c r="V108" s="55"/>
      <c r="W108" s="55"/>
      <c r="AA108" s="69">
        <f t="shared" si="23"/>
        <v>0</v>
      </c>
      <c r="AD108" s="182"/>
      <c r="AF108" s="172" t="e">
        <f t="shared" si="20"/>
        <v>#DIV/0!</v>
      </c>
    </row>
    <row r="109" spans="1:32" x14ac:dyDescent="0.35">
      <c r="A109" s="201">
        <v>11252935</v>
      </c>
      <c r="B109" s="190" t="s">
        <v>400</v>
      </c>
      <c r="C109" s="62"/>
      <c r="D109" s="62"/>
      <c r="E109" s="180">
        <f t="shared" ref="E109:R109" si="32">+E110+E112</f>
        <v>1252896796</v>
      </c>
      <c r="F109" s="180">
        <f t="shared" si="32"/>
        <v>72574733</v>
      </c>
      <c r="G109" s="63">
        <f t="shared" si="32"/>
        <v>121574733</v>
      </c>
      <c r="H109" s="63">
        <f t="shared" si="32"/>
        <v>81574733</v>
      </c>
      <c r="I109" s="63">
        <f t="shared" si="32"/>
        <v>72574733</v>
      </c>
      <c r="J109" s="63">
        <f t="shared" si="32"/>
        <v>174574733</v>
      </c>
      <c r="K109" s="63">
        <f t="shared" si="32"/>
        <v>78574733</v>
      </c>
      <c r="L109" s="63">
        <f t="shared" si="32"/>
        <v>72574733</v>
      </c>
      <c r="M109" s="63">
        <f t="shared" si="32"/>
        <v>121574733</v>
      </c>
      <c r="N109" s="63">
        <f t="shared" si="32"/>
        <v>81574733</v>
      </c>
      <c r="O109" s="63">
        <f t="shared" si="32"/>
        <v>72574733</v>
      </c>
      <c r="P109" s="63">
        <f t="shared" si="32"/>
        <v>224574733</v>
      </c>
      <c r="Q109" s="63">
        <f t="shared" si="32"/>
        <v>78574733</v>
      </c>
      <c r="R109" s="180">
        <f t="shared" si="32"/>
        <v>1252896796</v>
      </c>
      <c r="S109" s="54">
        <f>+'[4]PLANO INGRESOS'!BV120</f>
        <v>220000000</v>
      </c>
      <c r="T109" s="54">
        <f t="shared" si="22"/>
        <v>0</v>
      </c>
      <c r="U109" s="54"/>
      <c r="V109" s="55"/>
      <c r="W109" s="55"/>
      <c r="AA109" s="69">
        <f t="shared" si="23"/>
        <v>0</v>
      </c>
      <c r="AD109" s="180">
        <f>+[5]Hoja7!I106</f>
        <v>60105139</v>
      </c>
      <c r="AF109" s="166">
        <f t="shared" si="20"/>
        <v>-0.17181729073670859</v>
      </c>
    </row>
    <row r="110" spans="1:32" x14ac:dyDescent="0.35">
      <c r="A110" s="202">
        <v>112529351</v>
      </c>
      <c r="B110" s="191" t="s">
        <v>739</v>
      </c>
      <c r="C110" s="64"/>
      <c r="D110" s="64"/>
      <c r="E110" s="181">
        <f t="shared" ref="E110:Q110" si="33">+E111</f>
        <v>60000000</v>
      </c>
      <c r="F110" s="181">
        <f t="shared" si="33"/>
        <v>5000000</v>
      </c>
      <c r="G110" s="65">
        <f t="shared" si="33"/>
        <v>5000000</v>
      </c>
      <c r="H110" s="65">
        <f t="shared" si="33"/>
        <v>5000000</v>
      </c>
      <c r="I110" s="65">
        <f t="shared" si="33"/>
        <v>5000000</v>
      </c>
      <c r="J110" s="65">
        <f t="shared" si="33"/>
        <v>5000000</v>
      </c>
      <c r="K110" s="65">
        <f t="shared" si="33"/>
        <v>5000000</v>
      </c>
      <c r="L110" s="65">
        <f t="shared" si="33"/>
        <v>5000000</v>
      </c>
      <c r="M110" s="65">
        <f t="shared" si="33"/>
        <v>5000000</v>
      </c>
      <c r="N110" s="65">
        <f t="shared" si="33"/>
        <v>5000000</v>
      </c>
      <c r="O110" s="65">
        <f t="shared" si="33"/>
        <v>5000000</v>
      </c>
      <c r="P110" s="65">
        <f t="shared" si="33"/>
        <v>5000000</v>
      </c>
      <c r="Q110" s="65">
        <f t="shared" si="33"/>
        <v>5000000</v>
      </c>
      <c r="R110" s="181">
        <f>+R111</f>
        <v>60000000</v>
      </c>
      <c r="S110" s="54">
        <f>+'[4]PLANO INGRESOS'!BV121</f>
        <v>12000000</v>
      </c>
      <c r="T110" s="54">
        <f t="shared" si="22"/>
        <v>0</v>
      </c>
      <c r="U110" s="54"/>
      <c r="V110" s="55"/>
      <c r="W110" s="55"/>
      <c r="AA110" s="69">
        <f t="shared" si="23"/>
        <v>0</v>
      </c>
      <c r="AD110" s="181">
        <f>+[5]Hoja7!I107</f>
        <v>0</v>
      </c>
      <c r="AF110" s="171">
        <f t="shared" si="20"/>
        <v>-1</v>
      </c>
    </row>
    <row r="111" spans="1:32" x14ac:dyDescent="0.35">
      <c r="A111" s="203">
        <v>112529351</v>
      </c>
      <c r="B111" s="192" t="s">
        <v>739</v>
      </c>
      <c r="C111" s="67" t="s">
        <v>675</v>
      </c>
      <c r="D111" s="67" t="s">
        <v>739</v>
      </c>
      <c r="E111" s="182">
        <v>60000000</v>
      </c>
      <c r="F111" s="182">
        <v>5000000</v>
      </c>
      <c r="G111" s="68">
        <v>5000000</v>
      </c>
      <c r="H111" s="68">
        <v>5000000</v>
      </c>
      <c r="I111" s="68">
        <v>5000000</v>
      </c>
      <c r="J111" s="68">
        <v>5000000</v>
      </c>
      <c r="K111" s="68">
        <v>5000000</v>
      </c>
      <c r="L111" s="68">
        <v>5000000</v>
      </c>
      <c r="M111" s="68">
        <v>5000000</v>
      </c>
      <c r="N111" s="68">
        <v>5000000</v>
      </c>
      <c r="O111" s="68">
        <v>5000000</v>
      </c>
      <c r="P111" s="68">
        <v>5000000</v>
      </c>
      <c r="Q111" s="68">
        <v>5000000</v>
      </c>
      <c r="R111" s="182">
        <f t="shared" si="27"/>
        <v>60000000</v>
      </c>
      <c r="S111" s="54">
        <f>+'[4]PLANO INGRESOS'!BV122</f>
        <v>150000000</v>
      </c>
      <c r="T111" s="54">
        <f t="shared" si="22"/>
        <v>0</v>
      </c>
      <c r="U111" s="54"/>
      <c r="Z111" s="55"/>
      <c r="AA111" s="69">
        <f t="shared" si="23"/>
        <v>0</v>
      </c>
      <c r="AD111" s="182"/>
      <c r="AF111" s="172">
        <f t="shared" si="20"/>
        <v>-1</v>
      </c>
    </row>
    <row r="112" spans="1:32" s="55" customFormat="1" x14ac:dyDescent="0.35">
      <c r="A112" s="202">
        <v>112529352</v>
      </c>
      <c r="B112" s="191" t="s">
        <v>404</v>
      </c>
      <c r="C112" s="64"/>
      <c r="D112" s="64"/>
      <c r="E112" s="181">
        <f t="shared" ref="E112:R112" si="34">SUM(E113:E124)</f>
        <v>1192896796</v>
      </c>
      <c r="F112" s="181">
        <f t="shared" si="34"/>
        <v>67574733</v>
      </c>
      <c r="G112" s="65">
        <f t="shared" si="34"/>
        <v>116574733</v>
      </c>
      <c r="H112" s="65">
        <f t="shared" si="34"/>
        <v>76574733</v>
      </c>
      <c r="I112" s="65">
        <f t="shared" si="34"/>
        <v>67574733</v>
      </c>
      <c r="J112" s="65">
        <f t="shared" si="34"/>
        <v>169574733</v>
      </c>
      <c r="K112" s="65">
        <f t="shared" si="34"/>
        <v>73574733</v>
      </c>
      <c r="L112" s="65">
        <f t="shared" si="34"/>
        <v>67574733</v>
      </c>
      <c r="M112" s="65">
        <f t="shared" si="34"/>
        <v>116574733</v>
      </c>
      <c r="N112" s="65">
        <f t="shared" si="34"/>
        <v>76574733</v>
      </c>
      <c r="O112" s="65">
        <f t="shared" si="34"/>
        <v>67574733</v>
      </c>
      <c r="P112" s="65">
        <f t="shared" si="34"/>
        <v>219574733</v>
      </c>
      <c r="Q112" s="65">
        <f t="shared" si="34"/>
        <v>73574733</v>
      </c>
      <c r="R112" s="181">
        <f t="shared" si="34"/>
        <v>1192896796</v>
      </c>
      <c r="S112" s="54">
        <f>+'[4]PLANO INGRESOS'!BV124</f>
        <v>80379443370.219986</v>
      </c>
      <c r="T112" s="54">
        <f t="shared" ref="T112:T120" si="35">+E126-S112</f>
        <v>1365809239.780014</v>
      </c>
      <c r="U112" s="44"/>
      <c r="V112" s="44"/>
      <c r="W112" s="44"/>
      <c r="AA112" s="69">
        <f t="shared" ref="AA112:AA124" si="36">+R126-E126</f>
        <v>0</v>
      </c>
      <c r="AD112" s="181">
        <f>+[5]Hoja7!I108</f>
        <v>56733054</v>
      </c>
      <c r="AF112" s="171">
        <f t="shared" si="20"/>
        <v>-0.1604398348122219</v>
      </c>
    </row>
    <row r="113" spans="1:35" s="55" customFormat="1" x14ac:dyDescent="0.35">
      <c r="A113" s="203">
        <v>1125293521</v>
      </c>
      <c r="B113" s="192" t="s">
        <v>740</v>
      </c>
      <c r="C113" s="67" t="s">
        <v>675</v>
      </c>
      <c r="D113" s="67" t="s">
        <v>740</v>
      </c>
      <c r="E113" s="182">
        <v>63999996</v>
      </c>
      <c r="F113" s="182">
        <v>5333333</v>
      </c>
      <c r="G113" s="68">
        <v>5333333</v>
      </c>
      <c r="H113" s="68">
        <v>5333333</v>
      </c>
      <c r="I113" s="68">
        <v>5333333</v>
      </c>
      <c r="J113" s="68">
        <v>5333333</v>
      </c>
      <c r="K113" s="68">
        <v>5333333</v>
      </c>
      <c r="L113" s="68">
        <v>5333333</v>
      </c>
      <c r="M113" s="68">
        <v>5333333</v>
      </c>
      <c r="N113" s="68">
        <v>5333333</v>
      </c>
      <c r="O113" s="68">
        <v>5333333</v>
      </c>
      <c r="P113" s="68">
        <v>5333333</v>
      </c>
      <c r="Q113" s="68">
        <v>5333333</v>
      </c>
      <c r="R113" s="182">
        <f t="shared" si="27"/>
        <v>63999996</v>
      </c>
      <c r="S113" s="54">
        <f>+'[4]PLANO INGRESOS'!BV125</f>
        <v>80379443370.219986</v>
      </c>
      <c r="T113" s="54">
        <f t="shared" si="35"/>
        <v>1365809239.780014</v>
      </c>
      <c r="U113" s="44"/>
      <c r="V113" s="44"/>
      <c r="W113" s="44"/>
      <c r="AA113" s="69">
        <f t="shared" si="36"/>
        <v>0</v>
      </c>
      <c r="AD113" s="182"/>
      <c r="AF113" s="172">
        <f t="shared" si="20"/>
        <v>-1</v>
      </c>
    </row>
    <row r="114" spans="1:35" s="55" customFormat="1" x14ac:dyDescent="0.35">
      <c r="A114" s="203">
        <v>1125293522</v>
      </c>
      <c r="B114" s="192" t="s">
        <v>741</v>
      </c>
      <c r="C114" s="67" t="s">
        <v>675</v>
      </c>
      <c r="D114" s="67" t="s">
        <v>741</v>
      </c>
      <c r="E114" s="182">
        <v>164736000</v>
      </c>
      <c r="F114" s="182">
        <v>13728000</v>
      </c>
      <c r="G114" s="68">
        <v>13728000</v>
      </c>
      <c r="H114" s="68">
        <v>13728000</v>
      </c>
      <c r="I114" s="68">
        <v>13728000</v>
      </c>
      <c r="J114" s="68">
        <v>13728000</v>
      </c>
      <c r="K114" s="68">
        <v>13728000</v>
      </c>
      <c r="L114" s="68">
        <v>13728000</v>
      </c>
      <c r="M114" s="68">
        <v>13728000</v>
      </c>
      <c r="N114" s="68">
        <v>13728000</v>
      </c>
      <c r="O114" s="68">
        <v>13728000</v>
      </c>
      <c r="P114" s="68">
        <v>13728000</v>
      </c>
      <c r="Q114" s="68">
        <v>13728000</v>
      </c>
      <c r="R114" s="182">
        <f t="shared" si="27"/>
        <v>164736000</v>
      </c>
      <c r="S114" s="54">
        <v>80379443370.219986</v>
      </c>
      <c r="T114" s="54">
        <f t="shared" si="35"/>
        <v>270486565.78001404</v>
      </c>
      <c r="U114" s="54"/>
      <c r="V114" s="44"/>
      <c r="W114" s="44"/>
      <c r="Z114" s="44"/>
      <c r="AA114" s="69">
        <f t="shared" si="36"/>
        <v>0</v>
      </c>
      <c r="AD114" s="182"/>
      <c r="AF114" s="172">
        <f t="shared" si="20"/>
        <v>-1</v>
      </c>
    </row>
    <row r="115" spans="1:35" x14ac:dyDescent="0.35">
      <c r="A115" s="203">
        <v>1125293523</v>
      </c>
      <c r="B115" s="192" t="s">
        <v>742</v>
      </c>
      <c r="C115" s="67" t="s">
        <v>675</v>
      </c>
      <c r="D115" s="67" t="s">
        <v>742</v>
      </c>
      <c r="E115" s="182">
        <v>47712000</v>
      </c>
      <c r="F115" s="182">
        <v>3976000</v>
      </c>
      <c r="G115" s="68">
        <v>3976000</v>
      </c>
      <c r="H115" s="68">
        <v>3976000</v>
      </c>
      <c r="I115" s="68">
        <v>3976000</v>
      </c>
      <c r="J115" s="68">
        <v>3976000</v>
      </c>
      <c r="K115" s="68">
        <v>3976000</v>
      </c>
      <c r="L115" s="68">
        <v>3976000</v>
      </c>
      <c r="M115" s="68">
        <v>3976000</v>
      </c>
      <c r="N115" s="68">
        <v>3976000</v>
      </c>
      <c r="O115" s="68">
        <v>3976000</v>
      </c>
      <c r="P115" s="68">
        <v>3976000</v>
      </c>
      <c r="Q115" s="68">
        <v>3976000</v>
      </c>
      <c r="R115" s="182">
        <f t="shared" si="27"/>
        <v>47712000</v>
      </c>
      <c r="S115" s="54">
        <f>+'[4]PLANO INGRESOS'!BV127</f>
        <v>62787807976.949997</v>
      </c>
      <c r="T115" s="54">
        <f t="shared" si="35"/>
        <v>5.00030517578125E-2</v>
      </c>
      <c r="U115" s="54"/>
      <c r="AA115" s="69">
        <f t="shared" si="36"/>
        <v>0</v>
      </c>
      <c r="AD115" s="182"/>
      <c r="AF115" s="172">
        <f t="shared" si="20"/>
        <v>-1</v>
      </c>
    </row>
    <row r="116" spans="1:35" x14ac:dyDescent="0.35">
      <c r="A116" s="203">
        <v>1125293524</v>
      </c>
      <c r="B116" s="192" t="s">
        <v>743</v>
      </c>
      <c r="C116" s="67" t="s">
        <v>675</v>
      </c>
      <c r="D116" s="67" t="s">
        <v>743</v>
      </c>
      <c r="E116" s="182">
        <v>48000000</v>
      </c>
      <c r="F116" s="182">
        <v>4000000</v>
      </c>
      <c r="G116" s="68">
        <v>4000000</v>
      </c>
      <c r="H116" s="68">
        <v>4000000</v>
      </c>
      <c r="I116" s="68">
        <v>4000000</v>
      </c>
      <c r="J116" s="68">
        <v>4000000</v>
      </c>
      <c r="K116" s="68">
        <v>4000000</v>
      </c>
      <c r="L116" s="68">
        <v>4000000</v>
      </c>
      <c r="M116" s="68">
        <v>4000000</v>
      </c>
      <c r="N116" s="68">
        <v>4000000</v>
      </c>
      <c r="O116" s="68">
        <v>4000000</v>
      </c>
      <c r="P116" s="68">
        <v>4000000</v>
      </c>
      <c r="Q116" s="68">
        <v>4000000</v>
      </c>
      <c r="R116" s="182">
        <f t="shared" si="27"/>
        <v>48000000</v>
      </c>
      <c r="S116" s="54">
        <f>+'[4]PLANO INGRESOS'!BV128</f>
        <v>1334382814.8800001</v>
      </c>
      <c r="T116" s="54">
        <f t="shared" si="35"/>
        <v>0.11999988555908203</v>
      </c>
      <c r="U116" s="54"/>
      <c r="AA116" s="69">
        <f t="shared" si="36"/>
        <v>0</v>
      </c>
      <c r="AD116" s="182"/>
      <c r="AF116" s="172">
        <f t="shared" si="20"/>
        <v>-1</v>
      </c>
    </row>
    <row r="117" spans="1:35" x14ac:dyDescent="0.35">
      <c r="A117" s="203">
        <v>1125293525</v>
      </c>
      <c r="B117" s="192" t="s">
        <v>744</v>
      </c>
      <c r="C117" s="67" t="s">
        <v>675</v>
      </c>
      <c r="D117" s="67" t="s">
        <v>745</v>
      </c>
      <c r="E117" s="182">
        <v>132099996</v>
      </c>
      <c r="F117" s="182">
        <v>11008333</v>
      </c>
      <c r="G117" s="68">
        <v>11008333</v>
      </c>
      <c r="H117" s="68">
        <v>11008333</v>
      </c>
      <c r="I117" s="68">
        <v>11008333</v>
      </c>
      <c r="J117" s="68">
        <v>11008333</v>
      </c>
      <c r="K117" s="68">
        <v>11008333</v>
      </c>
      <c r="L117" s="68">
        <v>11008333</v>
      </c>
      <c r="M117" s="68">
        <v>11008333</v>
      </c>
      <c r="N117" s="68">
        <v>11008333</v>
      </c>
      <c r="O117" s="68">
        <v>11008333</v>
      </c>
      <c r="P117" s="68">
        <v>11008333</v>
      </c>
      <c r="Q117" s="68">
        <v>11008333</v>
      </c>
      <c r="R117" s="182">
        <f t="shared" si="27"/>
        <v>132099996</v>
      </c>
      <c r="S117" s="54">
        <f>+'[4]PLANO INGRESOS'!BV129</f>
        <v>956870000</v>
      </c>
      <c r="T117" s="54">
        <f t="shared" si="35"/>
        <v>0</v>
      </c>
      <c r="U117" s="54"/>
      <c r="AA117" s="69">
        <f t="shared" si="36"/>
        <v>0</v>
      </c>
      <c r="AD117" s="182"/>
      <c r="AF117" s="172">
        <f t="shared" si="20"/>
        <v>-1</v>
      </c>
    </row>
    <row r="118" spans="1:35" x14ac:dyDescent="0.35">
      <c r="A118" s="203">
        <v>1125293526</v>
      </c>
      <c r="B118" s="192" t="s">
        <v>746</v>
      </c>
      <c r="C118" s="67" t="s">
        <v>675</v>
      </c>
      <c r="D118" s="67" t="s">
        <v>747</v>
      </c>
      <c r="E118" s="182">
        <v>168000000</v>
      </c>
      <c r="F118" s="182">
        <v>14000000</v>
      </c>
      <c r="G118" s="68">
        <v>14000000</v>
      </c>
      <c r="H118" s="68">
        <v>14000000</v>
      </c>
      <c r="I118" s="68">
        <v>14000000</v>
      </c>
      <c r="J118" s="68">
        <v>14000000</v>
      </c>
      <c r="K118" s="68">
        <v>14000000</v>
      </c>
      <c r="L118" s="68">
        <v>14000000</v>
      </c>
      <c r="M118" s="68">
        <v>14000000</v>
      </c>
      <c r="N118" s="68">
        <v>14000000</v>
      </c>
      <c r="O118" s="68">
        <v>14000000</v>
      </c>
      <c r="P118" s="68">
        <v>14000000</v>
      </c>
      <c r="Q118" s="68">
        <v>14000000</v>
      </c>
      <c r="R118" s="182">
        <f t="shared" si="27"/>
        <v>168000000</v>
      </c>
      <c r="S118" s="54">
        <f>+'[4]PLANO INGRESOS'!BV130</f>
        <v>2500000000</v>
      </c>
      <c r="T118" s="54">
        <f t="shared" si="35"/>
        <v>0</v>
      </c>
      <c r="U118" s="54"/>
      <c r="AA118" s="69">
        <f t="shared" si="36"/>
        <v>0</v>
      </c>
      <c r="AD118" s="182"/>
      <c r="AF118" s="172">
        <f t="shared" si="20"/>
        <v>-1</v>
      </c>
    </row>
    <row r="119" spans="1:35" x14ac:dyDescent="0.35">
      <c r="A119" s="203">
        <v>1125293527</v>
      </c>
      <c r="B119" s="192" t="s">
        <v>748</v>
      </c>
      <c r="C119" s="67" t="s">
        <v>675</v>
      </c>
      <c r="D119" s="67" t="s">
        <v>748</v>
      </c>
      <c r="E119" s="182">
        <v>99840000</v>
      </c>
      <c r="F119" s="182">
        <v>8320000</v>
      </c>
      <c r="G119" s="68">
        <v>8320000</v>
      </c>
      <c r="H119" s="68">
        <v>8320000</v>
      </c>
      <c r="I119" s="68">
        <v>8320000</v>
      </c>
      <c r="J119" s="68">
        <v>8320000</v>
      </c>
      <c r="K119" s="68">
        <v>8320000</v>
      </c>
      <c r="L119" s="68">
        <v>8320000</v>
      </c>
      <c r="M119" s="68">
        <v>8320000</v>
      </c>
      <c r="N119" s="68">
        <v>8320000</v>
      </c>
      <c r="O119" s="68">
        <v>8320000</v>
      </c>
      <c r="P119" s="68">
        <v>8320000</v>
      </c>
      <c r="Q119" s="68">
        <v>8320000</v>
      </c>
      <c r="R119" s="182">
        <f t="shared" si="27"/>
        <v>99840000</v>
      </c>
      <c r="S119" s="54">
        <f>+'[4]PLANO INGRESOS'!BV131</f>
        <v>3200000000</v>
      </c>
      <c r="T119" s="54">
        <f t="shared" si="35"/>
        <v>0</v>
      </c>
      <c r="U119" s="54"/>
      <c r="AA119" s="69">
        <f t="shared" si="36"/>
        <v>0</v>
      </c>
      <c r="AD119" s="182"/>
      <c r="AF119" s="172">
        <f t="shared" si="20"/>
        <v>-1</v>
      </c>
    </row>
    <row r="120" spans="1:35" x14ac:dyDescent="0.35">
      <c r="A120" s="203">
        <v>1125293528</v>
      </c>
      <c r="B120" s="192" t="s">
        <v>749</v>
      </c>
      <c r="C120" s="67" t="s">
        <v>675</v>
      </c>
      <c r="D120" s="67" t="s">
        <v>749</v>
      </c>
      <c r="E120" s="182">
        <v>50400000</v>
      </c>
      <c r="F120" s="182">
        <v>4200000</v>
      </c>
      <c r="G120" s="68">
        <v>4200000</v>
      </c>
      <c r="H120" s="68">
        <v>4200000</v>
      </c>
      <c r="I120" s="68">
        <v>4200000</v>
      </c>
      <c r="J120" s="68">
        <v>4200000</v>
      </c>
      <c r="K120" s="68">
        <v>4200000</v>
      </c>
      <c r="L120" s="68">
        <v>4200000</v>
      </c>
      <c r="M120" s="68">
        <v>4200000</v>
      </c>
      <c r="N120" s="68">
        <v>4200000</v>
      </c>
      <c r="O120" s="68">
        <v>4200000</v>
      </c>
      <c r="P120" s="68">
        <v>4200000</v>
      </c>
      <c r="Q120" s="68">
        <v>4200000</v>
      </c>
      <c r="R120" s="182">
        <f t="shared" si="27"/>
        <v>50400000</v>
      </c>
      <c r="S120" s="54">
        <f>+'[4]PLANO INGRESOS'!BV132</f>
        <v>8505059904.3900003</v>
      </c>
      <c r="T120" s="54">
        <f t="shared" si="35"/>
        <v>-0.39000034332275391</v>
      </c>
      <c r="U120" s="54"/>
      <c r="Z120" s="55"/>
      <c r="AA120" s="69">
        <f t="shared" si="36"/>
        <v>0</v>
      </c>
      <c r="AD120" s="182"/>
      <c r="AF120" s="172">
        <f t="shared" si="20"/>
        <v>-1</v>
      </c>
    </row>
    <row r="121" spans="1:35" s="55" customFormat="1" x14ac:dyDescent="0.35">
      <c r="A121" s="203">
        <v>1125293529</v>
      </c>
      <c r="B121" s="192" t="s">
        <v>750</v>
      </c>
      <c r="C121" s="67" t="s">
        <v>675</v>
      </c>
      <c r="D121" s="67" t="s">
        <v>750</v>
      </c>
      <c r="E121" s="182">
        <v>36108804</v>
      </c>
      <c r="F121" s="182">
        <v>3009067</v>
      </c>
      <c r="G121" s="68">
        <v>3009067</v>
      </c>
      <c r="H121" s="68">
        <v>3009067</v>
      </c>
      <c r="I121" s="68">
        <v>3009067</v>
      </c>
      <c r="J121" s="68">
        <v>3009067</v>
      </c>
      <c r="K121" s="68">
        <v>3009067</v>
      </c>
      <c r="L121" s="68">
        <v>3009067</v>
      </c>
      <c r="M121" s="68">
        <v>3009067</v>
      </c>
      <c r="N121" s="68">
        <v>3009067</v>
      </c>
      <c r="O121" s="68">
        <v>3009067</v>
      </c>
      <c r="P121" s="68">
        <v>3009067</v>
      </c>
      <c r="Q121" s="68">
        <v>3009067</v>
      </c>
      <c r="R121" s="182">
        <f t="shared" si="27"/>
        <v>36108804</v>
      </c>
      <c r="S121" s="54">
        <f>+'[4]PLANO INGRESOS'!$BV$133</f>
        <v>1365809240</v>
      </c>
      <c r="T121" s="54"/>
      <c r="U121" s="54"/>
      <c r="V121" s="44"/>
      <c r="W121" s="44"/>
      <c r="AA121" s="69">
        <f t="shared" si="36"/>
        <v>0</v>
      </c>
      <c r="AD121" s="182"/>
      <c r="AF121" s="172">
        <f t="shared" si="20"/>
        <v>-1</v>
      </c>
    </row>
    <row r="122" spans="1:35" s="55" customFormat="1" x14ac:dyDescent="0.35">
      <c r="A122" s="203">
        <v>11252935210</v>
      </c>
      <c r="B122" s="192" t="s">
        <v>751</v>
      </c>
      <c r="C122" s="67" t="s">
        <v>675</v>
      </c>
      <c r="D122" s="67" t="s">
        <v>752</v>
      </c>
      <c r="E122" s="182">
        <v>220000000</v>
      </c>
      <c r="F122" s="182">
        <v>0</v>
      </c>
      <c r="G122" s="68">
        <v>49000000</v>
      </c>
      <c r="H122" s="68">
        <v>6000000</v>
      </c>
      <c r="I122" s="68">
        <v>0</v>
      </c>
      <c r="J122" s="68">
        <v>49000000</v>
      </c>
      <c r="K122" s="68">
        <v>6000000</v>
      </c>
      <c r="L122" s="68">
        <v>0</v>
      </c>
      <c r="M122" s="68">
        <v>49000000</v>
      </c>
      <c r="N122" s="68">
        <v>6000000</v>
      </c>
      <c r="O122" s="68">
        <v>0</v>
      </c>
      <c r="P122" s="68">
        <v>49000000</v>
      </c>
      <c r="Q122" s="68">
        <v>6000000</v>
      </c>
      <c r="R122" s="182">
        <f t="shared" si="27"/>
        <v>220000000</v>
      </c>
      <c r="S122" s="54"/>
      <c r="T122" s="54"/>
      <c r="U122" s="54"/>
      <c r="V122" s="44"/>
      <c r="W122" s="44"/>
      <c r="AA122" s="69">
        <f t="shared" si="36"/>
        <v>0</v>
      </c>
      <c r="AD122" s="182"/>
      <c r="AF122" s="172" t="e">
        <f t="shared" si="20"/>
        <v>#DIV/0!</v>
      </c>
    </row>
    <row r="123" spans="1:35" s="55" customFormat="1" x14ac:dyDescent="0.35">
      <c r="A123" s="203">
        <v>11252935211</v>
      </c>
      <c r="B123" s="192" t="s">
        <v>753</v>
      </c>
      <c r="C123" s="67" t="s">
        <v>675</v>
      </c>
      <c r="D123" s="67" t="s">
        <v>753</v>
      </c>
      <c r="E123" s="182">
        <v>12000000</v>
      </c>
      <c r="F123" s="182">
        <v>0</v>
      </c>
      <c r="G123" s="68">
        <v>0</v>
      </c>
      <c r="H123" s="68">
        <v>3000000</v>
      </c>
      <c r="I123" s="68">
        <v>0</v>
      </c>
      <c r="J123" s="68">
        <v>3000000</v>
      </c>
      <c r="K123" s="68">
        <v>0</v>
      </c>
      <c r="L123" s="68">
        <v>0</v>
      </c>
      <c r="M123" s="68">
        <v>0</v>
      </c>
      <c r="N123" s="68">
        <v>3000000</v>
      </c>
      <c r="O123" s="68">
        <v>0</v>
      </c>
      <c r="P123" s="68">
        <v>3000000</v>
      </c>
      <c r="Q123" s="68">
        <v>0</v>
      </c>
      <c r="R123" s="182">
        <f t="shared" si="27"/>
        <v>12000000</v>
      </c>
      <c r="S123" s="54"/>
      <c r="T123" s="54"/>
      <c r="V123" s="44"/>
      <c r="W123" s="44"/>
      <c r="Z123" s="44"/>
      <c r="AA123" s="69">
        <f t="shared" si="36"/>
        <v>0</v>
      </c>
      <c r="AD123" s="182"/>
      <c r="AF123" s="172" t="e">
        <f t="shared" si="20"/>
        <v>#DIV/0!</v>
      </c>
    </row>
    <row r="124" spans="1:35" x14ac:dyDescent="0.35">
      <c r="A124" s="203">
        <v>11252935212</v>
      </c>
      <c r="B124" s="192" t="s">
        <v>699</v>
      </c>
      <c r="C124" s="67" t="s">
        <v>675</v>
      </c>
      <c r="D124" s="67" t="s">
        <v>754</v>
      </c>
      <c r="E124" s="182">
        <v>150000000</v>
      </c>
      <c r="F124" s="182">
        <v>0</v>
      </c>
      <c r="G124" s="68">
        <v>0</v>
      </c>
      <c r="H124" s="68">
        <v>0</v>
      </c>
      <c r="I124" s="68">
        <v>0</v>
      </c>
      <c r="J124" s="68">
        <v>50000000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100000000</v>
      </c>
      <c r="Q124" s="68">
        <v>0</v>
      </c>
      <c r="R124" s="182">
        <f t="shared" si="27"/>
        <v>150000000</v>
      </c>
      <c r="S124" s="54"/>
      <c r="T124" s="54"/>
      <c r="U124" s="55"/>
      <c r="AA124" s="69">
        <f t="shared" si="36"/>
        <v>0</v>
      </c>
      <c r="AD124" s="182"/>
      <c r="AF124" s="172" t="e">
        <f t="shared" si="20"/>
        <v>#DIV/0!</v>
      </c>
    </row>
    <row r="125" spans="1:35" x14ac:dyDescent="0.35">
      <c r="A125" s="203" t="str">
        <f>+[5]Hoja7!A121</f>
        <v>112529353</v>
      </c>
      <c r="B125" s="192" t="str">
        <f>+[5]Hoja7!B121</f>
        <v>Otros Servicios Profesionales Y Técnicos N.C.P</v>
      </c>
      <c r="C125" s="67"/>
      <c r="D125" s="67"/>
      <c r="E125" s="182"/>
      <c r="F125" s="182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182"/>
      <c r="S125" s="54"/>
      <c r="T125" s="54"/>
      <c r="U125" s="55"/>
      <c r="AA125" s="69"/>
      <c r="AD125" s="182">
        <f>+[5]Hoja7!I121</f>
        <v>3372085</v>
      </c>
      <c r="AF125" s="172" t="e">
        <f t="shared" si="20"/>
        <v>#DIV/0!</v>
      </c>
    </row>
    <row r="126" spans="1:35" x14ac:dyDescent="0.35">
      <c r="A126" s="199">
        <v>1126</v>
      </c>
      <c r="B126" s="188" t="s">
        <v>432</v>
      </c>
      <c r="C126" s="58"/>
      <c r="D126" s="58"/>
      <c r="E126" s="179">
        <f>+E127</f>
        <v>81745252610</v>
      </c>
      <c r="F126" s="179">
        <f t="shared" ref="F126:R126" si="37">+F127</f>
        <v>4390948191.3000002</v>
      </c>
      <c r="G126" s="59">
        <f t="shared" si="37"/>
        <v>8576802056.4333334</v>
      </c>
      <c r="H126" s="59">
        <f t="shared" si="37"/>
        <v>12896008095.299999</v>
      </c>
      <c r="I126" s="59">
        <f t="shared" si="37"/>
        <v>11425331006.299999</v>
      </c>
      <c r="J126" s="59">
        <f t="shared" si="37"/>
        <v>4390948191.3000002</v>
      </c>
      <c r="K126" s="59">
        <f t="shared" si="37"/>
        <v>8576802056.4333334</v>
      </c>
      <c r="L126" s="59">
        <f t="shared" si="37"/>
        <v>4390948191.3000002</v>
      </c>
      <c r="M126" s="59">
        <f t="shared" si="37"/>
        <v>5347818191.3000002</v>
      </c>
      <c r="N126" s="59">
        <f t="shared" si="37"/>
        <v>4390948191.3000002</v>
      </c>
      <c r="O126" s="59">
        <f t="shared" si="37"/>
        <v>4390948191.3000002</v>
      </c>
      <c r="P126" s="59">
        <f t="shared" si="37"/>
        <v>4390948191.3000002</v>
      </c>
      <c r="Q126" s="59">
        <f t="shared" si="37"/>
        <v>8576802056.4333334</v>
      </c>
      <c r="R126" s="179">
        <f t="shared" si="37"/>
        <v>81745252609.999985</v>
      </c>
      <c r="S126" s="54"/>
      <c r="T126" s="54"/>
      <c r="U126" s="55"/>
      <c r="AA126" s="69">
        <f t="shared" si="23"/>
        <v>0</v>
      </c>
      <c r="AD126" s="179">
        <f>+[5]Hoja7!I122</f>
        <v>4275804192</v>
      </c>
      <c r="AF126" s="170">
        <f t="shared" si="20"/>
        <v>-2.6223037549871486E-2</v>
      </c>
    </row>
    <row r="127" spans="1:35" ht="29" x14ac:dyDescent="0.35">
      <c r="A127" s="199">
        <v>11261</v>
      </c>
      <c r="B127" s="188" t="s">
        <v>434</v>
      </c>
      <c r="C127" s="58"/>
      <c r="D127" s="58"/>
      <c r="E127" s="179">
        <f>+E128+E141</f>
        <v>81745252610</v>
      </c>
      <c r="F127" s="179">
        <f t="shared" ref="F127:Q127" si="38">+F128+F141</f>
        <v>4390948191.3000002</v>
      </c>
      <c r="G127" s="59">
        <f t="shared" si="38"/>
        <v>8576802056.4333334</v>
      </c>
      <c r="H127" s="59">
        <f t="shared" si="38"/>
        <v>12896008095.299999</v>
      </c>
      <c r="I127" s="59">
        <f t="shared" si="38"/>
        <v>11425331006.299999</v>
      </c>
      <c r="J127" s="59">
        <f t="shared" si="38"/>
        <v>4390948191.3000002</v>
      </c>
      <c r="K127" s="59">
        <f t="shared" si="38"/>
        <v>8576802056.4333334</v>
      </c>
      <c r="L127" s="59">
        <f t="shared" si="38"/>
        <v>4390948191.3000002</v>
      </c>
      <c r="M127" s="59">
        <f t="shared" si="38"/>
        <v>5347818191.3000002</v>
      </c>
      <c r="N127" s="59">
        <f t="shared" si="38"/>
        <v>4390948191.3000002</v>
      </c>
      <c r="O127" s="59">
        <f t="shared" si="38"/>
        <v>4390948191.3000002</v>
      </c>
      <c r="P127" s="59">
        <f t="shared" si="38"/>
        <v>4390948191.3000002</v>
      </c>
      <c r="Q127" s="59">
        <f t="shared" si="38"/>
        <v>8576802056.4333334</v>
      </c>
      <c r="R127" s="179">
        <f>+R128+R141</f>
        <v>81745252609.999985</v>
      </c>
      <c r="S127" s="54"/>
      <c r="T127" s="55"/>
      <c r="Z127" s="55"/>
      <c r="AA127" s="69">
        <f t="shared" si="23"/>
        <v>0</v>
      </c>
      <c r="AD127" s="179">
        <f>+[5]Hoja7!I123</f>
        <v>4007869219</v>
      </c>
      <c r="AF127" s="170">
        <f t="shared" si="20"/>
        <v>-8.7242881402930975E-2</v>
      </c>
    </row>
    <row r="128" spans="1:35" s="55" customFormat="1" x14ac:dyDescent="0.35">
      <c r="A128" s="202">
        <v>112611</v>
      </c>
      <c r="B128" s="191" t="s">
        <v>436</v>
      </c>
      <c r="C128" s="64"/>
      <c r="D128" s="64"/>
      <c r="E128" s="181">
        <f>SUM(E129:E135)</f>
        <v>80649929936</v>
      </c>
      <c r="F128" s="181">
        <f t="shared" ref="F128:R128" si="39">SUM(F129:F135)</f>
        <v>4299671301.8000002</v>
      </c>
      <c r="G128" s="65">
        <f t="shared" si="39"/>
        <v>8485525166.9333334</v>
      </c>
      <c r="H128" s="65">
        <f t="shared" si="39"/>
        <v>12804731205.799999</v>
      </c>
      <c r="I128" s="65">
        <f t="shared" si="39"/>
        <v>11334054116.799999</v>
      </c>
      <c r="J128" s="65">
        <f t="shared" si="39"/>
        <v>4299671301.8000002</v>
      </c>
      <c r="K128" s="65">
        <f t="shared" si="39"/>
        <v>8485525166.9333334</v>
      </c>
      <c r="L128" s="65">
        <f t="shared" si="39"/>
        <v>4299671301.8000002</v>
      </c>
      <c r="M128" s="65">
        <f t="shared" si="39"/>
        <v>5256541301.8000002</v>
      </c>
      <c r="N128" s="65">
        <f t="shared" si="39"/>
        <v>4299671301.8000002</v>
      </c>
      <c r="O128" s="65">
        <f t="shared" si="39"/>
        <v>4299671301.8000002</v>
      </c>
      <c r="P128" s="65">
        <f t="shared" si="39"/>
        <v>4299671301.8000002</v>
      </c>
      <c r="Q128" s="65">
        <f t="shared" si="39"/>
        <v>8485525166.9333334</v>
      </c>
      <c r="R128" s="181">
        <f t="shared" si="39"/>
        <v>80649929935.999985</v>
      </c>
      <c r="S128" s="54"/>
      <c r="T128" s="44"/>
      <c r="U128" s="44"/>
      <c r="V128" s="44"/>
      <c r="W128" s="44"/>
      <c r="Z128" s="44"/>
      <c r="AA128" s="69">
        <f t="shared" si="23"/>
        <v>0</v>
      </c>
      <c r="AD128" s="181">
        <f>+[5]Hoja7!I124</f>
        <v>4007869219</v>
      </c>
      <c r="AF128" s="171">
        <f t="shared" si="20"/>
        <v>-6.7866137273758842E-2</v>
      </c>
      <c r="AI128" s="157">
        <v>3.5000000000000003E-2</v>
      </c>
    </row>
    <row r="129" spans="1:36" s="153" customFormat="1" x14ac:dyDescent="0.35">
      <c r="A129" s="206">
        <v>1126111</v>
      </c>
      <c r="B129" s="196" t="s">
        <v>438</v>
      </c>
      <c r="C129" s="150" t="s">
        <v>675</v>
      </c>
      <c r="D129" s="150" t="s">
        <v>755</v>
      </c>
      <c r="E129" s="184">
        <v>62787807977</v>
      </c>
      <c r="F129" s="184">
        <v>4185853865.1333332</v>
      </c>
      <c r="G129" s="151">
        <v>8371707730.2666664</v>
      </c>
      <c r="H129" s="151">
        <v>4185853865.1333332</v>
      </c>
      <c r="I129" s="151">
        <v>4185853865.1333332</v>
      </c>
      <c r="J129" s="151">
        <v>4185853865.1333332</v>
      </c>
      <c r="K129" s="151">
        <v>8371707730.2666664</v>
      </c>
      <c r="L129" s="151">
        <v>4185853865.1333332</v>
      </c>
      <c r="M129" s="151">
        <v>4185853865.1333332</v>
      </c>
      <c r="N129" s="151">
        <v>4185853865.1333332</v>
      </c>
      <c r="O129" s="151">
        <v>4185853865.1333332</v>
      </c>
      <c r="P129" s="151">
        <v>4185853865.1333332</v>
      </c>
      <c r="Q129" s="151">
        <v>8371707730.2666664</v>
      </c>
      <c r="R129" s="184">
        <f t="shared" si="27"/>
        <v>62787807976.999985</v>
      </c>
      <c r="S129" s="152"/>
      <c r="Z129" s="154"/>
      <c r="AA129" s="155">
        <f t="shared" si="23"/>
        <v>0</v>
      </c>
      <c r="AD129" s="184">
        <v>4007869219</v>
      </c>
      <c r="AF129" s="174">
        <f t="shared" si="20"/>
        <v>-4.2520511195071026E-2</v>
      </c>
      <c r="AG129" s="156">
        <f>(F129-AD129)*12</f>
        <v>2135815753.5999985</v>
      </c>
      <c r="AH129" s="156">
        <v>58427432683.5</v>
      </c>
      <c r="AI129" s="155">
        <f>+AH129*AI128+AH129</f>
        <v>60472392827.422501</v>
      </c>
      <c r="AJ129" s="156">
        <f>+AI129/15</f>
        <v>4031492855.1615</v>
      </c>
    </row>
    <row r="130" spans="1:36" s="55" customFormat="1" x14ac:dyDescent="0.35">
      <c r="A130" s="203">
        <v>1126113</v>
      </c>
      <c r="B130" s="192" t="s">
        <v>440</v>
      </c>
      <c r="C130" s="67" t="s">
        <v>675</v>
      </c>
      <c r="D130" s="67" t="s">
        <v>755</v>
      </c>
      <c r="E130" s="182">
        <v>1334382815</v>
      </c>
      <c r="F130" s="182">
        <v>0</v>
      </c>
      <c r="G130" s="68">
        <v>0</v>
      </c>
      <c r="H130" s="68">
        <v>0</v>
      </c>
      <c r="I130" s="68">
        <v>1334382815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182">
        <f t="shared" si="27"/>
        <v>1334382815</v>
      </c>
      <c r="S130" s="54"/>
      <c r="T130" s="44"/>
      <c r="U130" s="54"/>
      <c r="V130" s="44"/>
      <c r="W130" s="44"/>
      <c r="AA130" s="69">
        <f t="shared" si="23"/>
        <v>21080946306.789986</v>
      </c>
      <c r="AD130" s="182"/>
      <c r="AF130" s="172" t="e">
        <f t="shared" si="20"/>
        <v>#DIV/0!</v>
      </c>
    </row>
    <row r="131" spans="1:36" s="55" customFormat="1" x14ac:dyDescent="0.35">
      <c r="A131" s="203">
        <v>1126114</v>
      </c>
      <c r="B131" s="192" t="s">
        <v>442</v>
      </c>
      <c r="C131" s="67" t="s">
        <v>675</v>
      </c>
      <c r="D131" s="67" t="s">
        <v>755</v>
      </c>
      <c r="E131" s="182">
        <v>956870000</v>
      </c>
      <c r="F131" s="182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956870000</v>
      </c>
      <c r="N131" s="68">
        <v>0</v>
      </c>
      <c r="O131" s="68">
        <v>0</v>
      </c>
      <c r="P131" s="68">
        <v>0</v>
      </c>
      <c r="Q131" s="68">
        <v>0</v>
      </c>
      <c r="R131" s="182">
        <f t="shared" si="27"/>
        <v>956870000</v>
      </c>
      <c r="S131" s="54"/>
      <c r="U131" s="54"/>
      <c r="V131" s="44"/>
      <c r="W131" s="44"/>
      <c r="AA131" s="69">
        <f t="shared" si="23"/>
        <v>21080946306.790001</v>
      </c>
      <c r="AD131" s="182"/>
      <c r="AF131" s="172" t="e">
        <f t="shared" si="20"/>
        <v>#DIV/0!</v>
      </c>
    </row>
    <row r="132" spans="1:36" s="55" customFormat="1" x14ac:dyDescent="0.35">
      <c r="A132" s="203">
        <v>1126115</v>
      </c>
      <c r="B132" s="192" t="s">
        <v>444</v>
      </c>
      <c r="C132" s="67" t="s">
        <v>675</v>
      </c>
      <c r="D132" s="67" t="s">
        <v>755</v>
      </c>
      <c r="E132" s="182">
        <v>2500000000</v>
      </c>
      <c r="F132" s="182">
        <v>0</v>
      </c>
      <c r="G132" s="68">
        <v>0</v>
      </c>
      <c r="H132" s="68">
        <v>0</v>
      </c>
      <c r="I132" s="68">
        <v>2500000000</v>
      </c>
      <c r="J132" s="68">
        <v>0</v>
      </c>
      <c r="K132" s="68">
        <v>0</v>
      </c>
      <c r="L132" s="68">
        <v>0</v>
      </c>
      <c r="M132" s="68"/>
      <c r="N132" s="68">
        <v>0</v>
      </c>
      <c r="O132" s="68">
        <v>0</v>
      </c>
      <c r="P132" s="68">
        <v>0</v>
      </c>
      <c r="Q132" s="68">
        <v>0</v>
      </c>
      <c r="R132" s="182">
        <f t="shared" si="27"/>
        <v>2500000000</v>
      </c>
      <c r="S132" s="54"/>
      <c r="T132" s="44"/>
      <c r="U132" s="54"/>
      <c r="V132" s="44"/>
      <c r="W132" s="44"/>
      <c r="AA132" s="69">
        <f t="shared" si="23"/>
        <v>0</v>
      </c>
      <c r="AD132" s="182"/>
      <c r="AF132" s="172" t="e">
        <f t="shared" si="20"/>
        <v>#DIV/0!</v>
      </c>
    </row>
    <row r="133" spans="1:36" s="55" customFormat="1" x14ac:dyDescent="0.35">
      <c r="A133" s="203">
        <v>1126116</v>
      </c>
      <c r="B133" s="192" t="s">
        <v>446</v>
      </c>
      <c r="C133" s="67" t="s">
        <v>675</v>
      </c>
      <c r="D133" s="67" t="s">
        <v>755</v>
      </c>
      <c r="E133" s="182">
        <v>3200000000</v>
      </c>
      <c r="F133" s="182">
        <v>0</v>
      </c>
      <c r="G133" s="68">
        <v>0</v>
      </c>
      <c r="H133" s="68">
        <v>0</v>
      </c>
      <c r="I133" s="68">
        <v>3200000000</v>
      </c>
      <c r="J133" s="68">
        <v>0</v>
      </c>
      <c r="K133" s="68">
        <v>0</v>
      </c>
      <c r="L133" s="68">
        <v>0</v>
      </c>
      <c r="M133" s="68"/>
      <c r="N133" s="68">
        <v>0</v>
      </c>
      <c r="O133" s="68">
        <v>0</v>
      </c>
      <c r="P133" s="68">
        <v>0</v>
      </c>
      <c r="Q133" s="68">
        <v>0</v>
      </c>
      <c r="R133" s="182">
        <f t="shared" si="27"/>
        <v>3200000000</v>
      </c>
      <c r="S133" s="54"/>
      <c r="T133" s="54"/>
      <c r="V133" s="44"/>
      <c r="W133" s="44"/>
      <c r="Z133" s="44"/>
      <c r="AA133" s="69">
        <f t="shared" si="23"/>
        <v>0</v>
      </c>
      <c r="AD133" s="182"/>
      <c r="AF133" s="172" t="e">
        <f t="shared" si="20"/>
        <v>#DIV/0!</v>
      </c>
    </row>
    <row r="134" spans="1:36" x14ac:dyDescent="0.35">
      <c r="A134" s="203">
        <v>1126117</v>
      </c>
      <c r="B134" s="192" t="s">
        <v>448</v>
      </c>
      <c r="C134" s="67" t="s">
        <v>675</v>
      </c>
      <c r="D134" s="67" t="s">
        <v>755</v>
      </c>
      <c r="E134" s="182">
        <v>8505059904</v>
      </c>
      <c r="F134" s="182">
        <v>0</v>
      </c>
      <c r="G134" s="68">
        <v>0</v>
      </c>
      <c r="H134" s="68">
        <v>8505059904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182">
        <f t="shared" si="27"/>
        <v>8505059904</v>
      </c>
      <c r="S134" s="54"/>
      <c r="T134" s="54"/>
      <c r="U134" s="55"/>
      <c r="AA134" s="69">
        <f t="shared" si="23"/>
        <v>128185121190.995</v>
      </c>
      <c r="AB134" s="44">
        <f>+E147/12</f>
        <v>30047183.083333332</v>
      </c>
      <c r="AD134" s="182"/>
      <c r="AF134" s="172" t="e">
        <f t="shared" si="20"/>
        <v>#DIV/0!</v>
      </c>
    </row>
    <row r="135" spans="1:36" ht="29" x14ac:dyDescent="0.35">
      <c r="A135" s="199">
        <v>1126118</v>
      </c>
      <c r="B135" s="188" t="s">
        <v>450</v>
      </c>
      <c r="C135" s="58"/>
      <c r="D135" s="58"/>
      <c r="E135" s="179">
        <f>+E136</f>
        <v>1365809240</v>
      </c>
      <c r="F135" s="179">
        <f t="shared" ref="F135:R136" si="40">+F136</f>
        <v>113817436.66666667</v>
      </c>
      <c r="G135" s="59">
        <f t="shared" si="40"/>
        <v>113817436.66666667</v>
      </c>
      <c r="H135" s="59">
        <f t="shared" si="40"/>
        <v>113817436.66666667</v>
      </c>
      <c r="I135" s="59">
        <f t="shared" si="40"/>
        <v>113817436.66666667</v>
      </c>
      <c r="J135" s="59">
        <f t="shared" si="40"/>
        <v>113817436.66666667</v>
      </c>
      <c r="K135" s="59">
        <f t="shared" si="40"/>
        <v>113817436.66666667</v>
      </c>
      <c r="L135" s="59">
        <f t="shared" si="40"/>
        <v>113817436.66666667</v>
      </c>
      <c r="M135" s="59">
        <f t="shared" si="40"/>
        <v>113817436.66666667</v>
      </c>
      <c r="N135" s="59">
        <f t="shared" si="40"/>
        <v>113817436.66666667</v>
      </c>
      <c r="O135" s="59">
        <f t="shared" si="40"/>
        <v>113817436.66666667</v>
      </c>
      <c r="P135" s="59">
        <f t="shared" si="40"/>
        <v>113817436.66666667</v>
      </c>
      <c r="Q135" s="59">
        <f t="shared" si="40"/>
        <v>113817436.66666667</v>
      </c>
      <c r="R135" s="179">
        <f t="shared" si="40"/>
        <v>1365809240</v>
      </c>
      <c r="S135" s="54"/>
      <c r="T135" s="54"/>
      <c r="U135" s="55"/>
      <c r="AD135" s="179">
        <f>+[5]Hoja7!I131</f>
        <v>0</v>
      </c>
      <c r="AF135" s="170">
        <f t="shared" ref="AF135:AF147" si="41">(AD135-F135)/F135</f>
        <v>-1</v>
      </c>
    </row>
    <row r="136" spans="1:36" x14ac:dyDescent="0.35">
      <c r="A136" s="199">
        <v>11261181</v>
      </c>
      <c r="B136" s="188" t="s">
        <v>452</v>
      </c>
      <c r="C136" s="58"/>
      <c r="D136" s="58"/>
      <c r="E136" s="179">
        <f>+E137</f>
        <v>1365809240</v>
      </c>
      <c r="F136" s="179">
        <f t="shared" si="40"/>
        <v>113817436.66666667</v>
      </c>
      <c r="G136" s="59">
        <f t="shared" si="40"/>
        <v>113817436.66666667</v>
      </c>
      <c r="H136" s="59">
        <f t="shared" si="40"/>
        <v>113817436.66666667</v>
      </c>
      <c r="I136" s="59">
        <f t="shared" si="40"/>
        <v>113817436.66666667</v>
      </c>
      <c r="J136" s="59">
        <f t="shared" si="40"/>
        <v>113817436.66666667</v>
      </c>
      <c r="K136" s="59">
        <f t="shared" si="40"/>
        <v>113817436.66666667</v>
      </c>
      <c r="L136" s="59">
        <f t="shared" si="40"/>
        <v>113817436.66666667</v>
      </c>
      <c r="M136" s="59">
        <f t="shared" si="40"/>
        <v>113817436.66666667</v>
      </c>
      <c r="N136" s="59">
        <f t="shared" si="40"/>
        <v>113817436.66666667</v>
      </c>
      <c r="O136" s="59">
        <f t="shared" si="40"/>
        <v>113817436.66666667</v>
      </c>
      <c r="P136" s="59">
        <f t="shared" si="40"/>
        <v>113817436.66666667</v>
      </c>
      <c r="Q136" s="59">
        <f t="shared" si="40"/>
        <v>113817436.66666667</v>
      </c>
      <c r="R136" s="179">
        <f t="shared" si="40"/>
        <v>1365809240</v>
      </c>
      <c r="S136" s="54"/>
      <c r="T136" s="54"/>
      <c r="U136" s="54"/>
      <c r="AD136" s="179">
        <f>+[5]Hoja7!I132</f>
        <v>0</v>
      </c>
      <c r="AF136" s="170">
        <f t="shared" si="41"/>
        <v>-1</v>
      </c>
    </row>
    <row r="137" spans="1:36" x14ac:dyDescent="0.35">
      <c r="A137" s="202">
        <v>112611811</v>
      </c>
      <c r="B137" s="191" t="s">
        <v>454</v>
      </c>
      <c r="C137" s="64"/>
      <c r="D137" s="64"/>
      <c r="E137" s="181">
        <f>+E138+E139+E140</f>
        <v>1365809240</v>
      </c>
      <c r="F137" s="181">
        <f t="shared" ref="F137:R137" si="42">+F138+F139+F140</f>
        <v>113817436.66666667</v>
      </c>
      <c r="G137" s="65">
        <f t="shared" si="42"/>
        <v>113817436.66666667</v>
      </c>
      <c r="H137" s="65">
        <f t="shared" si="42"/>
        <v>113817436.66666667</v>
      </c>
      <c r="I137" s="65">
        <f t="shared" si="42"/>
        <v>113817436.66666667</v>
      </c>
      <c r="J137" s="65">
        <f t="shared" si="42"/>
        <v>113817436.66666667</v>
      </c>
      <c r="K137" s="65">
        <f t="shared" si="42"/>
        <v>113817436.66666667</v>
      </c>
      <c r="L137" s="65">
        <f t="shared" si="42"/>
        <v>113817436.66666667</v>
      </c>
      <c r="M137" s="65">
        <f t="shared" si="42"/>
        <v>113817436.66666667</v>
      </c>
      <c r="N137" s="65">
        <f t="shared" si="42"/>
        <v>113817436.66666667</v>
      </c>
      <c r="O137" s="65">
        <f t="shared" si="42"/>
        <v>113817436.66666667</v>
      </c>
      <c r="P137" s="65">
        <f t="shared" si="42"/>
        <v>113817436.66666667</v>
      </c>
      <c r="Q137" s="65">
        <f t="shared" si="42"/>
        <v>113817436.66666667</v>
      </c>
      <c r="R137" s="181">
        <f t="shared" si="42"/>
        <v>1365809240</v>
      </c>
      <c r="AD137" s="181">
        <f>+[5]Hoja7!I133</f>
        <v>0</v>
      </c>
      <c r="AF137" s="171">
        <f t="shared" si="41"/>
        <v>-1</v>
      </c>
    </row>
    <row r="138" spans="1:36" x14ac:dyDescent="0.35">
      <c r="A138" s="205">
        <v>1126118111</v>
      </c>
      <c r="B138" s="194" t="s">
        <v>456</v>
      </c>
      <c r="C138" s="67"/>
      <c r="D138" s="67"/>
      <c r="E138" s="182">
        <v>515924814</v>
      </c>
      <c r="F138" s="182">
        <v>42993734.5</v>
      </c>
      <c r="G138" s="68">
        <v>42993734.5</v>
      </c>
      <c r="H138" s="68">
        <v>42993734.5</v>
      </c>
      <c r="I138" s="68">
        <v>42993734.5</v>
      </c>
      <c r="J138" s="68">
        <v>42993734.5</v>
      </c>
      <c r="K138" s="68">
        <v>42993734.5</v>
      </c>
      <c r="L138" s="68">
        <v>42993734.5</v>
      </c>
      <c r="M138" s="68">
        <v>42993734.5</v>
      </c>
      <c r="N138" s="68">
        <v>42993734.5</v>
      </c>
      <c r="O138" s="68">
        <v>42993734.5</v>
      </c>
      <c r="P138" s="68">
        <v>42993734.5</v>
      </c>
      <c r="Q138" s="68">
        <v>42993734.5</v>
      </c>
      <c r="R138" s="182">
        <f t="shared" si="27"/>
        <v>515924814</v>
      </c>
      <c r="AD138" s="182"/>
      <c r="AF138" s="172">
        <f t="shared" si="41"/>
        <v>-1</v>
      </c>
    </row>
    <row r="139" spans="1:36" x14ac:dyDescent="0.35">
      <c r="A139" s="205">
        <v>1126118112</v>
      </c>
      <c r="B139" s="194" t="s">
        <v>458</v>
      </c>
      <c r="C139" s="67"/>
      <c r="D139" s="67"/>
      <c r="E139" s="182">
        <v>474667785</v>
      </c>
      <c r="F139" s="182">
        <v>39555648.75</v>
      </c>
      <c r="G139" s="68">
        <v>39555648.75</v>
      </c>
      <c r="H139" s="68">
        <v>39555648.75</v>
      </c>
      <c r="I139" s="68">
        <v>39555648.75</v>
      </c>
      <c r="J139" s="68">
        <v>39555648.75</v>
      </c>
      <c r="K139" s="68">
        <v>39555648.75</v>
      </c>
      <c r="L139" s="68">
        <v>39555648.75</v>
      </c>
      <c r="M139" s="68">
        <v>39555648.75</v>
      </c>
      <c r="N139" s="68">
        <v>39555648.75</v>
      </c>
      <c r="O139" s="68">
        <v>39555648.75</v>
      </c>
      <c r="P139" s="68">
        <v>39555648.75</v>
      </c>
      <c r="Q139" s="68">
        <v>39555648.75</v>
      </c>
      <c r="R139" s="182">
        <f t="shared" si="27"/>
        <v>474667785</v>
      </c>
      <c r="T139" s="69">
        <f>+'[4]PLANO INGRESOS'!$BV$160</f>
        <v>360566196.55500001</v>
      </c>
      <c r="AD139" s="182"/>
      <c r="AF139" s="172">
        <f t="shared" si="41"/>
        <v>-1</v>
      </c>
    </row>
    <row r="140" spans="1:36" x14ac:dyDescent="0.35">
      <c r="A140" s="205">
        <v>1126118113</v>
      </c>
      <c r="B140" s="194" t="s">
        <v>460</v>
      </c>
      <c r="C140" s="67"/>
      <c r="D140" s="67"/>
      <c r="E140" s="182">
        <v>375216641</v>
      </c>
      <c r="F140" s="182">
        <v>31268053.416666668</v>
      </c>
      <c r="G140" s="68">
        <v>31268053.416666668</v>
      </c>
      <c r="H140" s="68">
        <v>31268053.416666668</v>
      </c>
      <c r="I140" s="68">
        <v>31268053.416666668</v>
      </c>
      <c r="J140" s="68">
        <v>31268053.416666668</v>
      </c>
      <c r="K140" s="68">
        <v>31268053.416666668</v>
      </c>
      <c r="L140" s="68">
        <v>31268053.416666668</v>
      </c>
      <c r="M140" s="68">
        <v>31268053.416666668</v>
      </c>
      <c r="N140" s="68">
        <v>31268053.416666668</v>
      </c>
      <c r="O140" s="68">
        <v>31268053.416666668</v>
      </c>
      <c r="P140" s="68">
        <v>31268053.416666668</v>
      </c>
      <c r="Q140" s="68">
        <v>31268053.416666668</v>
      </c>
      <c r="R140" s="182">
        <f t="shared" si="27"/>
        <v>375216641.00000006</v>
      </c>
      <c r="AD140" s="182"/>
      <c r="AF140" s="172">
        <f t="shared" si="41"/>
        <v>-1</v>
      </c>
    </row>
    <row r="141" spans="1:36" x14ac:dyDescent="0.35">
      <c r="A141" s="202">
        <v>112612</v>
      </c>
      <c r="B141" s="191" t="s">
        <v>462</v>
      </c>
      <c r="C141" s="64"/>
      <c r="D141" s="64"/>
      <c r="E141" s="181">
        <f>+E142</f>
        <v>1095322674</v>
      </c>
      <c r="F141" s="181">
        <f t="shared" ref="F141:R141" si="43">+F142</f>
        <v>91276889.5</v>
      </c>
      <c r="G141" s="65">
        <f t="shared" si="43"/>
        <v>91276889.5</v>
      </c>
      <c r="H141" s="65">
        <f t="shared" si="43"/>
        <v>91276889.5</v>
      </c>
      <c r="I141" s="65">
        <f t="shared" si="43"/>
        <v>91276889.5</v>
      </c>
      <c r="J141" s="65">
        <f t="shared" si="43"/>
        <v>91276889.5</v>
      </c>
      <c r="K141" s="65">
        <f t="shared" si="43"/>
        <v>91276889.5</v>
      </c>
      <c r="L141" s="65">
        <f t="shared" si="43"/>
        <v>91276889.5</v>
      </c>
      <c r="M141" s="65">
        <f t="shared" si="43"/>
        <v>91276889.5</v>
      </c>
      <c r="N141" s="65">
        <f t="shared" si="43"/>
        <v>91276889.5</v>
      </c>
      <c r="O141" s="65">
        <f t="shared" si="43"/>
        <v>91276889.5</v>
      </c>
      <c r="P141" s="65">
        <f t="shared" si="43"/>
        <v>91276889.5</v>
      </c>
      <c r="Q141" s="65">
        <f t="shared" si="43"/>
        <v>91276889.5</v>
      </c>
      <c r="R141" s="181">
        <f t="shared" si="43"/>
        <v>1095322674</v>
      </c>
      <c r="AD141" s="181">
        <f>+[5]Hoja7!I137</f>
        <v>0</v>
      </c>
      <c r="AF141" s="171">
        <f t="shared" si="41"/>
        <v>-1</v>
      </c>
    </row>
    <row r="142" spans="1:36" x14ac:dyDescent="0.35">
      <c r="A142" s="203">
        <v>1126123</v>
      </c>
      <c r="B142" s="192" t="s">
        <v>464</v>
      </c>
      <c r="C142" s="67" t="s">
        <v>675</v>
      </c>
      <c r="D142" s="67" t="s">
        <v>755</v>
      </c>
      <c r="E142" s="182">
        <v>1095322674</v>
      </c>
      <c r="F142" s="182">
        <v>91276889.5</v>
      </c>
      <c r="G142" s="68">
        <v>91276889.5</v>
      </c>
      <c r="H142" s="68">
        <v>91276889.5</v>
      </c>
      <c r="I142" s="68">
        <v>91276889.5</v>
      </c>
      <c r="J142" s="68">
        <v>91276889.5</v>
      </c>
      <c r="K142" s="68">
        <v>91276889.5</v>
      </c>
      <c r="L142" s="68">
        <v>91276889.5</v>
      </c>
      <c r="M142" s="68">
        <v>91276889.5</v>
      </c>
      <c r="N142" s="68">
        <v>91276889.5</v>
      </c>
      <c r="O142" s="68">
        <v>91276889.5</v>
      </c>
      <c r="P142" s="68">
        <v>91276889.5</v>
      </c>
      <c r="Q142" s="68">
        <v>91276889.5</v>
      </c>
      <c r="R142" s="182">
        <f t="shared" si="27"/>
        <v>1095322674</v>
      </c>
      <c r="AD142" s="182"/>
      <c r="AF142" s="172">
        <f t="shared" si="41"/>
        <v>-1</v>
      </c>
    </row>
    <row r="143" spans="1:36" x14ac:dyDescent="0.35">
      <c r="A143" s="198">
        <v>12</v>
      </c>
      <c r="B143" s="187" t="s">
        <v>473</v>
      </c>
      <c r="C143" s="52"/>
      <c r="D143" s="52"/>
      <c r="E143" s="178">
        <f>+E144+E145</f>
        <v>360566197</v>
      </c>
      <c r="F143" s="178">
        <f t="shared" ref="F143:Q143" si="44">+F144+F145</f>
        <v>21110993489.873333</v>
      </c>
      <c r="G143" s="53">
        <f t="shared" si="44"/>
        <v>30047183.083333332</v>
      </c>
      <c r="H143" s="53">
        <f t="shared" si="44"/>
        <v>30047183.083333332</v>
      </c>
      <c r="I143" s="53">
        <f t="shared" si="44"/>
        <v>30047183.083333332</v>
      </c>
      <c r="J143" s="53">
        <f t="shared" si="44"/>
        <v>30047183.083333332</v>
      </c>
      <c r="K143" s="53">
        <f t="shared" si="44"/>
        <v>30047183.083333332</v>
      </c>
      <c r="L143" s="53">
        <f t="shared" si="44"/>
        <v>30047183.083333332</v>
      </c>
      <c r="M143" s="53">
        <f t="shared" si="44"/>
        <v>30047183.083333332</v>
      </c>
      <c r="N143" s="53">
        <f t="shared" si="44"/>
        <v>30047183.083333332</v>
      </c>
      <c r="O143" s="53">
        <f t="shared" si="44"/>
        <v>30047183.083333332</v>
      </c>
      <c r="P143" s="53">
        <f t="shared" si="44"/>
        <v>30047183.083333332</v>
      </c>
      <c r="Q143" s="53">
        <f t="shared" si="44"/>
        <v>30047183.083333332</v>
      </c>
      <c r="R143" s="178">
        <f t="shared" si="27"/>
        <v>21441512503.789986</v>
      </c>
      <c r="AD143" s="178">
        <f>+AD144+AD145</f>
        <v>21135591805.630001</v>
      </c>
      <c r="AF143" s="169">
        <f t="shared" si="41"/>
        <v>1.1651898698404497E-3</v>
      </c>
    </row>
    <row r="144" spans="1:36" x14ac:dyDescent="0.35">
      <c r="A144" s="198">
        <v>121</v>
      </c>
      <c r="B144" s="187" t="str">
        <f>+[5]Hoja7!B144</f>
        <v>RECURSOS DE BALANCE</v>
      </c>
      <c r="C144" s="52"/>
      <c r="D144" s="52"/>
      <c r="E144" s="178">
        <v>0</v>
      </c>
      <c r="F144" s="178">
        <v>21080946306.790001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178">
        <f t="shared" si="27"/>
        <v>21080946306.790001</v>
      </c>
      <c r="AD144" s="178">
        <v>21080946306.790001</v>
      </c>
      <c r="AF144" s="169">
        <f t="shared" si="41"/>
        <v>0</v>
      </c>
    </row>
    <row r="145" spans="1:32" x14ac:dyDescent="0.35">
      <c r="A145" s="198">
        <v>126</v>
      </c>
      <c r="B145" s="187" t="s">
        <v>479</v>
      </c>
      <c r="C145" s="52"/>
      <c r="D145" s="52"/>
      <c r="E145" s="178">
        <f>+E146+E147</f>
        <v>360566197</v>
      </c>
      <c r="F145" s="178">
        <f t="shared" ref="F145:Q145" si="45">+F146+F147</f>
        <v>30047183.083333332</v>
      </c>
      <c r="G145" s="53">
        <f t="shared" si="45"/>
        <v>30047183.083333332</v>
      </c>
      <c r="H145" s="53">
        <f t="shared" si="45"/>
        <v>30047183.083333332</v>
      </c>
      <c r="I145" s="53">
        <f t="shared" si="45"/>
        <v>30047183.083333332</v>
      </c>
      <c r="J145" s="53">
        <f t="shared" si="45"/>
        <v>30047183.083333332</v>
      </c>
      <c r="K145" s="53">
        <f t="shared" si="45"/>
        <v>30047183.083333332</v>
      </c>
      <c r="L145" s="53">
        <f t="shared" si="45"/>
        <v>30047183.083333332</v>
      </c>
      <c r="M145" s="53">
        <f t="shared" si="45"/>
        <v>30047183.083333332</v>
      </c>
      <c r="N145" s="53">
        <f t="shared" si="45"/>
        <v>30047183.083333332</v>
      </c>
      <c r="O145" s="53">
        <f t="shared" si="45"/>
        <v>30047183.083333332</v>
      </c>
      <c r="P145" s="53">
        <f t="shared" si="45"/>
        <v>30047183.083333332</v>
      </c>
      <c r="Q145" s="53">
        <f t="shared" si="45"/>
        <v>30047183.083333332</v>
      </c>
      <c r="R145" s="178">
        <f t="shared" si="27"/>
        <v>360566196.99999994</v>
      </c>
      <c r="AD145" s="178">
        <f>+[5]Hoja7!I146</f>
        <v>54645498.840000004</v>
      </c>
      <c r="AF145" s="169">
        <f t="shared" si="41"/>
        <v>0.81865630093993547</v>
      </c>
    </row>
    <row r="146" spans="1:32" x14ac:dyDescent="0.35">
      <c r="A146" s="199">
        <v>1262</v>
      </c>
      <c r="B146" s="188" t="s">
        <v>756</v>
      </c>
      <c r="C146" s="58"/>
      <c r="D146" s="58"/>
      <c r="E146" s="179"/>
      <c r="F146" s="17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179">
        <f t="shared" si="27"/>
        <v>0</v>
      </c>
      <c r="AD146" s="179">
        <f>+[5]Hoja7!I147</f>
        <v>54645498.840000004</v>
      </c>
      <c r="AF146" s="170" t="e">
        <f t="shared" si="41"/>
        <v>#DIV/0!</v>
      </c>
    </row>
    <row r="147" spans="1:32" x14ac:dyDescent="0.35">
      <c r="A147" s="205">
        <v>12622</v>
      </c>
      <c r="B147" s="194" t="s">
        <v>481</v>
      </c>
      <c r="C147" s="67"/>
      <c r="D147" s="67"/>
      <c r="E147" s="182">
        <v>360566197</v>
      </c>
      <c r="F147" s="182">
        <v>30047183.083333332</v>
      </c>
      <c r="G147" s="68">
        <v>30047183.083333332</v>
      </c>
      <c r="H147" s="68">
        <v>30047183.083333332</v>
      </c>
      <c r="I147" s="68">
        <v>30047183.083333332</v>
      </c>
      <c r="J147" s="68">
        <v>30047183.083333332</v>
      </c>
      <c r="K147" s="68">
        <v>30047183.083333332</v>
      </c>
      <c r="L147" s="68">
        <v>30047183.083333332</v>
      </c>
      <c r="M147" s="68">
        <v>30047183.083333332</v>
      </c>
      <c r="N147" s="68">
        <v>30047183.083333332</v>
      </c>
      <c r="O147" s="68">
        <v>30047183.083333332</v>
      </c>
      <c r="P147" s="68">
        <v>30047183.083333332</v>
      </c>
      <c r="Q147" s="68">
        <v>30047183.083333332</v>
      </c>
      <c r="R147" s="182">
        <v>128545687387.995</v>
      </c>
      <c r="AD147" s="182">
        <f>+[5]Hoja7!I147</f>
        <v>54645498.840000004</v>
      </c>
      <c r="AF147" s="172">
        <f t="shared" si="41"/>
        <v>0.81865630093993547</v>
      </c>
    </row>
    <row r="148" spans="1:32" x14ac:dyDescent="0.35">
      <c r="E148" s="175"/>
      <c r="Q148" s="45"/>
      <c r="R148" s="175"/>
      <c r="AD148" s="175"/>
      <c r="AF148" s="175"/>
    </row>
    <row r="149" spans="1:32" x14ac:dyDescent="0.35">
      <c r="E149" s="185"/>
    </row>
    <row r="150" spans="1:32" x14ac:dyDescent="0.35">
      <c r="E150" s="185"/>
    </row>
  </sheetData>
  <autoFilter ref="A1:AJ147"/>
  <mergeCells count="5">
    <mergeCell ref="A3:B3"/>
    <mergeCell ref="A4:B4"/>
    <mergeCell ref="A5:B5"/>
    <mergeCell ref="A6:B6"/>
    <mergeCell ref="V47:W4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6"/>
  <sheetViews>
    <sheetView showGridLines="0" workbookViewId="0">
      <selection activeCell="AF1" sqref="AF1"/>
    </sheetView>
  </sheetViews>
  <sheetFormatPr baseColWidth="10" defaultColWidth="11.453125" defaultRowHeight="14.5" x14ac:dyDescent="0.35"/>
  <cols>
    <col min="1" max="1" width="15.81640625" style="82" bestFit="1" customWidth="1"/>
    <col min="2" max="2" width="45" style="122" customWidth="1"/>
    <col min="3" max="3" width="10.1796875" style="82" hidden="1" customWidth="1"/>
    <col min="4" max="4" width="44.453125" style="82" hidden="1" customWidth="1"/>
    <col min="5" max="5" width="19.7265625" style="82" bestFit="1" customWidth="1"/>
    <col min="6" max="6" width="17.81640625" style="82" bestFit="1" customWidth="1"/>
    <col min="7" max="8" width="17.81640625" style="82" hidden="1" customWidth="1"/>
    <col min="9" max="10" width="16.81640625" style="82" hidden="1" customWidth="1"/>
    <col min="11" max="11" width="17.81640625" style="82" hidden="1" customWidth="1"/>
    <col min="12" max="12" width="16.81640625" style="82" hidden="1" customWidth="1"/>
    <col min="13" max="13" width="17.81640625" style="82" hidden="1" customWidth="1"/>
    <col min="14" max="16" width="16.81640625" style="82" hidden="1" customWidth="1"/>
    <col min="17" max="17" width="17.81640625" style="82" hidden="1" customWidth="1"/>
    <col min="18" max="18" width="19.7265625" style="82" bestFit="1" customWidth="1"/>
    <col min="19" max="19" width="11" style="82" hidden="1" customWidth="1"/>
    <col min="20" max="20" width="53.54296875" style="82" hidden="1" customWidth="1"/>
    <col min="21" max="21" width="18.81640625" style="82" hidden="1" customWidth="1"/>
    <col min="22" max="22" width="19.54296875" style="82" hidden="1" customWidth="1"/>
    <col min="23" max="23" width="18.81640625" style="82" hidden="1" customWidth="1"/>
    <col min="24" max="24" width="15.1796875" style="82" hidden="1" customWidth="1"/>
    <col min="25" max="25" width="13.1796875" style="82" hidden="1" customWidth="1"/>
    <col min="26" max="28" width="0" style="82" hidden="1" customWidth="1"/>
    <col min="29" max="29" width="3.26953125" style="127" customWidth="1"/>
    <col min="30" max="30" width="17.81640625" style="82" bestFit="1" customWidth="1"/>
    <col min="31" max="31" width="3.26953125" style="127" customWidth="1"/>
    <col min="32" max="32" width="17.81640625" style="82" bestFit="1" customWidth="1"/>
    <col min="33" max="16384" width="11.453125" style="127"/>
  </cols>
  <sheetData>
    <row r="1" spans="1:32" ht="43.5" x14ac:dyDescent="0.35">
      <c r="A1" s="79" t="s">
        <v>650</v>
      </c>
      <c r="B1" s="132" t="s">
        <v>651</v>
      </c>
      <c r="C1" s="80" t="s">
        <v>652</v>
      </c>
      <c r="D1" s="80" t="s">
        <v>653</v>
      </c>
      <c r="E1" s="131" t="s">
        <v>654</v>
      </c>
      <c r="F1" s="131" t="s">
        <v>655</v>
      </c>
      <c r="G1" s="81" t="s">
        <v>656</v>
      </c>
      <c r="H1" s="81" t="s">
        <v>657</v>
      </c>
      <c r="I1" s="81" t="s">
        <v>658</v>
      </c>
      <c r="J1" s="81" t="s">
        <v>659</v>
      </c>
      <c r="K1" s="81" t="s">
        <v>660</v>
      </c>
      <c r="L1" s="81" t="s">
        <v>661</v>
      </c>
      <c r="M1" s="81" t="s">
        <v>662</v>
      </c>
      <c r="N1" s="81" t="s">
        <v>663</v>
      </c>
      <c r="O1" s="81" t="s">
        <v>664</v>
      </c>
      <c r="P1" s="81" t="s">
        <v>665</v>
      </c>
      <c r="Q1" s="81" t="s">
        <v>666</v>
      </c>
      <c r="R1" s="131" t="s">
        <v>667</v>
      </c>
      <c r="AD1" s="130" t="s">
        <v>1083</v>
      </c>
      <c r="AF1" s="131" t="s">
        <v>1084</v>
      </c>
    </row>
    <row r="2" spans="1:32" s="128" customFormat="1" x14ac:dyDescent="0.35">
      <c r="A2" s="50" t="s">
        <v>758</v>
      </c>
      <c r="B2" s="51" t="s">
        <v>6</v>
      </c>
      <c r="C2" s="83"/>
      <c r="D2" s="83"/>
      <c r="E2" s="84">
        <f t="shared" ref="E2:R2" si="0">+E3+E225</f>
        <v>132862828149.18999</v>
      </c>
      <c r="F2" s="84">
        <f t="shared" si="0"/>
        <v>11465969490.998335</v>
      </c>
      <c r="G2" s="84">
        <f t="shared" si="0"/>
        <v>17022566791.537727</v>
      </c>
      <c r="H2" s="84">
        <f t="shared" si="0"/>
        <v>11019639041.867727</v>
      </c>
      <c r="I2" s="84">
        <f t="shared" si="0"/>
        <v>9676808614.0477276</v>
      </c>
      <c r="J2" s="84">
        <f t="shared" si="0"/>
        <v>9625027202.8210602</v>
      </c>
      <c r="K2" s="84">
        <f t="shared" si="0"/>
        <v>12286915639.16106</v>
      </c>
      <c r="L2" s="84">
        <f t="shared" si="0"/>
        <v>8481168392.7610598</v>
      </c>
      <c r="M2" s="84">
        <f t="shared" si="0"/>
        <v>11132182397.881062</v>
      </c>
      <c r="N2" s="84">
        <f t="shared" si="0"/>
        <v>8863543015.1210594</v>
      </c>
      <c r="O2" s="84">
        <f t="shared" si="0"/>
        <v>9219638181.0410614</v>
      </c>
      <c r="P2" s="84">
        <f t="shared" si="0"/>
        <v>8413354482.5010605</v>
      </c>
      <c r="Q2" s="84">
        <f t="shared" si="0"/>
        <v>15411604399.241062</v>
      </c>
      <c r="R2" s="84">
        <f t="shared" si="0"/>
        <v>132877828148.99001</v>
      </c>
      <c r="S2" s="85">
        <v>2</v>
      </c>
      <c r="T2" s="85" t="s">
        <v>6</v>
      </c>
      <c r="U2" s="86">
        <v>128195487387</v>
      </c>
      <c r="V2" s="87">
        <f>+E2-U2</f>
        <v>4667340762.1899872</v>
      </c>
      <c r="W2" s="88">
        <v>128545187372.41499</v>
      </c>
      <c r="X2" s="87">
        <f>+W2-U2</f>
        <v>349699985.41499329</v>
      </c>
      <c r="Y2" s="87">
        <f>+E2-W2</f>
        <v>4317640776.7749939</v>
      </c>
      <c r="Z2" s="89"/>
      <c r="AA2" s="89"/>
      <c r="AB2" s="89"/>
      <c r="AD2" s="84">
        <v>12567212488.710001</v>
      </c>
      <c r="AF2" s="133">
        <f>(AD2-F2)/F2</f>
        <v>9.604447304488524E-2</v>
      </c>
    </row>
    <row r="3" spans="1:32" s="128" customFormat="1" x14ac:dyDescent="0.35">
      <c r="A3" s="50">
        <v>21</v>
      </c>
      <c r="B3" s="51" t="s">
        <v>7</v>
      </c>
      <c r="C3" s="83"/>
      <c r="D3" s="83"/>
      <c r="E3" s="84">
        <f t="shared" ref="E3:R3" si="1">+E4+E59+E217+E219</f>
        <v>120773018909.18999</v>
      </c>
      <c r="F3" s="84">
        <f t="shared" si="1"/>
        <v>10458451507.845001</v>
      </c>
      <c r="G3" s="84">
        <f t="shared" si="1"/>
        <v>15485603616.445</v>
      </c>
      <c r="H3" s="84">
        <f t="shared" si="1"/>
        <v>9220991664.7749996</v>
      </c>
      <c r="I3" s="84">
        <f t="shared" si="1"/>
        <v>8725851236.9549999</v>
      </c>
      <c r="J3" s="84">
        <f t="shared" si="1"/>
        <v>8402736492.3949995</v>
      </c>
      <c r="K3" s="84">
        <f t="shared" si="1"/>
        <v>11421124928.735001</v>
      </c>
      <c r="L3" s="84">
        <f t="shared" si="1"/>
        <v>8002877682.3349991</v>
      </c>
      <c r="M3" s="84">
        <f t="shared" si="1"/>
        <v>8634082447.4549999</v>
      </c>
      <c r="N3" s="84">
        <f t="shared" si="1"/>
        <v>8285252304.6949987</v>
      </c>
      <c r="O3" s="84">
        <f t="shared" si="1"/>
        <v>8711347470.6149998</v>
      </c>
      <c r="P3" s="84">
        <f t="shared" si="1"/>
        <v>8065063772.0749998</v>
      </c>
      <c r="Q3" s="84">
        <f t="shared" si="1"/>
        <v>15115225284.655001</v>
      </c>
      <c r="R3" s="84">
        <f t="shared" si="1"/>
        <v>120788018908.99001</v>
      </c>
      <c r="S3" s="85">
        <v>21</v>
      </c>
      <c r="T3" s="85" t="s">
        <v>7</v>
      </c>
      <c r="U3" s="86">
        <v>117244678147</v>
      </c>
      <c r="V3" s="87">
        <f t="shared" ref="V3:V66" si="2">+E3-U3</f>
        <v>3528340762.1899872</v>
      </c>
      <c r="W3" s="89"/>
      <c r="X3" s="89"/>
      <c r="Y3" s="89"/>
      <c r="Z3" s="89"/>
      <c r="AA3" s="89"/>
      <c r="AB3" s="89"/>
      <c r="AD3" s="84">
        <v>12073467036.710001</v>
      </c>
      <c r="AF3" s="133">
        <f t="shared" ref="AF3:AF66" si="3">(AD3-F3)/F3</f>
        <v>0.15442205068824563</v>
      </c>
    </row>
    <row r="4" spans="1:32" s="128" customFormat="1" x14ac:dyDescent="0.35">
      <c r="A4" s="50">
        <v>211</v>
      </c>
      <c r="B4" s="51" t="s">
        <v>8</v>
      </c>
      <c r="C4" s="83"/>
      <c r="D4" s="83"/>
      <c r="E4" s="84">
        <f t="shared" ref="E4:R4" si="4">+E5+E39</f>
        <v>105696298416.16998</v>
      </c>
      <c r="F4" s="84">
        <f t="shared" si="4"/>
        <v>8432815095.8416672</v>
      </c>
      <c r="G4" s="84">
        <f t="shared" si="4"/>
        <v>8549661690.9416676</v>
      </c>
      <c r="H4" s="84">
        <f t="shared" si="4"/>
        <v>7968996844.7716665</v>
      </c>
      <c r="I4" s="84">
        <f t="shared" si="4"/>
        <v>8106293781.2816658</v>
      </c>
      <c r="J4" s="84">
        <f t="shared" si="4"/>
        <v>7739634924.5116663</v>
      </c>
      <c r="K4" s="84">
        <f t="shared" si="4"/>
        <v>10941446260.231667</v>
      </c>
      <c r="L4" s="84">
        <f t="shared" si="4"/>
        <v>7393667208.831666</v>
      </c>
      <c r="M4" s="84">
        <f t="shared" si="4"/>
        <v>8027757340.7816658</v>
      </c>
      <c r="N4" s="84">
        <f t="shared" si="4"/>
        <v>7829808896.1916656</v>
      </c>
      <c r="O4" s="84">
        <f t="shared" si="4"/>
        <v>8332722215.1116657</v>
      </c>
      <c r="P4" s="84">
        <f t="shared" si="4"/>
        <v>7658005284.9016666</v>
      </c>
      <c r="Q4" s="84">
        <f t="shared" si="4"/>
        <v>14715488872.571667</v>
      </c>
      <c r="R4" s="84">
        <f t="shared" si="4"/>
        <v>105696298415.97</v>
      </c>
      <c r="S4" s="85">
        <v>211</v>
      </c>
      <c r="T4" s="85" t="s">
        <v>8</v>
      </c>
      <c r="U4" s="86">
        <v>103924227513</v>
      </c>
      <c r="V4" s="87">
        <f t="shared" si="2"/>
        <v>1772070903.1699829</v>
      </c>
      <c r="W4" s="89"/>
      <c r="X4" s="89"/>
      <c r="Y4" s="89"/>
      <c r="Z4" s="89"/>
      <c r="AA4" s="89"/>
      <c r="AB4" s="89"/>
      <c r="AD4" s="84">
        <v>9992471173.1700001</v>
      </c>
      <c r="AF4" s="133">
        <f t="shared" si="3"/>
        <v>0.18495082123849957</v>
      </c>
    </row>
    <row r="5" spans="1:32" s="128" customFormat="1" x14ac:dyDescent="0.35">
      <c r="A5" s="56">
        <v>2111</v>
      </c>
      <c r="B5" s="57" t="s">
        <v>9</v>
      </c>
      <c r="C5" s="90"/>
      <c r="D5" s="90"/>
      <c r="E5" s="91">
        <f>+E6+E23+E30</f>
        <v>76451082961.189987</v>
      </c>
      <c r="F5" s="91">
        <f t="shared" ref="F5:R5" si="5">+F6+F23+F30</f>
        <v>6459378267.21</v>
      </c>
      <c r="G5" s="91">
        <f t="shared" si="5"/>
        <v>6143807862.3100004</v>
      </c>
      <c r="H5" s="91">
        <f t="shared" si="5"/>
        <v>5330803962.2399998</v>
      </c>
      <c r="I5" s="91">
        <f t="shared" si="5"/>
        <v>5768949325.6199989</v>
      </c>
      <c r="J5" s="91">
        <f t="shared" si="5"/>
        <v>5283248117.3499994</v>
      </c>
      <c r="K5" s="91">
        <f t="shared" si="5"/>
        <v>8575064476.0700006</v>
      </c>
      <c r="L5" s="91">
        <f t="shared" si="5"/>
        <v>5247043263.1999989</v>
      </c>
      <c r="M5" s="91">
        <f t="shared" si="5"/>
        <v>5250347248.249999</v>
      </c>
      <c r="N5" s="91">
        <f t="shared" si="5"/>
        <v>5322313195.0299988</v>
      </c>
      <c r="O5" s="91">
        <f t="shared" si="5"/>
        <v>5944818861.4499989</v>
      </c>
      <c r="P5" s="91">
        <f t="shared" si="5"/>
        <v>5310543439.0699997</v>
      </c>
      <c r="Q5" s="91">
        <f t="shared" si="5"/>
        <v>11814764943.190001</v>
      </c>
      <c r="R5" s="91">
        <f t="shared" si="5"/>
        <v>76451082960.990005</v>
      </c>
      <c r="S5" s="85">
        <v>2111</v>
      </c>
      <c r="T5" s="85" t="s">
        <v>9</v>
      </c>
      <c r="U5" s="86">
        <v>76451082961</v>
      </c>
      <c r="V5" s="87">
        <f t="shared" si="2"/>
        <v>0.1899871826171875</v>
      </c>
      <c r="W5" s="89"/>
      <c r="X5" s="89"/>
      <c r="Y5" s="89"/>
      <c r="Z5" s="89"/>
      <c r="AA5" s="89"/>
      <c r="AB5" s="89"/>
      <c r="AD5" s="91">
        <v>5106806308.1700001</v>
      </c>
      <c r="AF5" s="134">
        <f t="shared" si="3"/>
        <v>-0.20939661730388434</v>
      </c>
    </row>
    <row r="6" spans="1:32" s="128" customFormat="1" x14ac:dyDescent="0.35">
      <c r="A6" s="56">
        <v>21111</v>
      </c>
      <c r="B6" s="57" t="s">
        <v>10</v>
      </c>
      <c r="C6" s="90"/>
      <c r="D6" s="90"/>
      <c r="E6" s="91">
        <f>+E7+E19</f>
        <v>58994774234.989998</v>
      </c>
      <c r="F6" s="91">
        <f t="shared" ref="F6:R6" si="6">+F7+F19</f>
        <v>4625387833.6900005</v>
      </c>
      <c r="G6" s="91">
        <f t="shared" si="6"/>
        <v>4450166528.5100002</v>
      </c>
      <c r="H6" s="91">
        <f t="shared" si="6"/>
        <v>3956218277.9300003</v>
      </c>
      <c r="I6" s="91">
        <f t="shared" si="6"/>
        <v>4280857500.7499995</v>
      </c>
      <c r="J6" s="91">
        <f t="shared" si="6"/>
        <v>3901221464.5999999</v>
      </c>
      <c r="K6" s="91">
        <f t="shared" si="6"/>
        <v>7202853632.5300007</v>
      </c>
      <c r="L6" s="91">
        <f t="shared" si="6"/>
        <v>3872151526.7199993</v>
      </c>
      <c r="M6" s="91">
        <f t="shared" si="6"/>
        <v>3915831069.9699998</v>
      </c>
      <c r="N6" s="91">
        <f t="shared" si="6"/>
        <v>3970175989.2099996</v>
      </c>
      <c r="O6" s="91">
        <f t="shared" si="6"/>
        <v>4450825929.9199991</v>
      </c>
      <c r="P6" s="91">
        <f t="shared" si="6"/>
        <v>3932431488.8699999</v>
      </c>
      <c r="Q6" s="91">
        <f t="shared" si="6"/>
        <v>10436652992.09</v>
      </c>
      <c r="R6" s="91">
        <f t="shared" si="6"/>
        <v>58994774234.790001</v>
      </c>
      <c r="S6" s="85">
        <v>21111</v>
      </c>
      <c r="T6" s="85" t="s">
        <v>10</v>
      </c>
      <c r="U6" s="86">
        <v>58994774236</v>
      </c>
      <c r="V6" s="87">
        <f t="shared" si="2"/>
        <v>-1.0100021362304688</v>
      </c>
      <c r="W6" s="89"/>
      <c r="X6" s="89"/>
      <c r="Y6" s="89"/>
      <c r="Z6" s="89"/>
      <c r="AA6" s="89"/>
      <c r="AB6" s="89"/>
      <c r="AD6" s="91">
        <v>3565367237.1700001</v>
      </c>
      <c r="AF6" s="134">
        <f t="shared" si="3"/>
        <v>-0.22917442485560108</v>
      </c>
    </row>
    <row r="7" spans="1:32" s="128" customFormat="1" x14ac:dyDescent="0.35">
      <c r="A7" s="92">
        <v>211111</v>
      </c>
      <c r="B7" s="93" t="s">
        <v>11</v>
      </c>
      <c r="C7" s="94"/>
      <c r="D7" s="94"/>
      <c r="E7" s="95">
        <f>+E8+E9+E10+E11+E12+E13+E14+E15+E18</f>
        <v>57900582099.07</v>
      </c>
      <c r="F7" s="95">
        <f t="shared" ref="F7:R7" si="7">+F8+F9+F10+F11+F12+F13+F14+F15+F18</f>
        <v>3892088904.8100004</v>
      </c>
      <c r="G7" s="95">
        <f t="shared" si="7"/>
        <v>4418110055.1900005</v>
      </c>
      <c r="H7" s="95">
        <f t="shared" si="7"/>
        <v>3905549804.6100001</v>
      </c>
      <c r="I7" s="95">
        <f t="shared" si="7"/>
        <v>4259141027.4299994</v>
      </c>
      <c r="J7" s="95">
        <f t="shared" si="7"/>
        <v>3879504991.2799997</v>
      </c>
      <c r="K7" s="95">
        <f t="shared" si="7"/>
        <v>7160457159.210001</v>
      </c>
      <c r="L7" s="95">
        <f t="shared" si="7"/>
        <v>3840095053.3999991</v>
      </c>
      <c r="M7" s="95">
        <f t="shared" si="7"/>
        <v>3883774596.6499996</v>
      </c>
      <c r="N7" s="95">
        <f t="shared" si="7"/>
        <v>3938119515.8899994</v>
      </c>
      <c r="O7" s="95">
        <f t="shared" si="7"/>
        <v>4418769456.5999994</v>
      </c>
      <c r="P7" s="95">
        <f t="shared" si="7"/>
        <v>3900375015.5499997</v>
      </c>
      <c r="Q7" s="95">
        <f t="shared" si="7"/>
        <v>10404596518.25</v>
      </c>
      <c r="R7" s="95">
        <f t="shared" si="7"/>
        <v>57900582098.870003</v>
      </c>
      <c r="S7" s="85">
        <v>211111</v>
      </c>
      <c r="T7" s="85" t="s">
        <v>11</v>
      </c>
      <c r="U7" s="86">
        <v>57900582100</v>
      </c>
      <c r="V7" s="87">
        <f t="shared" si="2"/>
        <v>-0.93000030517578125</v>
      </c>
      <c r="W7" s="89"/>
      <c r="X7" s="89"/>
      <c r="Y7" s="89"/>
      <c r="Z7" s="89"/>
      <c r="AA7" s="89"/>
      <c r="AB7" s="89"/>
      <c r="AD7" s="95">
        <v>3535320963.1700001</v>
      </c>
      <c r="AF7" s="135">
        <f t="shared" si="3"/>
        <v>-9.1664900357001644E-2</v>
      </c>
    </row>
    <row r="8" spans="1:32" x14ac:dyDescent="0.35">
      <c r="A8" s="96">
        <v>2111111</v>
      </c>
      <c r="B8" s="97" t="s">
        <v>759</v>
      </c>
      <c r="C8" s="98"/>
      <c r="D8" s="98" t="s">
        <v>755</v>
      </c>
      <c r="E8" s="99">
        <v>32061480419</v>
      </c>
      <c r="F8" s="99">
        <v>2505081661.8299999</v>
      </c>
      <c r="G8" s="99">
        <v>2999789477.9899998</v>
      </c>
      <c r="H8" s="99">
        <v>2605202091.6599998</v>
      </c>
      <c r="I8" s="99">
        <v>3017951693.6999998</v>
      </c>
      <c r="J8" s="99">
        <v>2604364985.5599999</v>
      </c>
      <c r="K8" s="99">
        <v>2596566307</v>
      </c>
      <c r="L8" s="99">
        <v>2585654611.5</v>
      </c>
      <c r="M8" s="99">
        <v>2433672590.9400001</v>
      </c>
      <c r="N8" s="99">
        <v>2502112691.1100001</v>
      </c>
      <c r="O8" s="99">
        <v>3017951693.6999998</v>
      </c>
      <c r="P8" s="99">
        <v>2596566307</v>
      </c>
      <c r="Q8" s="99">
        <v>2596566307.0100002</v>
      </c>
      <c r="R8" s="99">
        <f>SUM(F8:Q8)</f>
        <v>32061480419</v>
      </c>
      <c r="S8" s="85">
        <v>2111111</v>
      </c>
      <c r="T8" s="85" t="s">
        <v>759</v>
      </c>
      <c r="U8" s="86">
        <v>32061480419</v>
      </c>
      <c r="V8" s="87">
        <f t="shared" si="2"/>
        <v>0</v>
      </c>
      <c r="AD8" s="99">
        <v>2155693418</v>
      </c>
      <c r="AF8" s="136">
        <f t="shared" si="3"/>
        <v>-0.13947179812683894</v>
      </c>
    </row>
    <row r="9" spans="1:32" ht="29" x14ac:dyDescent="0.35">
      <c r="A9" s="96">
        <v>2111112</v>
      </c>
      <c r="B9" s="97" t="s">
        <v>760</v>
      </c>
      <c r="C9" s="98"/>
      <c r="D9" s="98" t="s">
        <v>755</v>
      </c>
      <c r="E9" s="99">
        <v>585798341.72000003</v>
      </c>
      <c r="F9" s="99">
        <v>28746644.870000001</v>
      </c>
      <c r="G9" s="99">
        <v>36877586.659999996</v>
      </c>
      <c r="H9" s="99">
        <v>28746644.870000001</v>
      </c>
      <c r="I9" s="99">
        <v>55338307.719999999</v>
      </c>
      <c r="J9" s="99">
        <v>55338307.719999999</v>
      </c>
      <c r="K9" s="99">
        <v>44344870.549999997</v>
      </c>
      <c r="L9" s="99">
        <v>79377685.989999995</v>
      </c>
      <c r="M9" s="99">
        <v>50227936.590000004</v>
      </c>
      <c r="N9" s="99">
        <v>45548632.450000003</v>
      </c>
      <c r="O9" s="99">
        <v>47684205.950000003</v>
      </c>
      <c r="P9" s="99">
        <v>97298448.170000002</v>
      </c>
      <c r="Q9" s="99">
        <v>16269070.18</v>
      </c>
      <c r="R9" s="99">
        <f t="shared" ref="R9:R72" si="8">SUM(F9:Q9)</f>
        <v>585798341.71999991</v>
      </c>
      <c r="S9" s="85">
        <v>2111112</v>
      </c>
      <c r="T9" s="85" t="s">
        <v>761</v>
      </c>
      <c r="U9" s="86">
        <v>585798342</v>
      </c>
      <c r="V9" s="87">
        <f t="shared" si="2"/>
        <v>-0.27999997138977051</v>
      </c>
      <c r="AD9" s="99">
        <v>35211691</v>
      </c>
      <c r="AF9" s="136">
        <f t="shared" si="3"/>
        <v>0.22489741530660926</v>
      </c>
    </row>
    <row r="10" spans="1:32" x14ac:dyDescent="0.35">
      <c r="A10" s="96">
        <v>2111113</v>
      </c>
      <c r="B10" s="97" t="s">
        <v>762</v>
      </c>
      <c r="C10" s="98"/>
      <c r="D10" s="98" t="s">
        <v>755</v>
      </c>
      <c r="E10" s="99">
        <v>12743785044.950001</v>
      </c>
      <c r="F10" s="99">
        <v>1047340219.0899999</v>
      </c>
      <c r="G10" s="99">
        <v>1067194215.52</v>
      </c>
      <c r="H10" s="99">
        <v>1047340219.0899999</v>
      </c>
      <c r="I10" s="99">
        <v>1047340219.0899999</v>
      </c>
      <c r="J10" s="99">
        <v>1075235392.27</v>
      </c>
      <c r="K10" s="99">
        <v>1047340219.0899999</v>
      </c>
      <c r="L10" s="99">
        <v>1068000616.24</v>
      </c>
      <c r="M10" s="99">
        <v>1068798788.76</v>
      </c>
      <c r="N10" s="99">
        <v>1068798788.76</v>
      </c>
      <c r="O10" s="99">
        <v>1068798788.76</v>
      </c>
      <c r="P10" s="99">
        <v>1068798788.5599999</v>
      </c>
      <c r="Q10" s="99">
        <f>1068798788.72+0.8</f>
        <v>1068798789.52</v>
      </c>
      <c r="R10" s="99">
        <f t="shared" si="8"/>
        <v>12743785044.75</v>
      </c>
      <c r="S10" s="85">
        <v>2111113</v>
      </c>
      <c r="T10" s="85" t="s">
        <v>762</v>
      </c>
      <c r="U10" s="86">
        <v>12743785045</v>
      </c>
      <c r="V10" s="87">
        <f t="shared" si="2"/>
        <v>-4.9999237060546875E-2</v>
      </c>
      <c r="AD10" s="99">
        <v>994611344</v>
      </c>
      <c r="AF10" s="136">
        <f t="shared" si="3"/>
        <v>-5.0345507724141758E-2</v>
      </c>
    </row>
    <row r="11" spans="1:32" x14ac:dyDescent="0.35">
      <c r="A11" s="96">
        <v>2111114</v>
      </c>
      <c r="B11" s="97" t="s">
        <v>763</v>
      </c>
      <c r="C11" s="98"/>
      <c r="D11" s="98" t="s">
        <v>755</v>
      </c>
      <c r="E11" s="99">
        <v>319163729.97000003</v>
      </c>
      <c r="F11" s="99">
        <v>25714365.420000002</v>
      </c>
      <c r="G11" s="99">
        <v>25875821.050000001</v>
      </c>
      <c r="H11" s="99">
        <v>24607048.25</v>
      </c>
      <c r="I11" s="99">
        <v>25714365.420000002</v>
      </c>
      <c r="J11" s="99">
        <v>25810335.760000002</v>
      </c>
      <c r="K11" s="99">
        <v>36155637.899999999</v>
      </c>
      <c r="L11" s="99">
        <v>26041114.219999999</v>
      </c>
      <c r="M11" s="99">
        <v>25849008.390000001</v>
      </c>
      <c r="N11" s="99">
        <v>25849008.390000001</v>
      </c>
      <c r="O11" s="99">
        <v>25849008.390000001</v>
      </c>
      <c r="P11" s="99">
        <v>25849008.390000001</v>
      </c>
      <c r="Q11" s="99">
        <v>25849008.390000001</v>
      </c>
      <c r="R11" s="99">
        <f t="shared" si="8"/>
        <v>319163729.96999997</v>
      </c>
      <c r="S11" s="85">
        <v>2111114</v>
      </c>
      <c r="T11" s="85" t="s">
        <v>763</v>
      </c>
      <c r="U11" s="86">
        <v>319163730</v>
      </c>
      <c r="V11" s="87">
        <f t="shared" si="2"/>
        <v>-2.9999971389770508E-2</v>
      </c>
      <c r="AD11" s="99">
        <v>21696038</v>
      </c>
      <c r="AF11" s="136">
        <f t="shared" si="3"/>
        <v>-0.15626780417745192</v>
      </c>
    </row>
    <row r="12" spans="1:32" x14ac:dyDescent="0.35">
      <c r="A12" s="96">
        <v>2111115</v>
      </c>
      <c r="B12" s="97" t="s">
        <v>764</v>
      </c>
      <c r="C12" s="98"/>
      <c r="D12" s="98" t="s">
        <v>755</v>
      </c>
      <c r="E12" s="99">
        <v>331125950</v>
      </c>
      <c r="F12" s="99">
        <v>25058146.260000002</v>
      </c>
      <c r="G12" s="99">
        <v>26556567.359999999</v>
      </c>
      <c r="H12" s="99">
        <v>26477215.09</v>
      </c>
      <c r="I12" s="99">
        <v>26880393.41</v>
      </c>
      <c r="J12" s="99">
        <v>26903804.199999999</v>
      </c>
      <c r="K12" s="99">
        <v>37826998.480000004</v>
      </c>
      <c r="L12" s="99">
        <v>26903804.199999999</v>
      </c>
      <c r="M12" s="99">
        <v>26903804.199999999</v>
      </c>
      <c r="N12" s="99">
        <v>26903804.199999999</v>
      </c>
      <c r="O12" s="99">
        <v>26903804.199999999</v>
      </c>
      <c r="P12" s="99">
        <v>26903804.199999999</v>
      </c>
      <c r="Q12" s="99">
        <v>26903804.199999999</v>
      </c>
      <c r="R12" s="99">
        <f t="shared" si="8"/>
        <v>331125949.99999994</v>
      </c>
      <c r="S12" s="85">
        <v>2111115</v>
      </c>
      <c r="T12" s="85" t="s">
        <v>764</v>
      </c>
      <c r="U12" s="86">
        <v>331125950</v>
      </c>
      <c r="V12" s="87">
        <f t="shared" si="2"/>
        <v>0</v>
      </c>
      <c r="AD12" s="99">
        <v>21611302</v>
      </c>
      <c r="AF12" s="136">
        <f t="shared" si="3"/>
        <v>-0.13755384074448296</v>
      </c>
    </row>
    <row r="13" spans="1:32" x14ac:dyDescent="0.35">
      <c r="A13" s="96">
        <v>2111116</v>
      </c>
      <c r="B13" s="97" t="s">
        <v>765</v>
      </c>
      <c r="C13" s="98"/>
      <c r="D13" s="98" t="s">
        <v>755</v>
      </c>
      <c r="E13" s="99">
        <v>3339172054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3339172054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f t="shared" si="8"/>
        <v>3339172054</v>
      </c>
      <c r="S13" s="85">
        <v>2111116</v>
      </c>
      <c r="T13" s="85" t="s">
        <v>765</v>
      </c>
      <c r="U13" s="86">
        <v>3339172054</v>
      </c>
      <c r="V13" s="87">
        <f t="shared" si="2"/>
        <v>0</v>
      </c>
      <c r="AD13" s="99">
        <v>589245</v>
      </c>
      <c r="AF13" s="136" t="e">
        <f t="shared" si="3"/>
        <v>#DIV/0!</v>
      </c>
    </row>
    <row r="14" spans="1:32" x14ac:dyDescent="0.35">
      <c r="A14" s="96">
        <v>2111117</v>
      </c>
      <c r="B14" s="97" t="s">
        <v>766</v>
      </c>
      <c r="C14" s="98"/>
      <c r="D14" s="98" t="s">
        <v>755</v>
      </c>
      <c r="E14" s="99">
        <v>1856673209.6900001</v>
      </c>
      <c r="F14" s="99">
        <v>236008122.83000001</v>
      </c>
      <c r="G14" s="99">
        <v>237676642.09999999</v>
      </c>
      <c r="H14" s="99">
        <v>149036841.13999999</v>
      </c>
      <c r="I14" s="99">
        <v>61776303.579999998</v>
      </c>
      <c r="J14" s="99">
        <v>59454796.380000003</v>
      </c>
      <c r="K14" s="99">
        <v>34911327.68</v>
      </c>
      <c r="L14" s="99">
        <v>29977476.739999998</v>
      </c>
      <c r="M14" s="99">
        <v>254182723.25999999</v>
      </c>
      <c r="N14" s="99">
        <v>244766846.47</v>
      </c>
      <c r="O14" s="99">
        <v>207442211.09</v>
      </c>
      <c r="P14" s="99">
        <v>60818914.719999999</v>
      </c>
      <c r="Q14" s="99">
        <v>280621003.69999999</v>
      </c>
      <c r="R14" s="99">
        <f t="shared" si="8"/>
        <v>1856673209.6899998</v>
      </c>
      <c r="S14" s="85">
        <v>2111117</v>
      </c>
      <c r="T14" s="85" t="s">
        <v>766</v>
      </c>
      <c r="U14" s="86">
        <v>1856673210</v>
      </c>
      <c r="V14" s="87">
        <f t="shared" si="2"/>
        <v>-0.30999994277954102</v>
      </c>
      <c r="AD14" s="99">
        <v>255246941</v>
      </c>
      <c r="AF14" s="136">
        <f t="shared" si="3"/>
        <v>8.151761023860174E-2</v>
      </c>
    </row>
    <row r="15" spans="1:32" s="128" customFormat="1" x14ac:dyDescent="0.35">
      <c r="A15" s="92">
        <v>2111118</v>
      </c>
      <c r="B15" s="93" t="s">
        <v>12</v>
      </c>
      <c r="C15" s="94"/>
      <c r="D15" s="94"/>
      <c r="E15" s="95">
        <f>+E16+E17</f>
        <v>6389023990.7399998</v>
      </c>
      <c r="F15" s="95">
        <f t="shared" ref="F15:R15" si="9">+F16+F17</f>
        <v>1964600</v>
      </c>
      <c r="G15" s="95">
        <f t="shared" si="9"/>
        <v>1964600</v>
      </c>
      <c r="H15" s="95">
        <f t="shared" si="9"/>
        <v>1964600</v>
      </c>
      <c r="I15" s="95">
        <f t="shared" si="9"/>
        <v>1964600</v>
      </c>
      <c r="J15" s="95">
        <f t="shared" si="9"/>
        <v>1964600</v>
      </c>
      <c r="K15" s="95">
        <f t="shared" si="9"/>
        <v>1964600</v>
      </c>
      <c r="L15" s="95">
        <f t="shared" si="9"/>
        <v>1964600</v>
      </c>
      <c r="M15" s="95">
        <f t="shared" si="9"/>
        <v>1964600</v>
      </c>
      <c r="N15" s="95">
        <f t="shared" si="9"/>
        <v>1964600</v>
      </c>
      <c r="O15" s="95">
        <f t="shared" si="9"/>
        <v>1964600</v>
      </c>
      <c r="P15" s="95">
        <f t="shared" si="9"/>
        <v>1964600</v>
      </c>
      <c r="Q15" s="95">
        <f t="shared" si="9"/>
        <v>6367413390.7399998</v>
      </c>
      <c r="R15" s="95">
        <f t="shared" si="9"/>
        <v>6389023990.7399998</v>
      </c>
      <c r="S15" s="85">
        <v>2111118</v>
      </c>
      <c r="T15" s="85" t="s">
        <v>12</v>
      </c>
      <c r="U15" s="86">
        <v>6389023991</v>
      </c>
      <c r="V15" s="87">
        <f t="shared" si="2"/>
        <v>-0.26000022888183594</v>
      </c>
      <c r="W15" s="89"/>
      <c r="X15" s="89"/>
      <c r="Y15" s="89"/>
      <c r="Z15" s="89"/>
      <c r="AA15" s="89"/>
      <c r="AB15" s="89"/>
      <c r="AD15" s="95">
        <v>29215002.170000002</v>
      </c>
      <c r="AF15" s="135">
        <f t="shared" si="3"/>
        <v>13.870712699786218</v>
      </c>
    </row>
    <row r="16" spans="1:32" x14ac:dyDescent="0.35">
      <c r="A16" s="96">
        <v>21111181</v>
      </c>
      <c r="B16" s="97" t="s">
        <v>767</v>
      </c>
      <c r="C16" s="98"/>
      <c r="D16" s="98" t="s">
        <v>755</v>
      </c>
      <c r="E16" s="99">
        <v>3937020868.9499998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3937020868.9499998</v>
      </c>
      <c r="R16" s="99">
        <f t="shared" si="8"/>
        <v>3937020868.9499998</v>
      </c>
      <c r="S16" s="85">
        <v>21111181</v>
      </c>
      <c r="T16" s="85" t="s">
        <v>767</v>
      </c>
      <c r="U16" s="86">
        <v>3937020869</v>
      </c>
      <c r="V16" s="87">
        <f t="shared" si="2"/>
        <v>-5.0000190734863281E-2</v>
      </c>
      <c r="AD16" s="99">
        <v>8483813.1699999999</v>
      </c>
      <c r="AF16" s="136" t="e">
        <f t="shared" si="3"/>
        <v>#DIV/0!</v>
      </c>
    </row>
    <row r="17" spans="1:32" x14ac:dyDescent="0.35">
      <c r="A17" s="96">
        <v>21111182</v>
      </c>
      <c r="B17" s="97" t="s">
        <v>768</v>
      </c>
      <c r="C17" s="98"/>
      <c r="D17" s="98" t="s">
        <v>755</v>
      </c>
      <c r="E17" s="99">
        <v>2452003121.79</v>
      </c>
      <c r="F17" s="99">
        <v>1964600</v>
      </c>
      <c r="G17" s="99">
        <v>1964600</v>
      </c>
      <c r="H17" s="99">
        <v>1964600</v>
      </c>
      <c r="I17" s="99">
        <v>1964600</v>
      </c>
      <c r="J17" s="99">
        <v>1964600</v>
      </c>
      <c r="K17" s="99">
        <v>1964600</v>
      </c>
      <c r="L17" s="99">
        <v>1964600</v>
      </c>
      <c r="M17" s="99">
        <v>1964600</v>
      </c>
      <c r="N17" s="99">
        <v>1964600</v>
      </c>
      <c r="O17" s="99">
        <v>1964600</v>
      </c>
      <c r="P17" s="99">
        <v>1964600</v>
      </c>
      <c r="Q17" s="99">
        <v>2430392521.79</v>
      </c>
      <c r="R17" s="99">
        <f t="shared" si="8"/>
        <v>2452003121.79</v>
      </c>
      <c r="S17" s="85">
        <v>21111182</v>
      </c>
      <c r="T17" s="85" t="s">
        <v>768</v>
      </c>
      <c r="U17" s="86">
        <v>2452003122</v>
      </c>
      <c r="V17" s="87">
        <f t="shared" si="2"/>
        <v>-0.21000003814697266</v>
      </c>
      <c r="AD17" s="99">
        <v>20731189</v>
      </c>
      <c r="AF17" s="136">
        <f t="shared" si="3"/>
        <v>9.5523714751094371</v>
      </c>
    </row>
    <row r="18" spans="1:32" x14ac:dyDescent="0.35">
      <c r="A18" s="96">
        <v>2111119</v>
      </c>
      <c r="B18" s="97" t="s">
        <v>769</v>
      </c>
      <c r="C18" s="98"/>
      <c r="D18" s="98" t="s">
        <v>755</v>
      </c>
      <c r="E18" s="99">
        <v>274359359</v>
      </c>
      <c r="F18" s="99">
        <v>22175144.510000002</v>
      </c>
      <c r="G18" s="99">
        <v>22175144.510000002</v>
      </c>
      <c r="H18" s="99">
        <v>22175144.510000002</v>
      </c>
      <c r="I18" s="99">
        <v>22175144.510000002</v>
      </c>
      <c r="J18" s="99">
        <v>30432769.390000001</v>
      </c>
      <c r="K18" s="99">
        <v>22175144.510000002</v>
      </c>
      <c r="L18" s="99">
        <v>22175144.510000002</v>
      </c>
      <c r="M18" s="99">
        <v>22175144.510000002</v>
      </c>
      <c r="N18" s="99">
        <v>22175144.510000002</v>
      </c>
      <c r="O18" s="99">
        <v>22175144.510000002</v>
      </c>
      <c r="P18" s="99">
        <v>22175144.510000002</v>
      </c>
      <c r="Q18" s="99">
        <v>22175144.510000002</v>
      </c>
      <c r="R18" s="99">
        <f t="shared" si="8"/>
        <v>274359358.99999994</v>
      </c>
      <c r="S18" s="85">
        <v>2111119</v>
      </c>
      <c r="T18" s="85" t="s">
        <v>769</v>
      </c>
      <c r="U18" s="86">
        <v>274359359</v>
      </c>
      <c r="V18" s="87">
        <f t="shared" si="2"/>
        <v>0</v>
      </c>
      <c r="AD18" s="99">
        <v>21445982</v>
      </c>
      <c r="AF18" s="136">
        <f t="shared" si="3"/>
        <v>-3.288197331346282E-2</v>
      </c>
    </row>
    <row r="19" spans="1:32" s="128" customFormat="1" x14ac:dyDescent="0.35">
      <c r="A19" s="92">
        <v>211112</v>
      </c>
      <c r="B19" s="93" t="s">
        <v>13</v>
      </c>
      <c r="C19" s="94"/>
      <c r="D19" s="94"/>
      <c r="E19" s="95">
        <f>+E20+E21+E22</f>
        <v>1094192135.9200001</v>
      </c>
      <c r="F19" s="95">
        <f t="shared" ref="F19:R19" si="10">+F20+F21+F22</f>
        <v>733298928.88</v>
      </c>
      <c r="G19" s="95">
        <f t="shared" si="10"/>
        <v>32056473.32</v>
      </c>
      <c r="H19" s="95">
        <f t="shared" si="10"/>
        <v>50668473.32</v>
      </c>
      <c r="I19" s="95">
        <f t="shared" si="10"/>
        <v>21716473.32</v>
      </c>
      <c r="J19" s="95">
        <f t="shared" si="10"/>
        <v>21716473.32</v>
      </c>
      <c r="K19" s="95">
        <f t="shared" si="10"/>
        <v>42396473.32</v>
      </c>
      <c r="L19" s="95">
        <f t="shared" si="10"/>
        <v>32056473.32</v>
      </c>
      <c r="M19" s="95">
        <f t="shared" si="10"/>
        <v>32056473.32</v>
      </c>
      <c r="N19" s="95">
        <f t="shared" si="10"/>
        <v>32056473.32</v>
      </c>
      <c r="O19" s="95">
        <f t="shared" si="10"/>
        <v>32056473.32</v>
      </c>
      <c r="P19" s="95">
        <f t="shared" si="10"/>
        <v>32056473.32</v>
      </c>
      <c r="Q19" s="95">
        <f t="shared" si="10"/>
        <v>32056473.839999996</v>
      </c>
      <c r="R19" s="95">
        <f t="shared" si="10"/>
        <v>1094192135.9199998</v>
      </c>
      <c r="S19" s="85">
        <v>211112</v>
      </c>
      <c r="T19" s="85" t="s">
        <v>13</v>
      </c>
      <c r="U19" s="86">
        <v>1094192136</v>
      </c>
      <c r="V19" s="87">
        <f t="shared" si="2"/>
        <v>-7.9999923706054688E-2</v>
      </c>
      <c r="W19" s="89"/>
      <c r="X19" s="89"/>
      <c r="Y19" s="89"/>
      <c r="Z19" s="89"/>
      <c r="AA19" s="89"/>
      <c r="AB19" s="89"/>
      <c r="AD19" s="95">
        <v>30046274</v>
      </c>
      <c r="AF19" s="135">
        <f t="shared" si="3"/>
        <v>-0.95902588587454918</v>
      </c>
    </row>
    <row r="20" spans="1:32" x14ac:dyDescent="0.35">
      <c r="A20" s="96">
        <v>2111122</v>
      </c>
      <c r="B20" s="97" t="s">
        <v>770</v>
      </c>
      <c r="C20" s="98"/>
      <c r="D20" s="98" t="s">
        <v>755</v>
      </c>
      <c r="E20" s="99">
        <v>71380618.319999993</v>
      </c>
      <c r="F20" s="99">
        <v>5948384.8499999996</v>
      </c>
      <c r="G20" s="99">
        <v>5948384.8499999996</v>
      </c>
      <c r="H20" s="99">
        <v>5948384.8499999996</v>
      </c>
      <c r="I20" s="99">
        <v>5948384.8499999996</v>
      </c>
      <c r="J20" s="99">
        <v>5948384.8499999996</v>
      </c>
      <c r="K20" s="99">
        <v>5948384.8499999996</v>
      </c>
      <c r="L20" s="99">
        <v>5948384.8499999996</v>
      </c>
      <c r="M20" s="99">
        <v>5948384.8499999996</v>
      </c>
      <c r="N20" s="99">
        <v>5948384.8499999996</v>
      </c>
      <c r="O20" s="99">
        <v>5948384.8499999996</v>
      </c>
      <c r="P20" s="99">
        <v>5948384.8499999996</v>
      </c>
      <c r="Q20" s="99">
        <v>5948384.9699999997</v>
      </c>
      <c r="R20" s="99">
        <f t="shared" si="8"/>
        <v>71380618.320000008</v>
      </c>
      <c r="S20" s="85">
        <v>2111122</v>
      </c>
      <c r="T20" s="85" t="s">
        <v>770</v>
      </c>
      <c r="U20" s="86">
        <v>71380618</v>
      </c>
      <c r="V20" s="87">
        <f t="shared" si="2"/>
        <v>0.31999999284744263</v>
      </c>
      <c r="AD20" s="99">
        <v>0</v>
      </c>
      <c r="AF20" s="136">
        <f t="shared" si="3"/>
        <v>-1</v>
      </c>
    </row>
    <row r="21" spans="1:32" x14ac:dyDescent="0.35">
      <c r="A21" s="96">
        <v>2111124</v>
      </c>
      <c r="B21" s="97" t="s">
        <v>771</v>
      </c>
      <c r="C21" s="98"/>
      <c r="D21" s="98" t="s">
        <v>755</v>
      </c>
      <c r="E21" s="99">
        <v>65137061.640000001</v>
      </c>
      <c r="F21" s="99">
        <v>5428088.4699999997</v>
      </c>
      <c r="G21" s="99">
        <v>5428088.4699999997</v>
      </c>
      <c r="H21" s="99">
        <v>5428088.4699999997</v>
      </c>
      <c r="I21" s="99">
        <v>5428088.4699999997</v>
      </c>
      <c r="J21" s="99">
        <v>5428088.4699999997</v>
      </c>
      <c r="K21" s="99">
        <v>5428088.4699999997</v>
      </c>
      <c r="L21" s="99">
        <v>5428088.4699999997</v>
      </c>
      <c r="M21" s="99">
        <v>5428088.4699999997</v>
      </c>
      <c r="N21" s="99">
        <v>5428088.4699999997</v>
      </c>
      <c r="O21" s="99">
        <v>5428088.4699999997</v>
      </c>
      <c r="P21" s="99">
        <v>5428088.4699999997</v>
      </c>
      <c r="Q21" s="99">
        <v>5428088.4699999997</v>
      </c>
      <c r="R21" s="99">
        <f t="shared" si="8"/>
        <v>65137061.639999993</v>
      </c>
      <c r="S21" s="85">
        <v>2111124</v>
      </c>
      <c r="T21" s="85" t="s">
        <v>772</v>
      </c>
      <c r="U21" s="86">
        <v>65137062</v>
      </c>
      <c r="V21" s="87">
        <f t="shared" si="2"/>
        <v>-0.35999999940395355</v>
      </c>
      <c r="AD21" s="99">
        <v>0</v>
      </c>
      <c r="AF21" s="136">
        <f t="shared" si="3"/>
        <v>-1</v>
      </c>
    </row>
    <row r="22" spans="1:32" x14ac:dyDescent="0.35">
      <c r="A22" s="96">
        <v>2111126</v>
      </c>
      <c r="B22" s="97" t="s">
        <v>773</v>
      </c>
      <c r="C22" s="98"/>
      <c r="D22" s="98" t="s">
        <v>755</v>
      </c>
      <c r="E22" s="99">
        <v>957674455.96000004</v>
      </c>
      <c r="F22" s="99">
        <v>721922455.55999994</v>
      </c>
      <c r="G22" s="99">
        <v>20680000</v>
      </c>
      <c r="H22" s="99">
        <v>39292000</v>
      </c>
      <c r="I22" s="99">
        <v>10340000</v>
      </c>
      <c r="J22" s="99">
        <v>10340000</v>
      </c>
      <c r="K22" s="99">
        <v>31020000</v>
      </c>
      <c r="L22" s="99">
        <v>20680000</v>
      </c>
      <c r="M22" s="99">
        <v>20680000</v>
      </c>
      <c r="N22" s="99">
        <v>20680000</v>
      </c>
      <c r="O22" s="99">
        <v>20680000</v>
      </c>
      <c r="P22" s="99">
        <v>20680000</v>
      </c>
      <c r="Q22" s="99">
        <v>20680000.399999999</v>
      </c>
      <c r="R22" s="99">
        <f t="shared" si="8"/>
        <v>957674455.95999992</v>
      </c>
      <c r="S22" s="85">
        <v>2111126</v>
      </c>
      <c r="T22" s="85" t="s">
        <v>773</v>
      </c>
      <c r="U22" s="86">
        <v>957674456</v>
      </c>
      <c r="V22" s="87">
        <f t="shared" si="2"/>
        <v>-3.9999961853027344E-2</v>
      </c>
      <c r="AD22" s="99">
        <v>30046274</v>
      </c>
      <c r="AF22" s="136">
        <f t="shared" si="3"/>
        <v>-0.95838019198794289</v>
      </c>
    </row>
    <row r="23" spans="1:32" s="128" customFormat="1" x14ac:dyDescent="0.35">
      <c r="A23" s="92">
        <v>21112</v>
      </c>
      <c r="B23" s="93" t="s">
        <v>14</v>
      </c>
      <c r="C23" s="94"/>
      <c r="D23" s="94"/>
      <c r="E23" s="95">
        <f>SUM(E24:E29)</f>
        <v>16332606577</v>
      </c>
      <c r="F23" s="95">
        <f t="shared" ref="F23:R23" si="11">SUM(F24:F29)</f>
        <v>1740348587.8299997</v>
      </c>
      <c r="G23" s="95">
        <f t="shared" si="11"/>
        <v>1599999488.1100001</v>
      </c>
      <c r="H23" s="95">
        <f t="shared" si="11"/>
        <v>1280943838.6200001</v>
      </c>
      <c r="I23" s="95">
        <f t="shared" si="11"/>
        <v>1394449979.1799998</v>
      </c>
      <c r="J23" s="95">
        <f t="shared" si="11"/>
        <v>1288384807.0600002</v>
      </c>
      <c r="K23" s="95">
        <f t="shared" si="11"/>
        <v>1278568997.8499999</v>
      </c>
      <c r="L23" s="95">
        <f t="shared" si="11"/>
        <v>1281249890.7900002</v>
      </c>
      <c r="M23" s="95">
        <f t="shared" si="11"/>
        <v>1240874332.5899999</v>
      </c>
      <c r="N23" s="95">
        <f t="shared" si="11"/>
        <v>1258495360.1299999</v>
      </c>
      <c r="O23" s="95">
        <f t="shared" si="11"/>
        <v>1400351085.8400002</v>
      </c>
      <c r="P23" s="95">
        <f t="shared" si="11"/>
        <v>1284470104.51</v>
      </c>
      <c r="Q23" s="95">
        <f t="shared" si="11"/>
        <v>1284470104.4899998</v>
      </c>
      <c r="R23" s="95">
        <f t="shared" si="11"/>
        <v>16332606577</v>
      </c>
      <c r="S23" s="85">
        <v>21112</v>
      </c>
      <c r="T23" s="85" t="s">
        <v>14</v>
      </c>
      <c r="U23" s="86">
        <v>16332606577</v>
      </c>
      <c r="V23" s="87">
        <f t="shared" si="2"/>
        <v>0</v>
      </c>
      <c r="W23" s="89"/>
      <c r="X23" s="89"/>
      <c r="Y23" s="89"/>
      <c r="Z23" s="89"/>
      <c r="AA23" s="89"/>
      <c r="AB23" s="89"/>
      <c r="AD23" s="95">
        <v>1432008461</v>
      </c>
      <c r="AF23" s="135">
        <f t="shared" si="3"/>
        <v>-0.17717147529303992</v>
      </c>
    </row>
    <row r="24" spans="1:32" x14ac:dyDescent="0.35">
      <c r="A24" s="96">
        <v>211121</v>
      </c>
      <c r="B24" s="97" t="s">
        <v>774</v>
      </c>
      <c r="C24" s="98"/>
      <c r="D24" s="98" t="s">
        <v>775</v>
      </c>
      <c r="E24" s="99">
        <v>6597489723</v>
      </c>
      <c r="F24" s="99">
        <v>528028781.32999998</v>
      </c>
      <c r="G24" s="99">
        <v>589776198.84000003</v>
      </c>
      <c r="H24" s="99">
        <v>540043232.89999998</v>
      </c>
      <c r="I24" s="99">
        <v>589573185.14999998</v>
      </c>
      <c r="J24" s="99">
        <v>543290200.95000005</v>
      </c>
      <c r="K24" s="99">
        <v>539006938.75</v>
      </c>
      <c r="L24" s="99">
        <v>540176782.94000006</v>
      </c>
      <c r="M24" s="99">
        <v>522034721.18000001</v>
      </c>
      <c r="N24" s="99">
        <v>530247533.19999999</v>
      </c>
      <c r="O24" s="99">
        <v>592148213.50999999</v>
      </c>
      <c r="P24" s="99">
        <v>541581967.11000001</v>
      </c>
      <c r="Q24" s="99">
        <v>541581967.13999999</v>
      </c>
      <c r="R24" s="99">
        <f t="shared" si="8"/>
        <v>6597489723</v>
      </c>
      <c r="S24" s="85">
        <v>211121</v>
      </c>
      <c r="T24" s="85" t="s">
        <v>774</v>
      </c>
      <c r="U24" s="86">
        <v>6597489723</v>
      </c>
      <c r="V24" s="87">
        <f t="shared" si="2"/>
        <v>0</v>
      </c>
      <c r="AD24" s="99">
        <v>421432266</v>
      </c>
      <c r="AF24" s="136">
        <f t="shared" si="3"/>
        <v>-0.20187633534199492</v>
      </c>
    </row>
    <row r="25" spans="1:32" x14ac:dyDescent="0.35">
      <c r="A25" s="96">
        <v>211122</v>
      </c>
      <c r="B25" s="97" t="s">
        <v>776</v>
      </c>
      <c r="C25" s="98"/>
      <c r="D25" s="98" t="s">
        <v>775</v>
      </c>
      <c r="E25" s="99">
        <v>4673221887</v>
      </c>
      <c r="F25" s="99">
        <v>374020386.75999999</v>
      </c>
      <c r="G25" s="99">
        <v>417758140.82999998</v>
      </c>
      <c r="H25" s="99">
        <v>382530623.30000001</v>
      </c>
      <c r="I25" s="99">
        <v>417614339.46999997</v>
      </c>
      <c r="J25" s="99">
        <v>384830559</v>
      </c>
      <c r="K25" s="99">
        <v>381796581.59999996</v>
      </c>
      <c r="L25" s="99">
        <v>382625221.24000001</v>
      </c>
      <c r="M25" s="99">
        <v>369774594.15999997</v>
      </c>
      <c r="N25" s="99">
        <v>375592002.66999996</v>
      </c>
      <c r="O25" s="99">
        <v>419438317.88999999</v>
      </c>
      <c r="P25" s="99">
        <v>383620560.02999997</v>
      </c>
      <c r="Q25" s="99">
        <v>383620560.04999995</v>
      </c>
      <c r="R25" s="99">
        <f t="shared" si="8"/>
        <v>4673221887</v>
      </c>
      <c r="S25" s="85">
        <v>211122</v>
      </c>
      <c r="T25" s="85" t="s">
        <v>776</v>
      </c>
      <c r="U25" s="86">
        <v>4673221887</v>
      </c>
      <c r="V25" s="87">
        <f t="shared" si="2"/>
        <v>0</v>
      </c>
      <c r="AD25" s="99">
        <v>300466209</v>
      </c>
      <c r="AF25" s="136">
        <f t="shared" si="3"/>
        <v>-0.19665820464272704</v>
      </c>
    </row>
    <row r="26" spans="1:32" x14ac:dyDescent="0.35">
      <c r="A26" s="96">
        <v>211123</v>
      </c>
      <c r="B26" s="97" t="s">
        <v>777</v>
      </c>
      <c r="C26" s="98"/>
      <c r="D26" s="98" t="s">
        <v>755</v>
      </c>
      <c r="E26" s="99">
        <v>890128449</v>
      </c>
      <c r="F26" s="99">
        <v>503567560.11000001</v>
      </c>
      <c r="G26" s="99">
        <v>220763961.92999998</v>
      </c>
      <c r="H26" s="99">
        <v>16579692.699999999</v>
      </c>
      <c r="I26" s="99">
        <v>16579692.699999999</v>
      </c>
      <c r="J26" s="99">
        <v>16579692.699999999</v>
      </c>
      <c r="K26" s="99">
        <v>16579692.699999999</v>
      </c>
      <c r="L26" s="99">
        <v>16579692.699999999</v>
      </c>
      <c r="M26" s="99">
        <v>16579692.699999999</v>
      </c>
      <c r="N26" s="99">
        <v>16579692.699999999</v>
      </c>
      <c r="O26" s="99">
        <v>16579692.699999999</v>
      </c>
      <c r="P26" s="99">
        <v>16579692.699999999</v>
      </c>
      <c r="Q26" s="99">
        <v>16579692.66</v>
      </c>
      <c r="R26" s="99">
        <f t="shared" si="8"/>
        <v>890128449.00000036</v>
      </c>
      <c r="S26" s="85">
        <v>211123</v>
      </c>
      <c r="T26" s="85" t="s">
        <v>778</v>
      </c>
      <c r="U26" s="86">
        <v>890128449</v>
      </c>
      <c r="V26" s="87">
        <f t="shared" si="2"/>
        <v>0</v>
      </c>
      <c r="AD26" s="99">
        <v>404628449</v>
      </c>
      <c r="AF26" s="136">
        <f t="shared" si="3"/>
        <v>-0.19647633991432573</v>
      </c>
    </row>
    <row r="27" spans="1:32" x14ac:dyDescent="0.35">
      <c r="A27" s="96">
        <v>211124</v>
      </c>
      <c r="B27" s="97" t="s">
        <v>779</v>
      </c>
      <c r="C27" s="98"/>
      <c r="D27" s="98" t="s">
        <v>755</v>
      </c>
      <c r="E27" s="99">
        <v>2199163241</v>
      </c>
      <c r="F27" s="99">
        <v>176009593.78</v>
      </c>
      <c r="G27" s="99">
        <v>196592066.28</v>
      </c>
      <c r="H27" s="99">
        <v>180014410.97</v>
      </c>
      <c r="I27" s="99">
        <v>196524395.05000001</v>
      </c>
      <c r="J27" s="99">
        <v>181096733.65000001</v>
      </c>
      <c r="K27" s="99">
        <v>179668979.59</v>
      </c>
      <c r="L27" s="99">
        <v>180058927.65000001</v>
      </c>
      <c r="M27" s="99">
        <v>174011573.73000002</v>
      </c>
      <c r="N27" s="99">
        <v>176749177.74000001</v>
      </c>
      <c r="O27" s="99">
        <v>197382737.84</v>
      </c>
      <c r="P27" s="99">
        <v>180527322.37</v>
      </c>
      <c r="Q27" s="99">
        <v>180527322.34999999</v>
      </c>
      <c r="R27" s="99">
        <f t="shared" si="8"/>
        <v>2199163241</v>
      </c>
      <c r="S27" s="85">
        <v>211124</v>
      </c>
      <c r="T27" s="85" t="s">
        <v>779</v>
      </c>
      <c r="U27" s="86">
        <v>2199163241</v>
      </c>
      <c r="V27" s="87">
        <f t="shared" si="2"/>
        <v>0</v>
      </c>
      <c r="AD27" s="99">
        <v>160407814</v>
      </c>
      <c r="AF27" s="136">
        <f t="shared" si="3"/>
        <v>-8.864164415663138E-2</v>
      </c>
    </row>
    <row r="28" spans="1:32" ht="29" x14ac:dyDescent="0.35">
      <c r="A28" s="96">
        <v>211125</v>
      </c>
      <c r="B28" s="97" t="s">
        <v>780</v>
      </c>
      <c r="C28" s="98"/>
      <c r="D28" s="98" t="s">
        <v>685</v>
      </c>
      <c r="E28" s="99">
        <v>323230846</v>
      </c>
      <c r="F28" s="99">
        <v>26715070.5</v>
      </c>
      <c r="G28" s="99">
        <v>27665070.5</v>
      </c>
      <c r="H28" s="99">
        <v>26765070.5</v>
      </c>
      <c r="I28" s="99">
        <v>26765070.5</v>
      </c>
      <c r="J28" s="99">
        <v>26765070.5</v>
      </c>
      <c r="K28" s="99">
        <v>26765070.5</v>
      </c>
      <c r="L28" s="99">
        <v>26765070.5</v>
      </c>
      <c r="M28" s="99">
        <v>27965070.5</v>
      </c>
      <c r="N28" s="99">
        <v>26765070.5</v>
      </c>
      <c r="O28" s="99">
        <v>26765070.5</v>
      </c>
      <c r="P28" s="99">
        <v>26765070.5</v>
      </c>
      <c r="Q28" s="99">
        <v>26765070.5</v>
      </c>
      <c r="R28" s="99">
        <f t="shared" si="8"/>
        <v>323230846</v>
      </c>
      <c r="S28" s="85">
        <v>211125</v>
      </c>
      <c r="T28" s="85" t="s">
        <v>780</v>
      </c>
      <c r="U28" s="86">
        <v>323230846</v>
      </c>
      <c r="V28" s="87">
        <f t="shared" si="2"/>
        <v>0</v>
      </c>
      <c r="AD28" s="99">
        <v>24767863</v>
      </c>
      <c r="AF28" s="136">
        <f t="shared" si="3"/>
        <v>-7.2887979090304103E-2</v>
      </c>
    </row>
    <row r="29" spans="1:32" x14ac:dyDescent="0.35">
      <c r="A29" s="96">
        <v>211126</v>
      </c>
      <c r="B29" s="97" t="s">
        <v>781</v>
      </c>
      <c r="C29" s="98"/>
      <c r="D29" s="98" t="s">
        <v>755</v>
      </c>
      <c r="E29" s="99">
        <v>1649372431</v>
      </c>
      <c r="F29" s="99">
        <v>132007195.35000001</v>
      </c>
      <c r="G29" s="99">
        <v>147444049.72999999</v>
      </c>
      <c r="H29" s="99">
        <v>135010808.25</v>
      </c>
      <c r="I29" s="99">
        <v>147393296.31</v>
      </c>
      <c r="J29" s="99">
        <v>135822550.25999999</v>
      </c>
      <c r="K29" s="99">
        <v>134751734.71000001</v>
      </c>
      <c r="L29" s="99">
        <v>135044195.75999999</v>
      </c>
      <c r="M29" s="99">
        <v>130508680.32000001</v>
      </c>
      <c r="N29" s="99">
        <v>132561883.32000001</v>
      </c>
      <c r="O29" s="99">
        <v>148037053.40000001</v>
      </c>
      <c r="P29" s="99">
        <v>135395491.79999998</v>
      </c>
      <c r="Q29" s="99">
        <v>135395491.78999999</v>
      </c>
      <c r="R29" s="99">
        <f t="shared" si="8"/>
        <v>1649372431</v>
      </c>
      <c r="S29" s="85">
        <v>211126</v>
      </c>
      <c r="T29" s="85" t="s">
        <v>781</v>
      </c>
      <c r="U29" s="86">
        <v>1649372431</v>
      </c>
      <c r="V29" s="87">
        <f t="shared" si="2"/>
        <v>0</v>
      </c>
      <c r="AD29" s="99">
        <v>120305860</v>
      </c>
      <c r="AF29" s="136">
        <f t="shared" si="3"/>
        <v>-8.8641648047861565E-2</v>
      </c>
    </row>
    <row r="30" spans="1:32" s="128" customFormat="1" ht="29" x14ac:dyDescent="0.35">
      <c r="A30" s="92">
        <v>21113</v>
      </c>
      <c r="B30" s="93" t="s">
        <v>15</v>
      </c>
      <c r="C30" s="94"/>
      <c r="D30" s="94"/>
      <c r="E30" s="95">
        <f>+E31</f>
        <v>1123702149.2</v>
      </c>
      <c r="F30" s="95">
        <f t="shared" ref="F30:R30" si="12">+F31</f>
        <v>93641845.689999998</v>
      </c>
      <c r="G30" s="95">
        <f t="shared" si="12"/>
        <v>93641845.689999998</v>
      </c>
      <c r="H30" s="95">
        <f t="shared" si="12"/>
        <v>93641845.689999998</v>
      </c>
      <c r="I30" s="95">
        <f t="shared" si="12"/>
        <v>93641845.689999998</v>
      </c>
      <c r="J30" s="95">
        <f t="shared" si="12"/>
        <v>93641845.689999998</v>
      </c>
      <c r="K30" s="95">
        <f t="shared" si="12"/>
        <v>93641845.689999998</v>
      </c>
      <c r="L30" s="95">
        <f t="shared" si="12"/>
        <v>93641845.689999998</v>
      </c>
      <c r="M30" s="95">
        <f t="shared" si="12"/>
        <v>93641845.689999998</v>
      </c>
      <c r="N30" s="95">
        <f t="shared" si="12"/>
        <v>93641845.689999998</v>
      </c>
      <c r="O30" s="95">
        <f t="shared" si="12"/>
        <v>93641845.689999998</v>
      </c>
      <c r="P30" s="95">
        <f t="shared" si="12"/>
        <v>93641845.689999998</v>
      </c>
      <c r="Q30" s="95">
        <f t="shared" si="12"/>
        <v>93641846.609999999</v>
      </c>
      <c r="R30" s="95">
        <f t="shared" si="12"/>
        <v>1123702149.2</v>
      </c>
      <c r="S30" s="85">
        <v>21113</v>
      </c>
      <c r="T30" s="85" t="s">
        <v>15</v>
      </c>
      <c r="U30" s="86">
        <v>1123702148</v>
      </c>
      <c r="V30" s="87">
        <f t="shared" si="2"/>
        <v>1.2000000476837158</v>
      </c>
      <c r="W30" s="89"/>
      <c r="X30" s="89"/>
      <c r="Y30" s="89"/>
      <c r="Z30" s="89"/>
      <c r="AA30" s="89"/>
      <c r="AB30" s="89"/>
      <c r="AD30" s="95">
        <v>109430610</v>
      </c>
      <c r="AF30" s="135">
        <f t="shared" si="3"/>
        <v>0.16860799991350536</v>
      </c>
    </row>
    <row r="31" spans="1:32" x14ac:dyDescent="0.35">
      <c r="A31" s="56">
        <v>211131</v>
      </c>
      <c r="B31" s="57" t="s">
        <v>12</v>
      </c>
      <c r="C31" s="90"/>
      <c r="D31" s="90"/>
      <c r="E31" s="91">
        <f>+E32+E35</f>
        <v>1123702149.2</v>
      </c>
      <c r="F31" s="91">
        <f t="shared" ref="F31:R31" si="13">+F32+F35</f>
        <v>93641845.689999998</v>
      </c>
      <c r="G31" s="91">
        <f t="shared" si="13"/>
        <v>93641845.689999998</v>
      </c>
      <c r="H31" s="91">
        <f t="shared" si="13"/>
        <v>93641845.689999998</v>
      </c>
      <c r="I31" s="91">
        <f t="shared" si="13"/>
        <v>93641845.689999998</v>
      </c>
      <c r="J31" s="91">
        <f t="shared" si="13"/>
        <v>93641845.689999998</v>
      </c>
      <c r="K31" s="91">
        <f t="shared" si="13"/>
        <v>93641845.689999998</v>
      </c>
      <c r="L31" s="91">
        <f t="shared" si="13"/>
        <v>93641845.689999998</v>
      </c>
      <c r="M31" s="91">
        <f t="shared" si="13"/>
        <v>93641845.689999998</v>
      </c>
      <c r="N31" s="91">
        <f t="shared" si="13"/>
        <v>93641845.689999998</v>
      </c>
      <c r="O31" s="91">
        <f t="shared" si="13"/>
        <v>93641845.689999998</v>
      </c>
      <c r="P31" s="91">
        <f t="shared" si="13"/>
        <v>93641845.689999998</v>
      </c>
      <c r="Q31" s="91">
        <f t="shared" si="13"/>
        <v>93641846.609999999</v>
      </c>
      <c r="R31" s="91">
        <f t="shared" si="13"/>
        <v>1123702149.2</v>
      </c>
      <c r="S31" s="85">
        <v>211131</v>
      </c>
      <c r="T31" s="85" t="s">
        <v>12</v>
      </c>
      <c r="U31" s="86">
        <v>1123702148</v>
      </c>
      <c r="V31" s="87">
        <f t="shared" si="2"/>
        <v>1.2000000476837158</v>
      </c>
      <c r="AD31" s="91">
        <v>109430610</v>
      </c>
      <c r="AF31" s="134">
        <f t="shared" si="3"/>
        <v>0.16860799991350536</v>
      </c>
    </row>
    <row r="32" spans="1:32" x14ac:dyDescent="0.35">
      <c r="A32" s="92">
        <v>2111313</v>
      </c>
      <c r="B32" s="93" t="s">
        <v>16</v>
      </c>
      <c r="C32" s="94"/>
      <c r="D32" s="94"/>
      <c r="E32" s="95">
        <f>+E33+E34</f>
        <v>771955345.39999998</v>
      </c>
      <c r="F32" s="95">
        <f t="shared" ref="F32:R32" si="14">+F33+F34</f>
        <v>64329612.049999997</v>
      </c>
      <c r="G32" s="95">
        <f t="shared" si="14"/>
        <v>64329612.049999997</v>
      </c>
      <c r="H32" s="95">
        <f t="shared" si="14"/>
        <v>64329612.049999997</v>
      </c>
      <c r="I32" s="95">
        <f t="shared" si="14"/>
        <v>64329612.049999997</v>
      </c>
      <c r="J32" s="95">
        <f t="shared" si="14"/>
        <v>64329612.049999997</v>
      </c>
      <c r="K32" s="95">
        <f t="shared" si="14"/>
        <v>64329612.049999997</v>
      </c>
      <c r="L32" s="95">
        <f t="shared" si="14"/>
        <v>64329612.049999997</v>
      </c>
      <c r="M32" s="95">
        <f t="shared" si="14"/>
        <v>64329612.049999997</v>
      </c>
      <c r="N32" s="95">
        <f t="shared" si="14"/>
        <v>64329612.049999997</v>
      </c>
      <c r="O32" s="95">
        <f t="shared" si="14"/>
        <v>64329612.049999997</v>
      </c>
      <c r="P32" s="95">
        <f t="shared" si="14"/>
        <v>64329612.049999997</v>
      </c>
      <c r="Q32" s="95">
        <f t="shared" si="14"/>
        <v>64329612.849999994</v>
      </c>
      <c r="R32" s="95">
        <f t="shared" si="14"/>
        <v>771955345.39999998</v>
      </c>
      <c r="S32" s="85">
        <v>2111313</v>
      </c>
      <c r="T32" s="85" t="s">
        <v>16</v>
      </c>
      <c r="U32" s="86">
        <v>771955345</v>
      </c>
      <c r="V32" s="87">
        <f t="shared" si="2"/>
        <v>0.39999997615814209</v>
      </c>
      <c r="AD32" s="95">
        <v>6142348</v>
      </c>
      <c r="AF32" s="135">
        <f t="shared" si="3"/>
        <v>-0.90451756501771097</v>
      </c>
    </row>
    <row r="33" spans="1:32" s="128" customFormat="1" x14ac:dyDescent="0.35">
      <c r="A33" s="100">
        <v>21113131</v>
      </c>
      <c r="B33" s="97" t="s">
        <v>782</v>
      </c>
      <c r="C33" s="98"/>
      <c r="D33" s="98" t="s">
        <v>755</v>
      </c>
      <c r="E33" s="99">
        <v>1310595.3999999999</v>
      </c>
      <c r="F33" s="99">
        <v>109216.25</v>
      </c>
      <c r="G33" s="99">
        <v>109216.25</v>
      </c>
      <c r="H33" s="99">
        <v>109216.25</v>
      </c>
      <c r="I33" s="99">
        <v>109216.25</v>
      </c>
      <c r="J33" s="99">
        <v>109216.25</v>
      </c>
      <c r="K33" s="99">
        <v>109216.25</v>
      </c>
      <c r="L33" s="99">
        <v>109216.25</v>
      </c>
      <c r="M33" s="99">
        <v>109216.25</v>
      </c>
      <c r="N33" s="99">
        <v>109216.25</v>
      </c>
      <c r="O33" s="99">
        <v>109216.25</v>
      </c>
      <c r="P33" s="99">
        <v>109216.25</v>
      </c>
      <c r="Q33" s="99">
        <v>109216.65</v>
      </c>
      <c r="R33" s="99">
        <f t="shared" si="8"/>
        <v>1310595.3999999999</v>
      </c>
      <c r="S33" s="85">
        <v>21113131</v>
      </c>
      <c r="T33" s="85" t="s">
        <v>782</v>
      </c>
      <c r="U33" s="86">
        <v>1310595</v>
      </c>
      <c r="V33" s="87">
        <f t="shared" si="2"/>
        <v>0.39999999990686774</v>
      </c>
      <c r="W33" s="89"/>
      <c r="X33" s="89"/>
      <c r="Y33" s="89"/>
      <c r="Z33" s="89"/>
      <c r="AA33" s="89"/>
      <c r="AB33" s="89"/>
      <c r="AD33" s="99">
        <v>60625</v>
      </c>
      <c r="AF33" s="136">
        <f t="shared" si="3"/>
        <v>-0.44490861021139255</v>
      </c>
    </row>
    <row r="34" spans="1:32" x14ac:dyDescent="0.35">
      <c r="A34" s="96">
        <v>21113132</v>
      </c>
      <c r="B34" s="97" t="s">
        <v>783</v>
      </c>
      <c r="C34" s="98"/>
      <c r="D34" s="98" t="s">
        <v>755</v>
      </c>
      <c r="E34" s="99">
        <v>770644750</v>
      </c>
      <c r="F34" s="99">
        <v>64220395.799999997</v>
      </c>
      <c r="G34" s="99">
        <v>64220395.799999997</v>
      </c>
      <c r="H34" s="99">
        <v>64220395.799999997</v>
      </c>
      <c r="I34" s="99">
        <v>64220395.799999997</v>
      </c>
      <c r="J34" s="99">
        <v>64220395.799999997</v>
      </c>
      <c r="K34" s="99">
        <v>64220395.799999997</v>
      </c>
      <c r="L34" s="99">
        <v>64220395.799999997</v>
      </c>
      <c r="M34" s="99">
        <v>64220395.799999997</v>
      </c>
      <c r="N34" s="99">
        <v>64220395.799999997</v>
      </c>
      <c r="O34" s="99">
        <v>64220395.799999997</v>
      </c>
      <c r="P34" s="99">
        <v>64220395.799999997</v>
      </c>
      <c r="Q34" s="99">
        <f>64220395.8+0.4</f>
        <v>64220396.199999996</v>
      </c>
      <c r="R34" s="99">
        <f t="shared" si="8"/>
        <v>770644750</v>
      </c>
      <c r="S34" s="85">
        <v>21113132</v>
      </c>
      <c r="T34" s="85" t="s">
        <v>783</v>
      </c>
      <c r="U34" s="86">
        <v>770644750</v>
      </c>
      <c r="V34" s="87">
        <f t="shared" si="2"/>
        <v>0</v>
      </c>
      <c r="AD34" s="99">
        <v>6081723</v>
      </c>
      <c r="AF34" s="136">
        <f t="shared" si="3"/>
        <v>-0.90529919779784351</v>
      </c>
    </row>
    <row r="35" spans="1:32" x14ac:dyDescent="0.35">
      <c r="A35" s="92">
        <v>2111314</v>
      </c>
      <c r="B35" s="93" t="s">
        <v>17</v>
      </c>
      <c r="C35" s="94"/>
      <c r="D35" s="94"/>
      <c r="E35" s="95">
        <f>+E36+E37+E38</f>
        <v>351746803.80000001</v>
      </c>
      <c r="F35" s="95">
        <f t="shared" ref="F35:R35" si="15">+F36+F37+F38</f>
        <v>29312233.640000001</v>
      </c>
      <c r="G35" s="95">
        <f t="shared" si="15"/>
        <v>29312233.640000001</v>
      </c>
      <c r="H35" s="95">
        <f t="shared" si="15"/>
        <v>29312233.640000001</v>
      </c>
      <c r="I35" s="95">
        <f t="shared" si="15"/>
        <v>29312233.640000001</v>
      </c>
      <c r="J35" s="95">
        <f t="shared" si="15"/>
        <v>29312233.640000001</v>
      </c>
      <c r="K35" s="95">
        <f t="shared" si="15"/>
        <v>29312233.640000001</v>
      </c>
      <c r="L35" s="95">
        <f t="shared" si="15"/>
        <v>29312233.640000001</v>
      </c>
      <c r="M35" s="95">
        <f t="shared" si="15"/>
        <v>29312233.640000001</v>
      </c>
      <c r="N35" s="95">
        <f t="shared" si="15"/>
        <v>29312233.640000001</v>
      </c>
      <c r="O35" s="95">
        <f t="shared" si="15"/>
        <v>29312233.640000001</v>
      </c>
      <c r="P35" s="95">
        <f t="shared" si="15"/>
        <v>29312233.640000001</v>
      </c>
      <c r="Q35" s="95">
        <f t="shared" si="15"/>
        <v>29312233.760000002</v>
      </c>
      <c r="R35" s="95">
        <f t="shared" si="15"/>
        <v>351746803.80000001</v>
      </c>
      <c r="S35" s="85">
        <v>2111314</v>
      </c>
      <c r="T35" s="85" t="s">
        <v>17</v>
      </c>
      <c r="U35" s="86">
        <v>351746803</v>
      </c>
      <c r="V35" s="87">
        <f t="shared" si="2"/>
        <v>0.80000001192092896</v>
      </c>
      <c r="AD35" s="95">
        <v>103288262</v>
      </c>
      <c r="AF35" s="135">
        <f t="shared" si="3"/>
        <v>2.523725392903903</v>
      </c>
    </row>
    <row r="36" spans="1:32" x14ac:dyDescent="0.35">
      <c r="A36" s="96">
        <v>21113141</v>
      </c>
      <c r="B36" s="97" t="s">
        <v>770</v>
      </c>
      <c r="C36" s="98"/>
      <c r="D36" s="98" t="s">
        <v>755</v>
      </c>
      <c r="E36" s="99">
        <v>98148934</v>
      </c>
      <c r="F36" s="99">
        <v>8179077.8300000001</v>
      </c>
      <c r="G36" s="99">
        <v>8179077.8300000001</v>
      </c>
      <c r="H36" s="99">
        <v>8179077.8300000001</v>
      </c>
      <c r="I36" s="99">
        <v>8179077.8300000001</v>
      </c>
      <c r="J36" s="99">
        <v>8179077.8300000001</v>
      </c>
      <c r="K36" s="99">
        <v>8179077.8300000001</v>
      </c>
      <c r="L36" s="99">
        <v>8179077.8300000001</v>
      </c>
      <c r="M36" s="99">
        <v>8179077.8300000001</v>
      </c>
      <c r="N36" s="99">
        <v>8179077.8300000001</v>
      </c>
      <c r="O36" s="99">
        <v>8179077.8300000001</v>
      </c>
      <c r="P36" s="99">
        <v>8179077.8300000001</v>
      </c>
      <c r="Q36" s="99">
        <v>8179077.8700000001</v>
      </c>
      <c r="R36" s="99">
        <f t="shared" si="8"/>
        <v>98148934</v>
      </c>
      <c r="S36" s="85">
        <v>21113141</v>
      </c>
      <c r="T36" s="85" t="s">
        <v>770</v>
      </c>
      <c r="U36" s="86">
        <v>98148934</v>
      </c>
      <c r="V36" s="87">
        <f t="shared" si="2"/>
        <v>0</v>
      </c>
      <c r="AD36" s="99">
        <v>0</v>
      </c>
      <c r="AF36" s="136">
        <f t="shared" si="3"/>
        <v>-1</v>
      </c>
    </row>
    <row r="37" spans="1:32" s="128" customFormat="1" x14ac:dyDescent="0.35">
      <c r="A37" s="96">
        <v>21113142</v>
      </c>
      <c r="B37" s="97" t="s">
        <v>784</v>
      </c>
      <c r="C37" s="98"/>
      <c r="D37" s="98" t="s">
        <v>755</v>
      </c>
      <c r="E37" s="99">
        <v>235801530.37</v>
      </c>
      <c r="F37" s="99">
        <v>19650127.530000001</v>
      </c>
      <c r="G37" s="99">
        <v>19650127.530000001</v>
      </c>
      <c r="H37" s="99">
        <v>19650127.530000001</v>
      </c>
      <c r="I37" s="99">
        <v>19650127.530000001</v>
      </c>
      <c r="J37" s="99">
        <v>19650127.530000001</v>
      </c>
      <c r="K37" s="99">
        <v>19650127.530000001</v>
      </c>
      <c r="L37" s="99">
        <v>19650127.530000001</v>
      </c>
      <c r="M37" s="99">
        <v>19650127.530000001</v>
      </c>
      <c r="N37" s="99">
        <v>19650127.530000001</v>
      </c>
      <c r="O37" s="99">
        <v>19650127.530000001</v>
      </c>
      <c r="P37" s="99">
        <v>19650127.530000001</v>
      </c>
      <c r="Q37" s="99">
        <v>19650127.539999999</v>
      </c>
      <c r="R37" s="99">
        <f t="shared" si="8"/>
        <v>235801530.37</v>
      </c>
      <c r="S37" s="85">
        <v>21113142</v>
      </c>
      <c r="T37" s="85" t="s">
        <v>784</v>
      </c>
      <c r="U37" s="86">
        <v>235801530</v>
      </c>
      <c r="V37" s="87">
        <f t="shared" si="2"/>
        <v>0.37000000476837158</v>
      </c>
      <c r="W37" s="89"/>
      <c r="X37" s="89"/>
      <c r="Y37" s="89"/>
      <c r="Z37" s="89"/>
      <c r="AA37" s="89"/>
      <c r="AB37" s="89"/>
      <c r="AD37" s="99">
        <v>103288262</v>
      </c>
      <c r="AF37" s="136">
        <f t="shared" si="3"/>
        <v>4.2563659875646618</v>
      </c>
    </row>
    <row r="38" spans="1:32" s="128" customFormat="1" x14ac:dyDescent="0.35">
      <c r="A38" s="96">
        <v>21113143</v>
      </c>
      <c r="B38" s="97" t="s">
        <v>785</v>
      </c>
      <c r="C38" s="98"/>
      <c r="D38" s="98" t="s">
        <v>755</v>
      </c>
      <c r="E38" s="99">
        <v>17796339.43</v>
      </c>
      <c r="F38" s="99">
        <v>1483028.28</v>
      </c>
      <c r="G38" s="99">
        <v>1483028.28</v>
      </c>
      <c r="H38" s="99">
        <v>1483028.28</v>
      </c>
      <c r="I38" s="99">
        <v>1483028.28</v>
      </c>
      <c r="J38" s="99">
        <v>1483028.28</v>
      </c>
      <c r="K38" s="99">
        <v>1483028.28</v>
      </c>
      <c r="L38" s="99">
        <v>1483028.28</v>
      </c>
      <c r="M38" s="99">
        <v>1483028.28</v>
      </c>
      <c r="N38" s="99">
        <v>1483028.28</v>
      </c>
      <c r="O38" s="99">
        <v>1483028.28</v>
      </c>
      <c r="P38" s="99">
        <v>1483028.28</v>
      </c>
      <c r="Q38" s="99">
        <v>1483028.35</v>
      </c>
      <c r="R38" s="99">
        <f t="shared" si="8"/>
        <v>17796339.429999996</v>
      </c>
      <c r="S38" s="85">
        <v>21113143</v>
      </c>
      <c r="T38" s="85" t="s">
        <v>785</v>
      </c>
      <c r="U38" s="86">
        <v>17796339</v>
      </c>
      <c r="V38" s="87">
        <f t="shared" si="2"/>
        <v>0.42999999970197678</v>
      </c>
      <c r="W38" s="89"/>
      <c r="X38" s="89"/>
      <c r="Y38" s="89"/>
      <c r="Z38" s="89"/>
      <c r="AA38" s="89"/>
      <c r="AB38" s="89"/>
      <c r="AD38" s="99">
        <v>0</v>
      </c>
      <c r="AF38" s="136">
        <f t="shared" si="3"/>
        <v>-1</v>
      </c>
    </row>
    <row r="39" spans="1:32" s="128" customFormat="1" ht="29" x14ac:dyDescent="0.35">
      <c r="A39" s="56">
        <v>2112</v>
      </c>
      <c r="B39" s="57" t="s">
        <v>18</v>
      </c>
      <c r="C39" s="90"/>
      <c r="D39" s="90"/>
      <c r="E39" s="91">
        <f>+E40+E52</f>
        <v>29245215454.979996</v>
      </c>
      <c r="F39" s="91">
        <f t="shared" ref="F39:R39" si="16">+F40+F52</f>
        <v>1973436828.6316671</v>
      </c>
      <c r="G39" s="91">
        <f t="shared" si="16"/>
        <v>2405853828.6316671</v>
      </c>
      <c r="H39" s="91">
        <f t="shared" si="16"/>
        <v>2638192882.5316668</v>
      </c>
      <c r="I39" s="91">
        <f t="shared" si="16"/>
        <v>2337344455.6616669</v>
      </c>
      <c r="J39" s="91">
        <f t="shared" si="16"/>
        <v>2456386807.1616669</v>
      </c>
      <c r="K39" s="91">
        <f t="shared" si="16"/>
        <v>2366381784.1616669</v>
      </c>
      <c r="L39" s="91">
        <f t="shared" si="16"/>
        <v>2146623945.6316671</v>
      </c>
      <c r="M39" s="91">
        <f t="shared" si="16"/>
        <v>2777410092.5316672</v>
      </c>
      <c r="N39" s="91">
        <f t="shared" si="16"/>
        <v>2507495701.1616669</v>
      </c>
      <c r="O39" s="91">
        <f t="shared" si="16"/>
        <v>2387903353.6616669</v>
      </c>
      <c r="P39" s="91">
        <f t="shared" si="16"/>
        <v>2347461845.8316669</v>
      </c>
      <c r="Q39" s="91">
        <f t="shared" si="16"/>
        <v>2900723929.3816671</v>
      </c>
      <c r="R39" s="91">
        <f t="shared" si="16"/>
        <v>29245215454.98</v>
      </c>
      <c r="S39" s="85">
        <v>2112</v>
      </c>
      <c r="T39" s="85" t="s">
        <v>18</v>
      </c>
      <c r="U39" s="86">
        <v>27473144552</v>
      </c>
      <c r="V39" s="87">
        <f t="shared" si="2"/>
        <v>1772070902.9799957</v>
      </c>
      <c r="W39" s="89"/>
      <c r="X39" s="89"/>
      <c r="Y39" s="89"/>
      <c r="Z39" s="89"/>
      <c r="AA39" s="89"/>
      <c r="AB39" s="89"/>
      <c r="AD39" s="91">
        <v>4885664865</v>
      </c>
      <c r="AF39" s="134">
        <f t="shared" si="3"/>
        <v>1.4757138379684545</v>
      </c>
    </row>
    <row r="40" spans="1:32" x14ac:dyDescent="0.35">
      <c r="A40" s="56">
        <v>21121</v>
      </c>
      <c r="B40" s="57" t="s">
        <v>19</v>
      </c>
      <c r="C40" s="90"/>
      <c r="D40" s="90"/>
      <c r="E40" s="91">
        <f>+E41</f>
        <v>24450254300.979996</v>
      </c>
      <c r="F40" s="91">
        <f t="shared" ref="F40:R40" si="17">+F41</f>
        <v>1609653987.9416671</v>
      </c>
      <c r="G40" s="91">
        <f t="shared" si="17"/>
        <v>2038470987.9416671</v>
      </c>
      <c r="H40" s="91">
        <f t="shared" si="17"/>
        <v>2242684869.8416667</v>
      </c>
      <c r="I40" s="91">
        <f t="shared" si="17"/>
        <v>1943336442.9716668</v>
      </c>
      <c r="J40" s="91">
        <f t="shared" si="17"/>
        <v>2062378794.4716668</v>
      </c>
      <c r="K40" s="91">
        <f t="shared" si="17"/>
        <v>1966835576.4716668</v>
      </c>
      <c r="L40" s="91">
        <f t="shared" si="17"/>
        <v>1781041104.9416671</v>
      </c>
      <c r="M40" s="91">
        <f t="shared" si="17"/>
        <v>2379802079.8416672</v>
      </c>
      <c r="N40" s="91">
        <f t="shared" si="17"/>
        <v>2113487688.4716668</v>
      </c>
      <c r="O40" s="91">
        <f t="shared" si="17"/>
        <v>1993895340.9716668</v>
      </c>
      <c r="P40" s="91">
        <f t="shared" si="17"/>
        <v>1945129856.1416669</v>
      </c>
      <c r="Q40" s="91">
        <f t="shared" si="17"/>
        <v>2373537570.9716673</v>
      </c>
      <c r="R40" s="91">
        <f t="shared" si="17"/>
        <v>24450254300.98</v>
      </c>
      <c r="S40" s="85">
        <v>21121</v>
      </c>
      <c r="T40" s="85" t="s">
        <v>19</v>
      </c>
      <c r="U40" s="86">
        <v>22678183398</v>
      </c>
      <c r="V40" s="87">
        <f t="shared" si="2"/>
        <v>1772070902.9799957</v>
      </c>
      <c r="AD40" s="91">
        <v>4171833670</v>
      </c>
      <c r="AF40" s="134">
        <f t="shared" si="3"/>
        <v>1.5917580431895808</v>
      </c>
    </row>
    <row r="41" spans="1:32" x14ac:dyDescent="0.35">
      <c r="A41" s="92">
        <v>211211</v>
      </c>
      <c r="B41" s="93" t="s">
        <v>11</v>
      </c>
      <c r="C41" s="94"/>
      <c r="D41" s="94"/>
      <c r="E41" s="95">
        <f>+E42+E43+E44+E45+E46+E47+E48+E51</f>
        <v>24450254300.979996</v>
      </c>
      <c r="F41" s="95">
        <f t="shared" ref="F41:R41" si="18">+F42+F43+F44+F45+F46+F47+F48+F51</f>
        <v>1609653987.9416671</v>
      </c>
      <c r="G41" s="95">
        <f t="shared" si="18"/>
        <v>2038470987.9416671</v>
      </c>
      <c r="H41" s="95">
        <f t="shared" si="18"/>
        <v>2242684869.8416667</v>
      </c>
      <c r="I41" s="95">
        <f t="shared" si="18"/>
        <v>1943336442.9716668</v>
      </c>
      <c r="J41" s="95">
        <f t="shared" si="18"/>
        <v>2062378794.4716668</v>
      </c>
      <c r="K41" s="95">
        <f t="shared" si="18"/>
        <v>1966835576.4716668</v>
      </c>
      <c r="L41" s="95">
        <f t="shared" si="18"/>
        <v>1781041104.9416671</v>
      </c>
      <c r="M41" s="95">
        <f t="shared" si="18"/>
        <v>2379802079.8416672</v>
      </c>
      <c r="N41" s="95">
        <f t="shared" si="18"/>
        <v>2113487688.4716668</v>
      </c>
      <c r="O41" s="95">
        <f t="shared" si="18"/>
        <v>1993895340.9716668</v>
      </c>
      <c r="P41" s="95">
        <f t="shared" si="18"/>
        <v>1945129856.1416669</v>
      </c>
      <c r="Q41" s="95">
        <f t="shared" si="18"/>
        <v>2373537570.9716673</v>
      </c>
      <c r="R41" s="95">
        <f t="shared" si="18"/>
        <v>24450254300.98</v>
      </c>
      <c r="S41" s="85">
        <v>211211</v>
      </c>
      <c r="T41" s="85" t="s">
        <v>11</v>
      </c>
      <c r="U41" s="86">
        <v>22678183398</v>
      </c>
      <c r="V41" s="87">
        <f t="shared" si="2"/>
        <v>1772070902.9799957</v>
      </c>
      <c r="AD41" s="95">
        <v>4171833670</v>
      </c>
      <c r="AF41" s="135">
        <f t="shared" si="3"/>
        <v>1.5917580431895808</v>
      </c>
    </row>
    <row r="42" spans="1:32" x14ac:dyDescent="0.35">
      <c r="A42" s="96">
        <v>2112111</v>
      </c>
      <c r="B42" s="97" t="s">
        <v>759</v>
      </c>
      <c r="C42" s="98"/>
      <c r="D42" s="98" t="s">
        <v>685</v>
      </c>
      <c r="E42" s="99">
        <v>21824147544.649998</v>
      </c>
      <c r="F42" s="99">
        <v>1455638106.7383337</v>
      </c>
      <c r="G42" s="99">
        <v>1884455106.7383337</v>
      </c>
      <c r="H42" s="99">
        <v>2088668988.6383333</v>
      </c>
      <c r="I42" s="99">
        <v>1789320561.7683334</v>
      </c>
      <c r="J42" s="99">
        <v>1908362913.2683334</v>
      </c>
      <c r="K42" s="99">
        <v>1807203395.2683334</v>
      </c>
      <c r="L42" s="99">
        <v>1627025223.7383337</v>
      </c>
      <c r="M42" s="99">
        <v>2225786198.6383333</v>
      </c>
      <c r="N42" s="99">
        <v>1959471807.2683334</v>
      </c>
      <c r="O42" s="99">
        <v>1839879459.7683334</v>
      </c>
      <c r="P42" s="99">
        <v>1785497674.9383335</v>
      </c>
      <c r="Q42" s="99">
        <v>1452838107.8783336</v>
      </c>
      <c r="R42" s="99">
        <v>21824147544.650002</v>
      </c>
      <c r="S42" s="85">
        <v>2112111</v>
      </c>
      <c r="T42" s="85" t="s">
        <v>759</v>
      </c>
      <c r="U42" s="86">
        <v>20052076641</v>
      </c>
      <c r="V42" s="87">
        <f t="shared" si="2"/>
        <v>1772070903.6499977</v>
      </c>
      <c r="AD42" s="99">
        <v>3847374892</v>
      </c>
      <c r="AF42" s="136">
        <f t="shared" si="3"/>
        <v>1.6430847572552634</v>
      </c>
    </row>
    <row r="43" spans="1:32" ht="29" x14ac:dyDescent="0.35">
      <c r="A43" s="96">
        <v>2112112</v>
      </c>
      <c r="B43" s="97" t="s">
        <v>760</v>
      </c>
      <c r="C43" s="98"/>
      <c r="D43" s="98" t="s">
        <v>755</v>
      </c>
      <c r="E43" s="99">
        <v>137214482</v>
      </c>
      <c r="F43" s="99">
        <v>11434540.17</v>
      </c>
      <c r="G43" s="99">
        <v>11434540.17</v>
      </c>
      <c r="H43" s="99">
        <v>11434540.17</v>
      </c>
      <c r="I43" s="99">
        <v>11434540.17</v>
      </c>
      <c r="J43" s="99">
        <v>11434540.17</v>
      </c>
      <c r="K43" s="99">
        <v>11434540.17</v>
      </c>
      <c r="L43" s="99">
        <v>11434540.17</v>
      </c>
      <c r="M43" s="99">
        <v>11434540.17</v>
      </c>
      <c r="N43" s="99">
        <v>11434540.17</v>
      </c>
      <c r="O43" s="99">
        <v>11434540.17</v>
      </c>
      <c r="P43" s="99">
        <v>11434540.17</v>
      </c>
      <c r="Q43" s="99">
        <v>11434540.130000001</v>
      </c>
      <c r="R43" s="99">
        <f t="shared" si="8"/>
        <v>137214482</v>
      </c>
      <c r="S43" s="85">
        <v>2112112</v>
      </c>
      <c r="T43" s="85" t="s">
        <v>761</v>
      </c>
      <c r="U43" s="86">
        <v>137214482</v>
      </c>
      <c r="V43" s="87">
        <f t="shared" si="2"/>
        <v>0</v>
      </c>
      <c r="AD43" s="99">
        <v>22407125</v>
      </c>
      <c r="AF43" s="136">
        <f t="shared" si="3"/>
        <v>0.9596000072471651</v>
      </c>
    </row>
    <row r="44" spans="1:32" x14ac:dyDescent="0.35">
      <c r="A44" s="96">
        <v>2112114</v>
      </c>
      <c r="B44" s="97" t="s">
        <v>763</v>
      </c>
      <c r="C44" s="98"/>
      <c r="D44" s="98" t="s">
        <v>755</v>
      </c>
      <c r="E44" s="99">
        <v>419208141</v>
      </c>
      <c r="F44" s="99">
        <v>34934011.75</v>
      </c>
      <c r="G44" s="99">
        <v>34934011.75</v>
      </c>
      <c r="H44" s="99">
        <v>34934011.75</v>
      </c>
      <c r="I44" s="99">
        <v>34934011.75</v>
      </c>
      <c r="J44" s="99">
        <v>34934011.75</v>
      </c>
      <c r="K44" s="99">
        <v>34934011.75</v>
      </c>
      <c r="L44" s="99">
        <v>34934011.75</v>
      </c>
      <c r="M44" s="99">
        <v>34934011.75</v>
      </c>
      <c r="N44" s="99">
        <v>34934011.75</v>
      </c>
      <c r="O44" s="99">
        <v>34934011.75</v>
      </c>
      <c r="P44" s="99">
        <v>34934011.75</v>
      </c>
      <c r="Q44" s="99">
        <v>34934011.75</v>
      </c>
      <c r="R44" s="99">
        <f t="shared" si="8"/>
        <v>419208141</v>
      </c>
      <c r="S44" s="85">
        <v>2112114</v>
      </c>
      <c r="T44" s="85" t="s">
        <v>763</v>
      </c>
      <c r="U44" s="86">
        <v>419208140</v>
      </c>
      <c r="V44" s="87">
        <f t="shared" si="2"/>
        <v>1</v>
      </c>
      <c r="AD44" s="99">
        <v>6880256</v>
      </c>
      <c r="AF44" s="136">
        <f t="shared" si="3"/>
        <v>-0.80304993170445127</v>
      </c>
    </row>
    <row r="45" spans="1:32" x14ac:dyDescent="0.35">
      <c r="A45" s="96">
        <v>2112115</v>
      </c>
      <c r="B45" s="97" t="s">
        <v>764</v>
      </c>
      <c r="C45" s="98"/>
      <c r="D45" s="98" t="s">
        <v>755</v>
      </c>
      <c r="E45" s="99">
        <v>60763987.439999998</v>
      </c>
      <c r="F45" s="99">
        <v>5063665.6100000003</v>
      </c>
      <c r="G45" s="99">
        <v>5063665.6100000003</v>
      </c>
      <c r="H45" s="99">
        <v>5063665.6100000003</v>
      </c>
      <c r="I45" s="99">
        <v>5063665.6100000003</v>
      </c>
      <c r="J45" s="99">
        <v>5063665.6100000003</v>
      </c>
      <c r="K45" s="99">
        <v>5063665.6100000003</v>
      </c>
      <c r="L45" s="99">
        <v>5063665.6100000003</v>
      </c>
      <c r="M45" s="99">
        <v>5063665.6100000003</v>
      </c>
      <c r="N45" s="99">
        <v>5063665.6100000003</v>
      </c>
      <c r="O45" s="99">
        <v>5063665.6100000003</v>
      </c>
      <c r="P45" s="99">
        <v>5063665.6100000003</v>
      </c>
      <c r="Q45" s="99">
        <v>5063665.7300000004</v>
      </c>
      <c r="R45" s="99">
        <f t="shared" si="8"/>
        <v>60763987.439999998</v>
      </c>
      <c r="S45" s="85">
        <v>2112115</v>
      </c>
      <c r="T45" s="85" t="s">
        <v>764</v>
      </c>
      <c r="U45" s="86">
        <v>60763988</v>
      </c>
      <c r="V45" s="87">
        <f t="shared" si="2"/>
        <v>-0.56000000238418579</v>
      </c>
      <c r="AD45" s="99">
        <v>9922759</v>
      </c>
      <c r="AF45" s="136">
        <f t="shared" si="3"/>
        <v>0.95959997445407919</v>
      </c>
    </row>
    <row r="46" spans="1:32" s="128" customFormat="1" x14ac:dyDescent="0.35">
      <c r="A46" s="96">
        <v>2112116</v>
      </c>
      <c r="B46" s="97" t="s">
        <v>765</v>
      </c>
      <c r="C46" s="98"/>
      <c r="D46" s="98" t="s">
        <v>755</v>
      </c>
      <c r="E46" s="99">
        <v>146760055.84999999</v>
      </c>
      <c r="F46" s="99">
        <v>10278874.75</v>
      </c>
      <c r="G46" s="99">
        <v>10278874.75</v>
      </c>
      <c r="H46" s="99">
        <v>10278874.75</v>
      </c>
      <c r="I46" s="99">
        <v>10278874.75</v>
      </c>
      <c r="J46" s="99">
        <v>10278874.75</v>
      </c>
      <c r="K46" s="99">
        <v>10278874.75</v>
      </c>
      <c r="L46" s="99">
        <v>10278874.75</v>
      </c>
      <c r="M46" s="99">
        <v>10278874.75</v>
      </c>
      <c r="N46" s="99">
        <v>10278874.75</v>
      </c>
      <c r="O46" s="99">
        <v>10278874.75</v>
      </c>
      <c r="P46" s="99">
        <v>10278874.75</v>
      </c>
      <c r="Q46" s="99">
        <v>33692433.600000001</v>
      </c>
      <c r="R46" s="99">
        <f t="shared" si="8"/>
        <v>146760055.84999999</v>
      </c>
      <c r="S46" s="85">
        <v>2112116</v>
      </c>
      <c r="T46" s="85" t="s">
        <v>765</v>
      </c>
      <c r="U46" s="86">
        <v>146760056</v>
      </c>
      <c r="V46" s="87">
        <f t="shared" si="2"/>
        <v>-0.15000000596046448</v>
      </c>
      <c r="W46" s="89"/>
      <c r="X46" s="89"/>
      <c r="Y46" s="89"/>
      <c r="Z46" s="89"/>
      <c r="AA46" s="89"/>
      <c r="AB46" s="89"/>
      <c r="AD46" s="99">
        <v>23965917</v>
      </c>
      <c r="AF46" s="136">
        <f t="shared" si="3"/>
        <v>1.3315700972034901</v>
      </c>
    </row>
    <row r="47" spans="1:32" x14ac:dyDescent="0.35">
      <c r="A47" s="96">
        <v>2112117</v>
      </c>
      <c r="B47" s="97" t="s">
        <v>766</v>
      </c>
      <c r="C47" s="98"/>
      <c r="D47" s="98" t="s">
        <v>755</v>
      </c>
      <c r="E47" s="99">
        <v>80449598.769999996</v>
      </c>
      <c r="F47" s="99">
        <v>5609033.9199999999</v>
      </c>
      <c r="G47" s="99">
        <v>5609033.9199999999</v>
      </c>
      <c r="H47" s="99">
        <v>5609033.9199999999</v>
      </c>
      <c r="I47" s="99">
        <v>5609033.9199999999</v>
      </c>
      <c r="J47" s="99">
        <v>5609033.9199999999</v>
      </c>
      <c r="K47" s="99">
        <v>5609033.9199999999</v>
      </c>
      <c r="L47" s="99">
        <v>5609033.9199999999</v>
      </c>
      <c r="M47" s="99">
        <v>5609033.9199999999</v>
      </c>
      <c r="N47" s="99">
        <v>5609033.9199999999</v>
      </c>
      <c r="O47" s="99">
        <v>5609033.9199999999</v>
      </c>
      <c r="P47" s="99">
        <v>5609033.9199999999</v>
      </c>
      <c r="Q47" s="99">
        <v>18750225.649999999</v>
      </c>
      <c r="R47" s="99">
        <f t="shared" si="8"/>
        <v>80449598.770000011</v>
      </c>
      <c r="S47" s="85">
        <v>2112117</v>
      </c>
      <c r="T47" s="85" t="s">
        <v>766</v>
      </c>
      <c r="U47" s="86">
        <v>80449599</v>
      </c>
      <c r="V47" s="87">
        <f t="shared" si="2"/>
        <v>-0.23000000417232513</v>
      </c>
      <c r="AD47" s="99">
        <v>13137420</v>
      </c>
      <c r="AF47" s="136">
        <f t="shared" si="3"/>
        <v>1.3421894371428582</v>
      </c>
    </row>
    <row r="48" spans="1:32" x14ac:dyDescent="0.35">
      <c r="A48" s="92">
        <v>2112118</v>
      </c>
      <c r="B48" s="93" t="s">
        <v>12</v>
      </c>
      <c r="C48" s="94"/>
      <c r="D48" s="94"/>
      <c r="E48" s="95">
        <f>+E49+E50</f>
        <v>1716486017.27</v>
      </c>
      <c r="F48" s="95">
        <f t="shared" ref="F48:R48" si="19">+F49+F50</f>
        <v>81260382.170000002</v>
      </c>
      <c r="G48" s="95">
        <f t="shared" si="19"/>
        <v>81260382.170000002</v>
      </c>
      <c r="H48" s="95">
        <f t="shared" si="19"/>
        <v>81260382.170000002</v>
      </c>
      <c r="I48" s="95">
        <f t="shared" si="19"/>
        <v>81260382.170000002</v>
      </c>
      <c r="J48" s="95">
        <f t="shared" si="19"/>
        <v>81260382.170000002</v>
      </c>
      <c r="K48" s="95">
        <f t="shared" si="19"/>
        <v>86876682.170000002</v>
      </c>
      <c r="L48" s="95">
        <f t="shared" si="19"/>
        <v>81260382.170000002</v>
      </c>
      <c r="M48" s="95">
        <f t="shared" si="19"/>
        <v>81260382.170000002</v>
      </c>
      <c r="N48" s="95">
        <f t="shared" si="19"/>
        <v>81260382.170000002</v>
      </c>
      <c r="O48" s="95">
        <f t="shared" si="19"/>
        <v>81260382.170000002</v>
      </c>
      <c r="P48" s="95">
        <f t="shared" si="19"/>
        <v>86876682.170000002</v>
      </c>
      <c r="Q48" s="95">
        <f t="shared" si="19"/>
        <v>811389213.39999998</v>
      </c>
      <c r="R48" s="95">
        <f t="shared" si="19"/>
        <v>1716486017.27</v>
      </c>
      <c r="S48" s="85">
        <v>2112118</v>
      </c>
      <c r="T48" s="85" t="s">
        <v>12</v>
      </c>
      <c r="U48" s="86">
        <v>1716486018</v>
      </c>
      <c r="V48" s="87">
        <f t="shared" si="2"/>
        <v>-0.73000001907348633</v>
      </c>
      <c r="AD48" s="95">
        <v>248145301</v>
      </c>
      <c r="AF48" s="135">
        <f t="shared" si="3"/>
        <v>2.0537058080882513</v>
      </c>
    </row>
    <row r="49" spans="1:32" x14ac:dyDescent="0.35">
      <c r="A49" s="96">
        <v>21121181</v>
      </c>
      <c r="B49" s="97" t="s">
        <v>767</v>
      </c>
      <c r="C49" s="98"/>
      <c r="D49" s="98" t="s">
        <v>755</v>
      </c>
      <c r="E49" s="99">
        <v>740067089.26999998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740067089.26999998</v>
      </c>
      <c r="R49" s="99">
        <f t="shared" si="8"/>
        <v>740067089.26999998</v>
      </c>
      <c r="S49" s="85">
        <v>21121181</v>
      </c>
      <c r="T49" s="85" t="s">
        <v>767</v>
      </c>
      <c r="U49" s="86">
        <v>740067090</v>
      </c>
      <c r="V49" s="87">
        <f t="shared" si="2"/>
        <v>-0.73000001907348633</v>
      </c>
      <c r="AD49" s="99">
        <v>120852956</v>
      </c>
      <c r="AF49" s="136" t="e">
        <f t="shared" si="3"/>
        <v>#DIV/0!</v>
      </c>
    </row>
    <row r="50" spans="1:32" s="128" customFormat="1" x14ac:dyDescent="0.35">
      <c r="A50" s="96">
        <v>21121182</v>
      </c>
      <c r="B50" s="97" t="s">
        <v>768</v>
      </c>
      <c r="C50" s="98"/>
      <c r="D50" s="98" t="s">
        <v>682</v>
      </c>
      <c r="E50" s="99">
        <f>1143909900.42-167490972.42</f>
        <v>976418928.00000012</v>
      </c>
      <c r="F50" s="99">
        <v>81260382.170000002</v>
      </c>
      <c r="G50" s="99">
        <v>81260382.170000002</v>
      </c>
      <c r="H50" s="99">
        <v>81260382.170000002</v>
      </c>
      <c r="I50" s="99">
        <v>81260382.170000002</v>
      </c>
      <c r="J50" s="99">
        <v>81260382.170000002</v>
      </c>
      <c r="K50" s="99">
        <v>86876682.170000002</v>
      </c>
      <c r="L50" s="99">
        <v>81260382.170000002</v>
      </c>
      <c r="M50" s="99">
        <v>81260382.170000002</v>
      </c>
      <c r="N50" s="99">
        <v>81260382.170000002</v>
      </c>
      <c r="O50" s="99">
        <v>81260382.170000002</v>
      </c>
      <c r="P50" s="99">
        <v>86876682.170000002</v>
      </c>
      <c r="Q50" s="99">
        <f>238813096.55-167490972.42</f>
        <v>71322124.130000025</v>
      </c>
      <c r="R50" s="99">
        <f t="shared" si="8"/>
        <v>976418927.99999988</v>
      </c>
      <c r="S50" s="85">
        <v>21121182</v>
      </c>
      <c r="T50" s="85" t="s">
        <v>768</v>
      </c>
      <c r="U50" s="86">
        <v>976418928</v>
      </c>
      <c r="V50" s="87">
        <f t="shared" si="2"/>
        <v>0</v>
      </c>
      <c r="W50" s="89">
        <v>975124586</v>
      </c>
      <c r="X50" s="87">
        <v>807633613.58000004</v>
      </c>
      <c r="Y50" s="89"/>
      <c r="Z50" s="89"/>
      <c r="AA50" s="89"/>
      <c r="AB50" s="89"/>
      <c r="AD50" s="99">
        <v>127292345</v>
      </c>
      <c r="AF50" s="136">
        <f t="shared" si="3"/>
        <v>0.56647485036065015</v>
      </c>
    </row>
    <row r="51" spans="1:32" x14ac:dyDescent="0.35">
      <c r="A51" s="96">
        <v>2112119</v>
      </c>
      <c r="B51" s="97" t="s">
        <v>20</v>
      </c>
      <c r="C51" s="98"/>
      <c r="D51" s="98" t="s">
        <v>755</v>
      </c>
      <c r="E51" s="101">
        <v>65224474</v>
      </c>
      <c r="F51" s="99">
        <v>5435372.833333333</v>
      </c>
      <c r="G51" s="99">
        <v>5435372.833333333</v>
      </c>
      <c r="H51" s="99">
        <v>5435372.833333333</v>
      </c>
      <c r="I51" s="99">
        <v>5435372.833333333</v>
      </c>
      <c r="J51" s="99">
        <v>5435372.833333333</v>
      </c>
      <c r="K51" s="99">
        <v>5435372.833333333</v>
      </c>
      <c r="L51" s="99">
        <v>5435372.833333333</v>
      </c>
      <c r="M51" s="99">
        <v>5435372.833333333</v>
      </c>
      <c r="N51" s="99">
        <v>5435372.833333333</v>
      </c>
      <c r="O51" s="99">
        <v>5435372.833333333</v>
      </c>
      <c r="P51" s="99">
        <v>5435372.833333333</v>
      </c>
      <c r="Q51" s="99">
        <v>5435372.833333333</v>
      </c>
      <c r="R51" s="99">
        <f t="shared" si="8"/>
        <v>65224474.000000007</v>
      </c>
      <c r="S51" s="85">
        <v>2112119</v>
      </c>
      <c r="T51" s="85" t="s">
        <v>20</v>
      </c>
      <c r="U51" s="86">
        <v>65224474</v>
      </c>
      <c r="V51" s="87">
        <f t="shared" si="2"/>
        <v>0</v>
      </c>
      <c r="AD51" s="99">
        <v>0</v>
      </c>
      <c r="AF51" s="136">
        <f t="shared" si="3"/>
        <v>-1</v>
      </c>
    </row>
    <row r="52" spans="1:32" x14ac:dyDescent="0.35">
      <c r="A52" s="92">
        <v>21122</v>
      </c>
      <c r="B52" s="93" t="s">
        <v>14</v>
      </c>
      <c r="C52" s="94"/>
      <c r="D52" s="94"/>
      <c r="E52" s="95">
        <f>SUM(E53:E58)</f>
        <v>4794961154</v>
      </c>
      <c r="F52" s="95">
        <f t="shared" ref="F52:R52" si="20">SUM(F53:F58)</f>
        <v>363782840.69</v>
      </c>
      <c r="G52" s="95">
        <f t="shared" si="20"/>
        <v>367382840.69</v>
      </c>
      <c r="H52" s="95">
        <f t="shared" si="20"/>
        <v>395508012.69</v>
      </c>
      <c r="I52" s="95">
        <f t="shared" si="20"/>
        <v>394008012.69</v>
      </c>
      <c r="J52" s="95">
        <f t="shared" si="20"/>
        <v>394008012.69</v>
      </c>
      <c r="K52" s="95">
        <f t="shared" si="20"/>
        <v>399546207.69</v>
      </c>
      <c r="L52" s="95">
        <f t="shared" si="20"/>
        <v>365582840.69</v>
      </c>
      <c r="M52" s="95">
        <f t="shared" si="20"/>
        <v>397608012.69</v>
      </c>
      <c r="N52" s="95">
        <f t="shared" si="20"/>
        <v>394008012.69</v>
      </c>
      <c r="O52" s="95">
        <f t="shared" si="20"/>
        <v>394008012.69</v>
      </c>
      <c r="P52" s="95">
        <f t="shared" si="20"/>
        <v>402331989.69</v>
      </c>
      <c r="Q52" s="95">
        <f t="shared" si="20"/>
        <v>527186358.41000003</v>
      </c>
      <c r="R52" s="95">
        <f t="shared" si="20"/>
        <v>4794961154</v>
      </c>
      <c r="S52" s="85">
        <v>21122</v>
      </c>
      <c r="T52" s="85" t="s">
        <v>14</v>
      </c>
      <c r="U52" s="86">
        <v>4794961154</v>
      </c>
      <c r="V52" s="87">
        <f t="shared" si="2"/>
        <v>0</v>
      </c>
      <c r="AD52" s="95">
        <v>713831195</v>
      </c>
      <c r="AF52" s="135">
        <f t="shared" si="3"/>
        <v>0.96224537046896086</v>
      </c>
    </row>
    <row r="53" spans="1:32" x14ac:dyDescent="0.35">
      <c r="A53" s="96">
        <v>211221</v>
      </c>
      <c r="B53" s="97" t="s">
        <v>786</v>
      </c>
      <c r="C53" s="98"/>
      <c r="D53" s="98" t="s">
        <v>682</v>
      </c>
      <c r="E53" s="99">
        <v>1515268362</v>
      </c>
      <c r="F53" s="99">
        <v>117788104.16000001</v>
      </c>
      <c r="G53" s="99">
        <v>117788104.16000001</v>
      </c>
      <c r="H53" s="99">
        <v>130514493.16000001</v>
      </c>
      <c r="I53" s="99">
        <v>130514493.16000001</v>
      </c>
      <c r="J53" s="99">
        <v>130514493.16000001</v>
      </c>
      <c r="K53" s="99">
        <v>130514493.16000001</v>
      </c>
      <c r="L53" s="99">
        <v>117788104.16000001</v>
      </c>
      <c r="M53" s="99">
        <v>130514493.16000001</v>
      </c>
      <c r="N53" s="99">
        <v>130514493.16000001</v>
      </c>
      <c r="O53" s="99">
        <v>130514493.16000001</v>
      </c>
      <c r="P53" s="99">
        <v>130514493.16000001</v>
      </c>
      <c r="Q53" s="99">
        <v>117788104.24000001</v>
      </c>
      <c r="R53" s="99">
        <f t="shared" si="8"/>
        <v>1515268362.0000002</v>
      </c>
      <c r="S53" s="85">
        <v>211221</v>
      </c>
      <c r="T53" s="85" t="s">
        <v>786</v>
      </c>
      <c r="U53" s="86">
        <v>1515268362</v>
      </c>
      <c r="V53" s="87">
        <f t="shared" si="2"/>
        <v>0</v>
      </c>
      <c r="AD53" s="99">
        <v>212711241</v>
      </c>
      <c r="AF53" s="136">
        <f t="shared" si="3"/>
        <v>0.80588050480088469</v>
      </c>
    </row>
    <row r="54" spans="1:32" x14ac:dyDescent="0.35">
      <c r="A54" s="96">
        <v>211222</v>
      </c>
      <c r="B54" s="97" t="s">
        <v>787</v>
      </c>
      <c r="C54" s="98"/>
      <c r="D54" s="98" t="s">
        <v>682</v>
      </c>
      <c r="E54" s="99">
        <v>1129786699</v>
      </c>
      <c r="F54" s="99">
        <v>88139208.239999995</v>
      </c>
      <c r="G54" s="99">
        <v>88139208.239999995</v>
      </c>
      <c r="H54" s="99">
        <v>97153733.239999995</v>
      </c>
      <c r="I54" s="99">
        <v>97153733.239999995</v>
      </c>
      <c r="J54" s="99">
        <v>97153733.239999995</v>
      </c>
      <c r="K54" s="99">
        <v>97153733.239999995</v>
      </c>
      <c r="L54" s="99">
        <v>88139208.239999995</v>
      </c>
      <c r="M54" s="99">
        <v>97153733.239999995</v>
      </c>
      <c r="N54" s="99">
        <v>97153733.239999995</v>
      </c>
      <c r="O54" s="99">
        <v>97153733.239999995</v>
      </c>
      <c r="P54" s="99">
        <v>97153733.239999995</v>
      </c>
      <c r="Q54" s="99">
        <v>88139208.359999999</v>
      </c>
      <c r="R54" s="99">
        <f t="shared" si="8"/>
        <v>1129786699</v>
      </c>
      <c r="S54" s="85">
        <v>211222</v>
      </c>
      <c r="T54" s="85" t="s">
        <v>787</v>
      </c>
      <c r="U54" s="86">
        <v>1129786699</v>
      </c>
      <c r="V54" s="87">
        <f t="shared" si="2"/>
        <v>0</v>
      </c>
      <c r="AD54" s="99">
        <v>154944496</v>
      </c>
      <c r="AF54" s="136">
        <f t="shared" si="3"/>
        <v>0.75795198407151032</v>
      </c>
    </row>
    <row r="55" spans="1:32" x14ac:dyDescent="0.35">
      <c r="A55" s="96">
        <v>211223</v>
      </c>
      <c r="B55" s="97" t="s">
        <v>777</v>
      </c>
      <c r="C55" s="98"/>
      <c r="D55" s="98" t="s">
        <v>682</v>
      </c>
      <c r="E55" s="99">
        <v>1018047988</v>
      </c>
      <c r="F55" s="99">
        <v>69833043.049999997</v>
      </c>
      <c r="G55" s="99">
        <v>69833043.049999997</v>
      </c>
      <c r="H55" s="99">
        <v>69833043.049999997</v>
      </c>
      <c r="I55" s="99">
        <v>69833043.049999997</v>
      </c>
      <c r="J55" s="99">
        <v>69833043.049999997</v>
      </c>
      <c r="K55" s="99">
        <v>78157020.049999997</v>
      </c>
      <c r="L55" s="99">
        <v>69833043.049999997</v>
      </c>
      <c r="M55" s="99">
        <v>69833043.049999997</v>
      </c>
      <c r="N55" s="99">
        <v>69833043.049999997</v>
      </c>
      <c r="O55" s="99">
        <v>69833043.049999997</v>
      </c>
      <c r="P55" s="99">
        <v>78157020.049999997</v>
      </c>
      <c r="Q55" s="99">
        <v>233236560.44999999</v>
      </c>
      <c r="R55" s="99">
        <f t="shared" si="8"/>
        <v>1018047987.9999998</v>
      </c>
      <c r="S55" s="85">
        <v>211223</v>
      </c>
      <c r="T55" s="85" t="s">
        <v>778</v>
      </c>
      <c r="U55" s="86">
        <v>1018047988</v>
      </c>
      <c r="V55" s="87">
        <f t="shared" si="2"/>
        <v>0</v>
      </c>
      <c r="AD55" s="99">
        <v>163356612</v>
      </c>
      <c r="AF55" s="136">
        <f t="shared" si="3"/>
        <v>1.3392452178124008</v>
      </c>
    </row>
    <row r="56" spans="1:32" x14ac:dyDescent="0.35">
      <c r="A56" s="96">
        <v>211224</v>
      </c>
      <c r="B56" s="97" t="s">
        <v>788</v>
      </c>
      <c r="C56" s="98"/>
      <c r="D56" s="98" t="s">
        <v>682</v>
      </c>
      <c r="E56" s="99">
        <v>502767364</v>
      </c>
      <c r="F56" s="99">
        <v>39301342.159999996</v>
      </c>
      <c r="G56" s="99">
        <v>39301342.159999996</v>
      </c>
      <c r="H56" s="99">
        <v>43543472.159999996</v>
      </c>
      <c r="I56" s="99">
        <v>43543472.159999996</v>
      </c>
      <c r="J56" s="99">
        <v>43543472.159999996</v>
      </c>
      <c r="K56" s="99">
        <v>40757690.159999996</v>
      </c>
      <c r="L56" s="99">
        <v>39301342.159999996</v>
      </c>
      <c r="M56" s="99">
        <v>43543472.159999996</v>
      </c>
      <c r="N56" s="99">
        <v>43543472.159999996</v>
      </c>
      <c r="O56" s="99">
        <v>43543472.159999996</v>
      </c>
      <c r="P56" s="99">
        <v>43543472.159999996</v>
      </c>
      <c r="Q56" s="99">
        <v>39301342.239999995</v>
      </c>
      <c r="R56" s="99">
        <f t="shared" si="8"/>
        <v>502767363.99999988</v>
      </c>
      <c r="S56" s="85">
        <v>211224</v>
      </c>
      <c r="T56" s="85" t="s">
        <v>788</v>
      </c>
      <c r="U56" s="86">
        <v>502767364</v>
      </c>
      <c r="V56" s="87">
        <f t="shared" si="2"/>
        <v>0</v>
      </c>
      <c r="AD56" s="99">
        <v>76179154</v>
      </c>
      <c r="AF56" s="136">
        <f t="shared" si="3"/>
        <v>0.93833466780514674</v>
      </c>
    </row>
    <row r="57" spans="1:32" s="128" customFormat="1" ht="29" x14ac:dyDescent="0.35">
      <c r="A57" s="96">
        <v>211225</v>
      </c>
      <c r="B57" s="97" t="s">
        <v>780</v>
      </c>
      <c r="C57" s="98"/>
      <c r="D57" s="98" t="s">
        <v>683</v>
      </c>
      <c r="E57" s="99">
        <v>252015215</v>
      </c>
      <c r="F57" s="99">
        <v>19419247.25</v>
      </c>
      <c r="G57" s="99">
        <v>23019247.25</v>
      </c>
      <c r="H57" s="99">
        <v>21979778.25</v>
      </c>
      <c r="I57" s="99">
        <v>20479778.25</v>
      </c>
      <c r="J57" s="99">
        <v>20479778.25</v>
      </c>
      <c r="K57" s="99">
        <v>20479778.25</v>
      </c>
      <c r="L57" s="99">
        <v>21219247.25</v>
      </c>
      <c r="M57" s="99">
        <v>24079778.25</v>
      </c>
      <c r="N57" s="99">
        <v>20479778.25</v>
      </c>
      <c r="O57" s="99">
        <v>20479778.25</v>
      </c>
      <c r="P57" s="99">
        <v>20479778.25</v>
      </c>
      <c r="Q57" s="99">
        <v>19419247.25</v>
      </c>
      <c r="R57" s="99">
        <f t="shared" si="8"/>
        <v>252015215</v>
      </c>
      <c r="S57" s="85">
        <v>211225</v>
      </c>
      <c r="T57" s="85" t="s">
        <v>780</v>
      </c>
      <c r="U57" s="86">
        <v>252015215</v>
      </c>
      <c r="V57" s="87">
        <f t="shared" si="2"/>
        <v>0</v>
      </c>
      <c r="W57" s="89"/>
      <c r="X57" s="89"/>
      <c r="Y57" s="89"/>
      <c r="Z57" s="89"/>
      <c r="AA57" s="89"/>
      <c r="AB57" s="89"/>
      <c r="AD57" s="99">
        <v>49505326</v>
      </c>
      <c r="AF57" s="136">
        <f t="shared" si="3"/>
        <v>1.5492917085135729</v>
      </c>
    </row>
    <row r="58" spans="1:32" s="128" customFormat="1" x14ac:dyDescent="0.35">
      <c r="A58" s="96">
        <v>211226</v>
      </c>
      <c r="B58" s="97" t="s">
        <v>781</v>
      </c>
      <c r="C58" s="98"/>
      <c r="D58" s="98" t="s">
        <v>682</v>
      </c>
      <c r="E58" s="99">
        <v>377075526</v>
      </c>
      <c r="F58" s="99">
        <v>29301895.830000002</v>
      </c>
      <c r="G58" s="99">
        <v>29301895.830000002</v>
      </c>
      <c r="H58" s="99">
        <v>32483492.830000002</v>
      </c>
      <c r="I58" s="99">
        <v>32483492.830000002</v>
      </c>
      <c r="J58" s="99">
        <v>32483492.830000002</v>
      </c>
      <c r="K58" s="99">
        <v>32483492.830000002</v>
      </c>
      <c r="L58" s="99">
        <v>29301895.830000002</v>
      </c>
      <c r="M58" s="99">
        <v>32483492.830000002</v>
      </c>
      <c r="N58" s="99">
        <v>32483492.830000002</v>
      </c>
      <c r="O58" s="99">
        <v>32483492.830000002</v>
      </c>
      <c r="P58" s="99">
        <v>32483492.830000002</v>
      </c>
      <c r="Q58" s="99">
        <v>29301895.870000001</v>
      </c>
      <c r="R58" s="99">
        <f t="shared" si="8"/>
        <v>377075526</v>
      </c>
      <c r="S58" s="85">
        <v>211226</v>
      </c>
      <c r="T58" s="85" t="s">
        <v>781</v>
      </c>
      <c r="U58" s="86">
        <v>377075526</v>
      </c>
      <c r="V58" s="87">
        <f t="shared" si="2"/>
        <v>0</v>
      </c>
      <c r="W58" s="89"/>
      <c r="X58" s="89"/>
      <c r="Y58" s="89"/>
      <c r="Z58" s="89"/>
      <c r="AA58" s="89"/>
      <c r="AB58" s="89"/>
      <c r="AD58" s="99">
        <v>57134366</v>
      </c>
      <c r="AF58" s="136">
        <f t="shared" si="3"/>
        <v>0.94985219835176771</v>
      </c>
    </row>
    <row r="59" spans="1:32" s="128" customFormat="1" x14ac:dyDescent="0.35">
      <c r="A59" s="50">
        <v>212</v>
      </c>
      <c r="B59" s="51" t="s">
        <v>21</v>
      </c>
      <c r="C59" s="83"/>
      <c r="D59" s="83"/>
      <c r="E59" s="84">
        <f t="shared" ref="E59:R59" si="21">+E60+E104</f>
        <v>9962097632.0200005</v>
      </c>
      <c r="F59" s="84">
        <f t="shared" si="21"/>
        <v>1934602942.5033333</v>
      </c>
      <c r="G59" s="84">
        <f t="shared" si="21"/>
        <v>2544452942.5033331</v>
      </c>
      <c r="H59" s="84">
        <f t="shared" si="21"/>
        <v>892994820.00333333</v>
      </c>
      <c r="I59" s="84">
        <f t="shared" si="21"/>
        <v>619557455.67333341</v>
      </c>
      <c r="J59" s="84">
        <f t="shared" si="21"/>
        <v>572068098.38333333</v>
      </c>
      <c r="K59" s="84">
        <f t="shared" si="21"/>
        <v>479678668.50333333</v>
      </c>
      <c r="L59" s="84">
        <f t="shared" si="21"/>
        <v>609210473.50333333</v>
      </c>
      <c r="M59" s="84">
        <f t="shared" si="21"/>
        <v>606325106.67333341</v>
      </c>
      <c r="N59" s="84">
        <f t="shared" si="21"/>
        <v>364409939.00333333</v>
      </c>
      <c r="O59" s="84">
        <f t="shared" si="21"/>
        <v>378625255.50333333</v>
      </c>
      <c r="P59" s="84">
        <f t="shared" si="21"/>
        <v>407058487.17333335</v>
      </c>
      <c r="Q59" s="84">
        <f t="shared" si="21"/>
        <v>308702942.58333337</v>
      </c>
      <c r="R59" s="84">
        <f t="shared" si="21"/>
        <v>9977097632.0200005</v>
      </c>
      <c r="S59" s="85">
        <v>212</v>
      </c>
      <c r="T59" s="85" t="s">
        <v>21</v>
      </c>
      <c r="U59" s="86">
        <v>8205827773</v>
      </c>
      <c r="V59" s="87">
        <f t="shared" si="2"/>
        <v>1756269859.0200005</v>
      </c>
      <c r="W59" s="89"/>
      <c r="X59" s="89"/>
      <c r="Y59" s="89"/>
      <c r="Z59" s="89"/>
      <c r="AA59" s="89"/>
      <c r="AB59" s="89"/>
      <c r="AD59" s="84">
        <v>1991679437.54</v>
      </c>
      <c r="AF59" s="133">
        <f t="shared" si="3"/>
        <v>2.9502950596576118E-2</v>
      </c>
    </row>
    <row r="60" spans="1:32" s="128" customFormat="1" x14ac:dyDescent="0.35">
      <c r="A60" s="56">
        <v>2121</v>
      </c>
      <c r="B60" s="57" t="s">
        <v>22</v>
      </c>
      <c r="C60" s="90"/>
      <c r="D60" s="90"/>
      <c r="E60" s="91">
        <f t="shared" ref="E60:R60" si="22">+E61+E102</f>
        <v>648990348</v>
      </c>
      <c r="F60" s="91">
        <f t="shared" si="22"/>
        <v>10000000</v>
      </c>
      <c r="G60" s="91">
        <f t="shared" si="22"/>
        <v>131500000</v>
      </c>
      <c r="H60" s="91">
        <f t="shared" si="22"/>
        <v>82677350</v>
      </c>
      <c r="I60" s="91">
        <f t="shared" si="22"/>
        <v>76077350</v>
      </c>
      <c r="J60" s="91">
        <f t="shared" si="22"/>
        <v>88500000</v>
      </c>
      <c r="K60" s="91">
        <f t="shared" si="22"/>
        <v>78090348</v>
      </c>
      <c r="L60" s="91">
        <f t="shared" si="22"/>
        <v>72700000</v>
      </c>
      <c r="M60" s="91">
        <f t="shared" si="22"/>
        <v>56922987</v>
      </c>
      <c r="N60" s="91">
        <f t="shared" si="22"/>
        <v>16600000</v>
      </c>
      <c r="O60" s="91">
        <f t="shared" si="22"/>
        <v>35922313</v>
      </c>
      <c r="P60" s="91">
        <f t="shared" si="22"/>
        <v>0</v>
      </c>
      <c r="Q60" s="91">
        <f t="shared" si="22"/>
        <v>0</v>
      </c>
      <c r="R60" s="91">
        <f t="shared" si="22"/>
        <v>648990348</v>
      </c>
      <c r="S60" s="85">
        <v>2121</v>
      </c>
      <c r="T60" s="85" t="s">
        <v>22</v>
      </c>
      <c r="U60" s="86">
        <v>351990348</v>
      </c>
      <c r="V60" s="87">
        <f t="shared" si="2"/>
        <v>297000000</v>
      </c>
      <c r="W60" s="89"/>
      <c r="X60" s="89"/>
      <c r="Y60" s="89"/>
      <c r="Z60" s="89"/>
      <c r="AA60" s="89"/>
      <c r="AB60" s="89"/>
      <c r="AD60" s="91">
        <v>153281000</v>
      </c>
      <c r="AF60" s="134">
        <f t="shared" si="3"/>
        <v>14.328099999999999</v>
      </c>
    </row>
    <row r="61" spans="1:32" s="128" customFormat="1" x14ac:dyDescent="0.35">
      <c r="A61" s="56">
        <v>21211</v>
      </c>
      <c r="B61" s="57" t="s">
        <v>23</v>
      </c>
      <c r="C61" s="90"/>
      <c r="D61" s="90"/>
      <c r="E61" s="91">
        <f t="shared" ref="E61:R61" si="23">+E63+E90+E66</f>
        <v>628990348</v>
      </c>
      <c r="F61" s="91">
        <f t="shared" si="23"/>
        <v>0</v>
      </c>
      <c r="G61" s="91">
        <f t="shared" si="23"/>
        <v>131500000</v>
      </c>
      <c r="H61" s="91">
        <f t="shared" si="23"/>
        <v>82677350</v>
      </c>
      <c r="I61" s="91">
        <f t="shared" si="23"/>
        <v>76077350</v>
      </c>
      <c r="J61" s="91">
        <f t="shared" si="23"/>
        <v>88500000</v>
      </c>
      <c r="K61" s="91">
        <f t="shared" si="23"/>
        <v>78090348</v>
      </c>
      <c r="L61" s="91">
        <f t="shared" si="23"/>
        <v>62700000</v>
      </c>
      <c r="M61" s="91">
        <f t="shared" si="23"/>
        <v>56922987</v>
      </c>
      <c r="N61" s="91">
        <f t="shared" si="23"/>
        <v>16600000</v>
      </c>
      <c r="O61" s="91">
        <f t="shared" si="23"/>
        <v>35922313</v>
      </c>
      <c r="P61" s="91">
        <f t="shared" si="23"/>
        <v>0</v>
      </c>
      <c r="Q61" s="91">
        <f t="shared" si="23"/>
        <v>0</v>
      </c>
      <c r="R61" s="91">
        <f t="shared" si="23"/>
        <v>628990348</v>
      </c>
      <c r="S61" s="85">
        <v>21211</v>
      </c>
      <c r="T61" s="85" t="s">
        <v>23</v>
      </c>
      <c r="U61" s="86">
        <v>331990348</v>
      </c>
      <c r="V61" s="87">
        <f t="shared" si="2"/>
        <v>297000000</v>
      </c>
      <c r="W61" s="89"/>
      <c r="X61" s="89"/>
      <c r="Y61" s="89"/>
      <c r="Z61" s="89"/>
      <c r="AA61" s="89"/>
      <c r="AB61" s="89"/>
      <c r="AD61" s="91">
        <v>153281000</v>
      </c>
      <c r="AF61" s="134" t="e">
        <f t="shared" si="3"/>
        <v>#DIV/0!</v>
      </c>
    </row>
    <row r="62" spans="1:32" s="128" customFormat="1" x14ac:dyDescent="0.35">
      <c r="A62" s="56">
        <v>212111</v>
      </c>
      <c r="B62" s="57" t="s">
        <v>24</v>
      </c>
      <c r="C62" s="90"/>
      <c r="D62" s="90"/>
      <c r="E62" s="91">
        <f>+E63</f>
        <v>10000000</v>
      </c>
      <c r="F62" s="91">
        <f t="shared" ref="F62:R62" si="24">+F63</f>
        <v>0</v>
      </c>
      <c r="G62" s="91">
        <f t="shared" si="24"/>
        <v>0</v>
      </c>
      <c r="H62" s="91">
        <f t="shared" si="24"/>
        <v>0</v>
      </c>
      <c r="I62" s="91">
        <f t="shared" si="24"/>
        <v>0</v>
      </c>
      <c r="J62" s="91">
        <f t="shared" si="24"/>
        <v>10000000</v>
      </c>
      <c r="K62" s="91">
        <f t="shared" si="24"/>
        <v>0</v>
      </c>
      <c r="L62" s="91">
        <f t="shared" si="24"/>
        <v>0</v>
      </c>
      <c r="M62" s="91">
        <f t="shared" si="24"/>
        <v>0</v>
      </c>
      <c r="N62" s="91">
        <f t="shared" si="24"/>
        <v>0</v>
      </c>
      <c r="O62" s="91">
        <f t="shared" si="24"/>
        <v>0</v>
      </c>
      <c r="P62" s="91">
        <f t="shared" si="24"/>
        <v>0</v>
      </c>
      <c r="Q62" s="91">
        <f t="shared" si="24"/>
        <v>0</v>
      </c>
      <c r="R62" s="91">
        <f t="shared" si="24"/>
        <v>10000000</v>
      </c>
      <c r="S62" s="85">
        <v>212111</v>
      </c>
      <c r="T62" s="85" t="s">
        <v>24</v>
      </c>
      <c r="U62" s="86">
        <v>10000000</v>
      </c>
      <c r="V62" s="87">
        <f t="shared" si="2"/>
        <v>0</v>
      </c>
      <c r="W62" s="89"/>
      <c r="X62" s="89"/>
      <c r="Y62" s="89"/>
      <c r="Z62" s="89"/>
      <c r="AA62" s="89"/>
      <c r="AB62" s="89"/>
      <c r="AD62" s="91">
        <v>0</v>
      </c>
      <c r="AF62" s="134" t="e">
        <f t="shared" si="3"/>
        <v>#DIV/0!</v>
      </c>
    </row>
    <row r="63" spans="1:32" s="128" customFormat="1" x14ac:dyDescent="0.35">
      <c r="A63" s="56">
        <v>2121113</v>
      </c>
      <c r="B63" s="57" t="s">
        <v>25</v>
      </c>
      <c r="C63" s="90"/>
      <c r="D63" s="90"/>
      <c r="E63" s="91">
        <f>+E64+E65</f>
        <v>10000000</v>
      </c>
      <c r="F63" s="91">
        <f t="shared" ref="F63:R63" si="25">+F64+F65</f>
        <v>0</v>
      </c>
      <c r="G63" s="91">
        <f t="shared" si="25"/>
        <v>0</v>
      </c>
      <c r="H63" s="91">
        <f t="shared" si="25"/>
        <v>0</v>
      </c>
      <c r="I63" s="91">
        <f t="shared" si="25"/>
        <v>0</v>
      </c>
      <c r="J63" s="91">
        <f t="shared" si="25"/>
        <v>10000000</v>
      </c>
      <c r="K63" s="91">
        <f t="shared" si="25"/>
        <v>0</v>
      </c>
      <c r="L63" s="91">
        <f t="shared" si="25"/>
        <v>0</v>
      </c>
      <c r="M63" s="91">
        <f t="shared" si="25"/>
        <v>0</v>
      </c>
      <c r="N63" s="91">
        <f t="shared" si="25"/>
        <v>0</v>
      </c>
      <c r="O63" s="91">
        <f t="shared" si="25"/>
        <v>0</v>
      </c>
      <c r="P63" s="91">
        <f t="shared" si="25"/>
        <v>0</v>
      </c>
      <c r="Q63" s="91">
        <f t="shared" si="25"/>
        <v>0</v>
      </c>
      <c r="R63" s="91">
        <f t="shared" si="25"/>
        <v>10000000</v>
      </c>
      <c r="S63" s="85">
        <v>2121113</v>
      </c>
      <c r="T63" s="85" t="s">
        <v>25</v>
      </c>
      <c r="U63" s="86">
        <v>10000000</v>
      </c>
      <c r="V63" s="87">
        <f t="shared" si="2"/>
        <v>0</v>
      </c>
      <c r="W63" s="89"/>
      <c r="X63" s="89"/>
      <c r="Y63" s="89"/>
      <c r="Z63" s="89"/>
      <c r="AA63" s="89"/>
      <c r="AB63" s="89"/>
      <c r="AD63" s="91">
        <v>0</v>
      </c>
      <c r="AF63" s="134" t="e">
        <f t="shared" si="3"/>
        <v>#DIV/0!</v>
      </c>
    </row>
    <row r="64" spans="1:32" ht="29" x14ac:dyDescent="0.35">
      <c r="A64" s="92">
        <v>212111313</v>
      </c>
      <c r="B64" s="93" t="s">
        <v>789</v>
      </c>
      <c r="C64" s="94"/>
      <c r="D64" s="94"/>
      <c r="E64" s="95">
        <v>5000000</v>
      </c>
      <c r="F64" s="95"/>
      <c r="G64" s="95"/>
      <c r="H64" s="95"/>
      <c r="I64" s="95"/>
      <c r="J64" s="95">
        <v>5000000</v>
      </c>
      <c r="K64" s="95"/>
      <c r="L64" s="95"/>
      <c r="M64" s="95"/>
      <c r="N64" s="95"/>
      <c r="O64" s="95"/>
      <c r="P64" s="95"/>
      <c r="Q64" s="95"/>
      <c r="R64" s="95">
        <f t="shared" si="8"/>
        <v>5000000</v>
      </c>
      <c r="S64" s="85">
        <v>212111313</v>
      </c>
      <c r="T64" s="85" t="s">
        <v>789</v>
      </c>
      <c r="U64" s="86">
        <v>5000000</v>
      </c>
      <c r="V64" s="87">
        <f t="shared" si="2"/>
        <v>0</v>
      </c>
      <c r="AD64" s="95">
        <v>0</v>
      </c>
      <c r="AF64" s="135" t="e">
        <f t="shared" si="3"/>
        <v>#DIV/0!</v>
      </c>
    </row>
    <row r="65" spans="1:32" s="128" customFormat="1" x14ac:dyDescent="0.35">
      <c r="A65" s="96">
        <v>212111314</v>
      </c>
      <c r="B65" s="97" t="s">
        <v>790</v>
      </c>
      <c r="C65" s="98"/>
      <c r="D65" s="98" t="s">
        <v>681</v>
      </c>
      <c r="E65" s="99">
        <v>5000000</v>
      </c>
      <c r="F65" s="99">
        <v>0</v>
      </c>
      <c r="G65" s="99">
        <v>0</v>
      </c>
      <c r="H65" s="99">
        <v>0</v>
      </c>
      <c r="I65" s="99">
        <v>0</v>
      </c>
      <c r="J65" s="99">
        <v>5000000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f t="shared" si="8"/>
        <v>5000000</v>
      </c>
      <c r="S65" s="85">
        <v>212111314</v>
      </c>
      <c r="T65" s="85" t="s">
        <v>790</v>
      </c>
      <c r="U65" s="86">
        <v>5000000</v>
      </c>
      <c r="V65" s="87">
        <f t="shared" si="2"/>
        <v>0</v>
      </c>
      <c r="W65" s="89"/>
      <c r="X65" s="89"/>
      <c r="Y65" s="89"/>
      <c r="Z65" s="89"/>
      <c r="AA65" s="89"/>
      <c r="AB65" s="89"/>
      <c r="AD65" s="99">
        <v>0</v>
      </c>
      <c r="AF65" s="136" t="e">
        <f t="shared" si="3"/>
        <v>#DIV/0!</v>
      </c>
    </row>
    <row r="66" spans="1:32" s="128" customFormat="1" x14ac:dyDescent="0.35">
      <c r="A66" s="56">
        <v>212113</v>
      </c>
      <c r="B66" s="57" t="s">
        <v>26</v>
      </c>
      <c r="C66" s="90"/>
      <c r="D66" s="90"/>
      <c r="E66" s="91">
        <f>+E67</f>
        <v>540800000</v>
      </c>
      <c r="F66" s="91">
        <f t="shared" ref="F66:R66" si="26">+F67</f>
        <v>0</v>
      </c>
      <c r="G66" s="91">
        <f t="shared" si="26"/>
        <v>125600000</v>
      </c>
      <c r="H66" s="91">
        <f t="shared" si="26"/>
        <v>67377350</v>
      </c>
      <c r="I66" s="91">
        <f t="shared" si="26"/>
        <v>64777350</v>
      </c>
      <c r="J66" s="91">
        <f t="shared" si="26"/>
        <v>65500000</v>
      </c>
      <c r="K66" s="91">
        <f t="shared" si="26"/>
        <v>70500000</v>
      </c>
      <c r="L66" s="91">
        <f t="shared" si="26"/>
        <v>61700000</v>
      </c>
      <c r="M66" s="91">
        <f t="shared" si="26"/>
        <v>34422987</v>
      </c>
      <c r="N66" s="91">
        <f t="shared" si="26"/>
        <v>15000000</v>
      </c>
      <c r="O66" s="91">
        <f t="shared" si="26"/>
        <v>35922313</v>
      </c>
      <c r="P66" s="91">
        <f t="shared" si="26"/>
        <v>0</v>
      </c>
      <c r="Q66" s="91">
        <f t="shared" si="26"/>
        <v>0</v>
      </c>
      <c r="R66" s="91">
        <f t="shared" si="26"/>
        <v>540800000</v>
      </c>
      <c r="S66" s="85">
        <v>212113</v>
      </c>
      <c r="T66" s="85" t="s">
        <v>26</v>
      </c>
      <c r="U66" s="86">
        <v>243800000</v>
      </c>
      <c r="V66" s="87">
        <f t="shared" si="2"/>
        <v>297000000</v>
      </c>
      <c r="W66" s="89"/>
      <c r="X66" s="89"/>
      <c r="Y66" s="89"/>
      <c r="Z66" s="89"/>
      <c r="AA66" s="89"/>
      <c r="AB66" s="89"/>
      <c r="AD66" s="91">
        <v>153281000</v>
      </c>
      <c r="AF66" s="134" t="e">
        <f t="shared" si="3"/>
        <v>#DIV/0!</v>
      </c>
    </row>
    <row r="67" spans="1:32" s="128" customFormat="1" x14ac:dyDescent="0.35">
      <c r="A67" s="56">
        <v>2121131</v>
      </c>
      <c r="B67" s="57" t="s">
        <v>791</v>
      </c>
      <c r="C67" s="90"/>
      <c r="D67" s="90"/>
      <c r="E67" s="91">
        <f t="shared" ref="E67:R67" si="27">+E68+E70+E73+E76+E82+E86+E88</f>
        <v>540800000</v>
      </c>
      <c r="F67" s="91">
        <f t="shared" si="27"/>
        <v>0</v>
      </c>
      <c r="G67" s="91">
        <f t="shared" si="27"/>
        <v>125600000</v>
      </c>
      <c r="H67" s="91">
        <f t="shared" si="27"/>
        <v>67377350</v>
      </c>
      <c r="I67" s="91">
        <f t="shared" si="27"/>
        <v>64777350</v>
      </c>
      <c r="J67" s="91">
        <f t="shared" si="27"/>
        <v>65500000</v>
      </c>
      <c r="K67" s="91">
        <f t="shared" si="27"/>
        <v>70500000</v>
      </c>
      <c r="L67" s="91">
        <f t="shared" si="27"/>
        <v>61700000</v>
      </c>
      <c r="M67" s="91">
        <f t="shared" si="27"/>
        <v>34422987</v>
      </c>
      <c r="N67" s="91">
        <f t="shared" si="27"/>
        <v>15000000</v>
      </c>
      <c r="O67" s="91">
        <f t="shared" si="27"/>
        <v>35922313</v>
      </c>
      <c r="P67" s="91">
        <f t="shared" si="27"/>
        <v>0</v>
      </c>
      <c r="Q67" s="91">
        <f t="shared" si="27"/>
        <v>0</v>
      </c>
      <c r="R67" s="91">
        <f t="shared" si="27"/>
        <v>540800000</v>
      </c>
      <c r="S67" s="85">
        <v>2121131</v>
      </c>
      <c r="T67" s="85" t="s">
        <v>27</v>
      </c>
      <c r="U67" s="86">
        <v>243800000</v>
      </c>
      <c r="V67" s="87">
        <f t="shared" ref="V67:V133" si="28">+E67-U67</f>
        <v>297000000</v>
      </c>
      <c r="W67" s="89"/>
      <c r="X67" s="89"/>
      <c r="Y67" s="89"/>
      <c r="Z67" s="89"/>
      <c r="AA67" s="89"/>
      <c r="AB67" s="89"/>
      <c r="AD67" s="91">
        <v>153281000</v>
      </c>
      <c r="AF67" s="134" t="e">
        <f t="shared" ref="AF67:AF130" si="29">(AD67-F67)/F67</f>
        <v>#DIV/0!</v>
      </c>
    </row>
    <row r="68" spans="1:32" s="128" customFormat="1" x14ac:dyDescent="0.35">
      <c r="A68" s="92">
        <v>21211311</v>
      </c>
      <c r="B68" s="93" t="s">
        <v>28</v>
      </c>
      <c r="C68" s="94"/>
      <c r="D68" s="94"/>
      <c r="E68" s="95">
        <f>+E69</f>
        <v>20000000</v>
      </c>
      <c r="F68" s="95">
        <f t="shared" ref="F68:R68" si="30">+F69</f>
        <v>0</v>
      </c>
      <c r="G68" s="95">
        <f t="shared" si="30"/>
        <v>10000000</v>
      </c>
      <c r="H68" s="95">
        <f t="shared" si="30"/>
        <v>2000000</v>
      </c>
      <c r="I68" s="95">
        <f t="shared" si="30"/>
        <v>2000000</v>
      </c>
      <c r="J68" s="95">
        <f t="shared" si="30"/>
        <v>2000000</v>
      </c>
      <c r="K68" s="95">
        <f t="shared" si="30"/>
        <v>2000000</v>
      </c>
      <c r="L68" s="95">
        <f t="shared" si="30"/>
        <v>2000000</v>
      </c>
      <c r="M68" s="95">
        <f t="shared" si="30"/>
        <v>0</v>
      </c>
      <c r="N68" s="95">
        <f t="shared" si="30"/>
        <v>0</v>
      </c>
      <c r="O68" s="95">
        <f t="shared" si="30"/>
        <v>0</v>
      </c>
      <c r="P68" s="95">
        <f t="shared" si="30"/>
        <v>0</v>
      </c>
      <c r="Q68" s="95">
        <f t="shared" si="30"/>
        <v>0</v>
      </c>
      <c r="R68" s="95">
        <f t="shared" si="30"/>
        <v>20000000</v>
      </c>
      <c r="S68" s="85">
        <v>21211311</v>
      </c>
      <c r="T68" s="85" t="s">
        <v>28</v>
      </c>
      <c r="U68" s="86">
        <v>20000000</v>
      </c>
      <c r="V68" s="87">
        <f t="shared" si="28"/>
        <v>0</v>
      </c>
      <c r="W68" s="89"/>
      <c r="X68" s="89"/>
      <c r="Y68" s="89"/>
      <c r="Z68" s="89"/>
      <c r="AA68" s="89"/>
      <c r="AB68" s="89"/>
      <c r="AD68" s="95">
        <v>2500000</v>
      </c>
      <c r="AF68" s="135" t="e">
        <f t="shared" si="29"/>
        <v>#DIV/0!</v>
      </c>
    </row>
    <row r="69" spans="1:32" s="128" customFormat="1" ht="29" x14ac:dyDescent="0.35">
      <c r="A69" s="96">
        <v>212113116</v>
      </c>
      <c r="B69" s="97" t="s">
        <v>792</v>
      </c>
      <c r="C69" s="98"/>
      <c r="D69" s="98"/>
      <c r="E69" s="99">
        <v>20000000</v>
      </c>
      <c r="F69" s="99"/>
      <c r="G69" s="99">
        <v>10000000</v>
      </c>
      <c r="H69" s="99">
        <v>2000000</v>
      </c>
      <c r="I69" s="99">
        <v>2000000</v>
      </c>
      <c r="J69" s="99">
        <v>2000000</v>
      </c>
      <c r="K69" s="99">
        <v>2000000</v>
      </c>
      <c r="L69" s="99">
        <v>2000000</v>
      </c>
      <c r="M69" s="99"/>
      <c r="N69" s="99"/>
      <c r="O69" s="99"/>
      <c r="P69" s="99"/>
      <c r="Q69" s="99"/>
      <c r="R69" s="99">
        <f t="shared" si="8"/>
        <v>20000000</v>
      </c>
      <c r="S69" s="85">
        <v>212113116</v>
      </c>
      <c r="T69" s="85" t="s">
        <v>792</v>
      </c>
      <c r="U69" s="86">
        <v>20000000</v>
      </c>
      <c r="V69" s="87">
        <f t="shared" si="28"/>
        <v>0</v>
      </c>
      <c r="W69" s="89"/>
      <c r="X69" s="89"/>
      <c r="Y69" s="89"/>
      <c r="Z69" s="89"/>
      <c r="AA69" s="89"/>
      <c r="AB69" s="89"/>
      <c r="AD69" s="99">
        <v>2500000</v>
      </c>
      <c r="AF69" s="136" t="e">
        <f t="shared" si="29"/>
        <v>#DIV/0!</v>
      </c>
    </row>
    <row r="70" spans="1:32" x14ac:dyDescent="0.35">
      <c r="A70" s="92">
        <v>21211312</v>
      </c>
      <c r="B70" s="93" t="s">
        <v>29</v>
      </c>
      <c r="C70" s="94"/>
      <c r="D70" s="94"/>
      <c r="E70" s="95">
        <f>+E71+E72</f>
        <v>53000000</v>
      </c>
      <c r="F70" s="95">
        <f t="shared" ref="F70:R70" si="31">+F71+F72</f>
        <v>0</v>
      </c>
      <c r="G70" s="95">
        <f t="shared" si="31"/>
        <v>2000000</v>
      </c>
      <c r="H70" s="95">
        <f t="shared" si="31"/>
        <v>2000000</v>
      </c>
      <c r="I70" s="95">
        <f t="shared" si="31"/>
        <v>2000000</v>
      </c>
      <c r="J70" s="95">
        <f t="shared" si="31"/>
        <v>2000000</v>
      </c>
      <c r="K70" s="95">
        <f t="shared" si="31"/>
        <v>20000000</v>
      </c>
      <c r="L70" s="95">
        <f t="shared" si="31"/>
        <v>0</v>
      </c>
      <c r="M70" s="95">
        <f t="shared" si="31"/>
        <v>0</v>
      </c>
      <c r="N70" s="95">
        <f t="shared" si="31"/>
        <v>0</v>
      </c>
      <c r="O70" s="95">
        <f t="shared" si="31"/>
        <v>25000000</v>
      </c>
      <c r="P70" s="95">
        <f t="shared" si="31"/>
        <v>0</v>
      </c>
      <c r="Q70" s="95">
        <f t="shared" si="31"/>
        <v>0</v>
      </c>
      <c r="R70" s="95">
        <f t="shared" si="31"/>
        <v>53000000</v>
      </c>
      <c r="S70" s="85">
        <v>21211312</v>
      </c>
      <c r="T70" s="85" t="s">
        <v>29</v>
      </c>
      <c r="U70" s="86">
        <v>53000000</v>
      </c>
      <c r="V70" s="87">
        <f t="shared" si="28"/>
        <v>0</v>
      </c>
      <c r="AD70" s="95">
        <v>4900000</v>
      </c>
      <c r="AF70" s="135" t="e">
        <f t="shared" si="29"/>
        <v>#DIV/0!</v>
      </c>
    </row>
    <row r="71" spans="1:32" ht="29" x14ac:dyDescent="0.35">
      <c r="A71" s="96">
        <v>212113122</v>
      </c>
      <c r="B71" s="97" t="s">
        <v>793</v>
      </c>
      <c r="C71" s="98"/>
      <c r="D71" s="98" t="s">
        <v>677</v>
      </c>
      <c r="E71" s="99">
        <v>8000000</v>
      </c>
      <c r="F71" s="99">
        <v>0</v>
      </c>
      <c r="G71" s="99">
        <v>2000000</v>
      </c>
      <c r="H71" s="99">
        <v>2000000</v>
      </c>
      <c r="I71" s="99">
        <v>2000000</v>
      </c>
      <c r="J71" s="99">
        <v>2000000</v>
      </c>
      <c r="K71" s="99"/>
      <c r="L71" s="99">
        <v>0</v>
      </c>
      <c r="M71" s="99"/>
      <c r="N71" s="99">
        <v>0</v>
      </c>
      <c r="O71" s="99">
        <v>0</v>
      </c>
      <c r="P71" s="99">
        <v>0</v>
      </c>
      <c r="Q71" s="99">
        <v>0</v>
      </c>
      <c r="R71" s="99">
        <f t="shared" si="8"/>
        <v>8000000</v>
      </c>
      <c r="S71" s="85">
        <v>212113122</v>
      </c>
      <c r="T71" s="85" t="s">
        <v>794</v>
      </c>
      <c r="U71" s="86">
        <v>8000000</v>
      </c>
      <c r="V71" s="87">
        <f t="shared" si="28"/>
        <v>0</v>
      </c>
      <c r="AD71" s="99">
        <v>2200000</v>
      </c>
      <c r="AF71" s="136" t="e">
        <f t="shared" si="29"/>
        <v>#DIV/0!</v>
      </c>
    </row>
    <row r="72" spans="1:32" s="128" customFormat="1" ht="29" x14ac:dyDescent="0.35">
      <c r="A72" s="96">
        <v>212113128</v>
      </c>
      <c r="B72" s="97" t="s">
        <v>795</v>
      </c>
      <c r="C72" s="98"/>
      <c r="D72" s="98" t="s">
        <v>728</v>
      </c>
      <c r="E72" s="99">
        <v>45000000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20000000</v>
      </c>
      <c r="L72" s="99">
        <v>0</v>
      </c>
      <c r="M72" s="99">
        <v>0</v>
      </c>
      <c r="N72" s="99">
        <v>0</v>
      </c>
      <c r="O72" s="99">
        <v>25000000</v>
      </c>
      <c r="P72" s="99">
        <v>0</v>
      </c>
      <c r="Q72" s="99">
        <v>0</v>
      </c>
      <c r="R72" s="99">
        <f t="shared" si="8"/>
        <v>45000000</v>
      </c>
      <c r="S72" s="85">
        <v>212113128</v>
      </c>
      <c r="T72" s="85" t="s">
        <v>795</v>
      </c>
      <c r="U72" s="86">
        <v>45000000</v>
      </c>
      <c r="V72" s="87">
        <f t="shared" si="28"/>
        <v>0</v>
      </c>
      <c r="W72" s="89"/>
      <c r="X72" s="89"/>
      <c r="Y72" s="89"/>
      <c r="Z72" s="89"/>
      <c r="AA72" s="89"/>
      <c r="AB72" s="89"/>
      <c r="AD72" s="99">
        <v>2700000</v>
      </c>
      <c r="AF72" s="136" t="e">
        <f t="shared" si="29"/>
        <v>#DIV/0!</v>
      </c>
    </row>
    <row r="73" spans="1:32" ht="29" x14ac:dyDescent="0.35">
      <c r="A73" s="92">
        <v>21211313</v>
      </c>
      <c r="B73" s="93" t="s">
        <v>796</v>
      </c>
      <c r="C73" s="94"/>
      <c r="D73" s="94"/>
      <c r="E73" s="95">
        <f>+E74+E75</f>
        <v>222000000</v>
      </c>
      <c r="F73" s="95">
        <f t="shared" ref="F73:R73" si="32">+F74+F75</f>
        <v>0</v>
      </c>
      <c r="G73" s="95">
        <f t="shared" si="32"/>
        <v>36000000</v>
      </c>
      <c r="H73" s="95">
        <f t="shared" si="32"/>
        <v>31577350</v>
      </c>
      <c r="I73" s="95">
        <f t="shared" si="32"/>
        <v>29577350</v>
      </c>
      <c r="J73" s="95">
        <f t="shared" si="32"/>
        <v>30500000</v>
      </c>
      <c r="K73" s="95">
        <f t="shared" si="32"/>
        <v>33500000</v>
      </c>
      <c r="L73" s="95">
        <f t="shared" si="32"/>
        <v>26500000</v>
      </c>
      <c r="M73" s="95">
        <f t="shared" si="32"/>
        <v>18422987</v>
      </c>
      <c r="N73" s="95">
        <f t="shared" si="32"/>
        <v>5000000</v>
      </c>
      <c r="O73" s="95">
        <f t="shared" si="32"/>
        <v>10922313</v>
      </c>
      <c r="P73" s="95">
        <f t="shared" si="32"/>
        <v>0</v>
      </c>
      <c r="Q73" s="95">
        <f t="shared" si="32"/>
        <v>0</v>
      </c>
      <c r="R73" s="95">
        <f t="shared" si="32"/>
        <v>222000000</v>
      </c>
      <c r="S73" s="85">
        <v>21211313</v>
      </c>
      <c r="T73" s="85" t="s">
        <v>30</v>
      </c>
      <c r="U73" s="86">
        <v>100000000</v>
      </c>
      <c r="V73" s="87">
        <f t="shared" si="28"/>
        <v>122000000</v>
      </c>
      <c r="AD73" s="95">
        <v>3000000</v>
      </c>
      <c r="AF73" s="135" t="e">
        <f t="shared" si="29"/>
        <v>#DIV/0!</v>
      </c>
    </row>
    <row r="74" spans="1:32" ht="29" x14ac:dyDescent="0.35">
      <c r="A74" s="96">
        <v>212113131</v>
      </c>
      <c r="B74" s="97" t="s">
        <v>797</v>
      </c>
      <c r="C74" s="98"/>
      <c r="D74" s="98" t="s">
        <v>715</v>
      </c>
      <c r="E74" s="101">
        <v>102000000</v>
      </c>
      <c r="F74" s="99">
        <v>0</v>
      </c>
      <c r="G74" s="99">
        <v>20000000</v>
      </c>
      <c r="H74" s="99">
        <v>16577350</v>
      </c>
      <c r="I74" s="99">
        <v>15577350</v>
      </c>
      <c r="J74" s="99">
        <v>14000000</v>
      </c>
      <c r="K74" s="99">
        <v>19500000</v>
      </c>
      <c r="L74" s="99">
        <v>8500000</v>
      </c>
      <c r="M74" s="99">
        <v>7845300</v>
      </c>
      <c r="N74" s="99">
        <v>0</v>
      </c>
      <c r="O74" s="99">
        <v>0</v>
      </c>
      <c r="P74" s="99">
        <v>0</v>
      </c>
      <c r="Q74" s="99">
        <v>0</v>
      </c>
      <c r="R74" s="99">
        <v>102000000</v>
      </c>
      <c r="S74" s="85">
        <v>212113131</v>
      </c>
      <c r="T74" s="85" t="s">
        <v>798</v>
      </c>
      <c r="U74" s="86">
        <v>45000000</v>
      </c>
      <c r="V74" s="87">
        <f t="shared" si="28"/>
        <v>57000000</v>
      </c>
      <c r="W74" s="88">
        <f>5077350+3000000</f>
        <v>8077350</v>
      </c>
      <c r="X74" s="102">
        <f>+V74+W74</f>
        <v>65077350</v>
      </c>
      <c r="Y74" s="102">
        <v>5422650</v>
      </c>
      <c r="AD74" s="99">
        <v>1200000</v>
      </c>
      <c r="AF74" s="136" t="e">
        <f t="shared" si="29"/>
        <v>#DIV/0!</v>
      </c>
    </row>
    <row r="75" spans="1:32" s="128" customFormat="1" ht="29" x14ac:dyDescent="0.35">
      <c r="A75" s="96">
        <v>212113132</v>
      </c>
      <c r="B75" s="97" t="s">
        <v>799</v>
      </c>
      <c r="C75" s="98"/>
      <c r="D75" s="98" t="s">
        <v>678</v>
      </c>
      <c r="E75" s="101">
        <v>120000000</v>
      </c>
      <c r="F75" s="99">
        <v>0</v>
      </c>
      <c r="G75" s="99">
        <v>16000000</v>
      </c>
      <c r="H75" s="99">
        <v>15000000</v>
      </c>
      <c r="I75" s="99">
        <v>14000000</v>
      </c>
      <c r="J75" s="99">
        <v>16500000</v>
      </c>
      <c r="K75" s="99">
        <v>14000000</v>
      </c>
      <c r="L75" s="99">
        <v>18000000</v>
      </c>
      <c r="M75" s="99">
        <v>10577687</v>
      </c>
      <c r="N75" s="99">
        <v>5000000</v>
      </c>
      <c r="O75" s="99">
        <v>10922313</v>
      </c>
      <c r="P75" s="99">
        <v>0</v>
      </c>
      <c r="Q75" s="99">
        <v>0</v>
      </c>
      <c r="R75" s="99">
        <v>120000000</v>
      </c>
      <c r="S75" s="85">
        <v>212113132</v>
      </c>
      <c r="T75" s="85" t="s">
        <v>800</v>
      </c>
      <c r="U75" s="86">
        <v>55000000</v>
      </c>
      <c r="V75" s="87">
        <f t="shared" si="28"/>
        <v>65000000</v>
      </c>
      <c r="W75" s="89">
        <f>85000000+30000000+60000000+11000000+10000000+10000000+5794896</f>
        <v>211794896</v>
      </c>
      <c r="X75" s="87">
        <f>+V75+W75</f>
        <v>276794896</v>
      </c>
      <c r="Y75" s="103">
        <v>5922313</v>
      </c>
      <c r="Z75" s="104">
        <f>+Y75+X75</f>
        <v>282717209</v>
      </c>
      <c r="AA75" s="89"/>
      <c r="AB75" s="89"/>
      <c r="AD75" s="99">
        <v>1800000</v>
      </c>
      <c r="AF75" s="136" t="e">
        <f t="shared" si="29"/>
        <v>#DIV/0!</v>
      </c>
    </row>
    <row r="76" spans="1:32" x14ac:dyDescent="0.35">
      <c r="A76" s="92">
        <v>21211314</v>
      </c>
      <c r="B76" s="93" t="s">
        <v>31</v>
      </c>
      <c r="C76" s="94"/>
      <c r="D76" s="94"/>
      <c r="E76" s="95">
        <f t="shared" ref="E76:R76" si="33">+E78+E80+E81+E77</f>
        <v>148800000</v>
      </c>
      <c r="F76" s="95">
        <f t="shared" si="33"/>
        <v>0</v>
      </c>
      <c r="G76" s="95">
        <f t="shared" si="33"/>
        <v>46500000</v>
      </c>
      <c r="H76" s="95">
        <f t="shared" si="33"/>
        <v>23500000</v>
      </c>
      <c r="I76" s="95">
        <f t="shared" si="33"/>
        <v>22800000</v>
      </c>
      <c r="J76" s="95">
        <f t="shared" si="33"/>
        <v>22000000</v>
      </c>
      <c r="K76" s="95">
        <f t="shared" si="33"/>
        <v>10000000</v>
      </c>
      <c r="L76" s="95">
        <f t="shared" si="33"/>
        <v>11000000</v>
      </c>
      <c r="M76" s="95">
        <f t="shared" si="33"/>
        <v>8000000</v>
      </c>
      <c r="N76" s="95">
        <f t="shared" si="33"/>
        <v>5000000</v>
      </c>
      <c r="O76" s="95">
        <f t="shared" si="33"/>
        <v>0</v>
      </c>
      <c r="P76" s="95">
        <f t="shared" si="33"/>
        <v>0</v>
      </c>
      <c r="Q76" s="95">
        <f t="shared" si="33"/>
        <v>0</v>
      </c>
      <c r="R76" s="95">
        <f t="shared" si="33"/>
        <v>148800000</v>
      </c>
      <c r="S76" s="85">
        <v>21211314</v>
      </c>
      <c r="T76" s="85" t="s">
        <v>31</v>
      </c>
      <c r="U76" s="86">
        <v>18800000</v>
      </c>
      <c r="V76" s="87">
        <f t="shared" si="28"/>
        <v>130000000</v>
      </c>
      <c r="Y76" s="105"/>
      <c r="Z76" s="105"/>
      <c r="AD76" s="95">
        <v>6100000</v>
      </c>
      <c r="AF76" s="135" t="e">
        <f t="shared" si="29"/>
        <v>#DIV/0!</v>
      </c>
    </row>
    <row r="77" spans="1:32" ht="29" x14ac:dyDescent="0.35">
      <c r="A77" s="96">
        <v>212113141</v>
      </c>
      <c r="B77" s="97" t="s">
        <v>801</v>
      </c>
      <c r="C77" s="98"/>
      <c r="D77" s="98"/>
      <c r="E77" s="101">
        <v>48000000</v>
      </c>
      <c r="F77" s="99">
        <v>0</v>
      </c>
      <c r="G77" s="99">
        <v>13000000</v>
      </c>
      <c r="H77" s="99">
        <v>5000000</v>
      </c>
      <c r="I77" s="99">
        <v>5000000</v>
      </c>
      <c r="J77" s="99">
        <v>5000000</v>
      </c>
      <c r="K77" s="99">
        <v>5000000</v>
      </c>
      <c r="L77" s="99">
        <v>5000000</v>
      </c>
      <c r="M77" s="99">
        <v>5000000</v>
      </c>
      <c r="N77" s="99">
        <v>5000000</v>
      </c>
      <c r="O77" s="99">
        <v>0</v>
      </c>
      <c r="P77" s="99">
        <v>0</v>
      </c>
      <c r="Q77" s="99">
        <v>0</v>
      </c>
      <c r="R77" s="99">
        <v>48000000</v>
      </c>
      <c r="S77" s="85">
        <v>212113141</v>
      </c>
      <c r="T77" s="85" t="s">
        <v>801</v>
      </c>
      <c r="U77" s="86">
        <v>3000000</v>
      </c>
      <c r="V77" s="87">
        <f t="shared" si="28"/>
        <v>45000000</v>
      </c>
      <c r="AD77" s="99">
        <v>2300000</v>
      </c>
      <c r="AF77" s="136" t="e">
        <f t="shared" si="29"/>
        <v>#DIV/0!</v>
      </c>
    </row>
    <row r="78" spans="1:32" x14ac:dyDescent="0.35">
      <c r="A78" s="96">
        <v>212113142</v>
      </c>
      <c r="B78" s="100" t="s">
        <v>802</v>
      </c>
      <c r="C78" s="98"/>
      <c r="D78" s="98" t="s">
        <v>679</v>
      </c>
      <c r="E78" s="99">
        <v>35000000</v>
      </c>
      <c r="F78" s="99">
        <v>0</v>
      </c>
      <c r="G78" s="99">
        <v>10000000</v>
      </c>
      <c r="H78" s="99">
        <v>5000000</v>
      </c>
      <c r="I78" s="99">
        <v>5000000</v>
      </c>
      <c r="J78" s="99">
        <v>5000000</v>
      </c>
      <c r="K78" s="99">
        <v>5000000</v>
      </c>
      <c r="L78" s="99">
        <v>5000000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35000000</v>
      </c>
      <c r="S78" s="85">
        <v>212113142</v>
      </c>
      <c r="T78" s="85" t="s">
        <v>802</v>
      </c>
      <c r="U78" s="86">
        <v>0</v>
      </c>
      <c r="V78" s="87">
        <f t="shared" si="28"/>
        <v>35000000</v>
      </c>
      <c r="AD78" s="99">
        <v>3800000</v>
      </c>
      <c r="AF78" s="136" t="e">
        <f t="shared" si="29"/>
        <v>#DIV/0!</v>
      </c>
    </row>
    <row r="79" spans="1:32" s="128" customFormat="1" x14ac:dyDescent="0.35">
      <c r="A79" s="96">
        <v>212113143</v>
      </c>
      <c r="B79" s="100" t="s">
        <v>543</v>
      </c>
      <c r="C79" s="98"/>
      <c r="D79" s="98"/>
      <c r="E79" s="99">
        <v>25000000</v>
      </c>
      <c r="F79" s="99">
        <v>0</v>
      </c>
      <c r="G79" s="99">
        <v>10000000</v>
      </c>
      <c r="H79" s="99">
        <v>5000000</v>
      </c>
      <c r="I79" s="99">
        <v>5000000</v>
      </c>
      <c r="J79" s="99">
        <v>5000000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25000000</v>
      </c>
      <c r="S79" s="85"/>
      <c r="T79" s="85"/>
      <c r="U79" s="86"/>
      <c r="V79" s="87"/>
      <c r="W79" s="82"/>
      <c r="X79" s="82"/>
      <c r="Y79" s="82"/>
      <c r="Z79" s="82"/>
      <c r="AA79" s="82"/>
      <c r="AB79" s="82"/>
      <c r="AC79" s="127"/>
      <c r="AD79" s="99">
        <v>0</v>
      </c>
      <c r="AF79" s="136" t="e">
        <f t="shared" si="29"/>
        <v>#DIV/0!</v>
      </c>
    </row>
    <row r="80" spans="1:32" ht="43.5" x14ac:dyDescent="0.35">
      <c r="A80" s="96">
        <v>212113144</v>
      </c>
      <c r="B80" s="97" t="s">
        <v>803</v>
      </c>
      <c r="C80" s="98"/>
      <c r="D80" s="98" t="s">
        <v>804</v>
      </c>
      <c r="E80" s="99">
        <v>26000000</v>
      </c>
      <c r="F80" s="99">
        <v>0</v>
      </c>
      <c r="G80" s="99">
        <v>10000000</v>
      </c>
      <c r="H80" s="99">
        <v>5000000</v>
      </c>
      <c r="I80" s="99">
        <v>5000000</v>
      </c>
      <c r="J80" s="99">
        <v>5000000</v>
      </c>
      <c r="K80" s="99">
        <v>0</v>
      </c>
      <c r="L80" s="99">
        <v>1000000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26000000</v>
      </c>
      <c r="S80" s="85">
        <v>212113144</v>
      </c>
      <c r="T80" s="85" t="s">
        <v>805</v>
      </c>
      <c r="U80" s="86">
        <v>1000000</v>
      </c>
      <c r="V80" s="87">
        <f t="shared" si="28"/>
        <v>25000000</v>
      </c>
      <c r="W80" s="89"/>
      <c r="X80" s="89"/>
      <c r="Y80" s="89"/>
      <c r="Z80" s="89"/>
      <c r="AA80" s="89"/>
      <c r="AB80" s="89"/>
      <c r="AC80" s="128"/>
      <c r="AD80" s="99">
        <v>0</v>
      </c>
      <c r="AF80" s="136" t="e">
        <f t="shared" si="29"/>
        <v>#DIV/0!</v>
      </c>
    </row>
    <row r="81" spans="1:32" s="128" customFormat="1" x14ac:dyDescent="0.35">
      <c r="A81" s="96">
        <v>212113145</v>
      </c>
      <c r="B81" s="97" t="s">
        <v>802</v>
      </c>
      <c r="C81" s="98"/>
      <c r="D81" s="98" t="s">
        <v>804</v>
      </c>
      <c r="E81" s="101">
        <v>39800000</v>
      </c>
      <c r="F81" s="99">
        <v>0</v>
      </c>
      <c r="G81" s="99">
        <v>13500000</v>
      </c>
      <c r="H81" s="99">
        <v>8500000</v>
      </c>
      <c r="I81" s="99">
        <v>7800000</v>
      </c>
      <c r="J81" s="99">
        <v>7000000</v>
      </c>
      <c r="K81" s="99">
        <v>0</v>
      </c>
      <c r="L81" s="99">
        <v>0</v>
      </c>
      <c r="M81" s="99">
        <v>3000000</v>
      </c>
      <c r="N81" s="99">
        <v>0</v>
      </c>
      <c r="O81" s="99">
        <v>0</v>
      </c>
      <c r="P81" s="99">
        <v>0</v>
      </c>
      <c r="Q81" s="99">
        <v>0</v>
      </c>
      <c r="R81" s="99">
        <v>39800000</v>
      </c>
      <c r="S81" s="85">
        <v>212113145</v>
      </c>
      <c r="T81" s="85" t="s">
        <v>802</v>
      </c>
      <c r="U81" s="86">
        <v>14800000</v>
      </c>
      <c r="V81" s="87">
        <f t="shared" si="28"/>
        <v>25000000</v>
      </c>
      <c r="W81" s="82"/>
      <c r="X81" s="82"/>
      <c r="Y81" s="82"/>
      <c r="Z81" s="82"/>
      <c r="AA81" s="82"/>
      <c r="AB81" s="82"/>
      <c r="AC81" s="127"/>
      <c r="AD81" s="99">
        <v>0</v>
      </c>
      <c r="AF81" s="136" t="e">
        <f t="shared" si="29"/>
        <v>#DIV/0!</v>
      </c>
    </row>
    <row r="82" spans="1:32" s="128" customFormat="1" ht="29" x14ac:dyDescent="0.35">
      <c r="A82" s="92">
        <v>21211315</v>
      </c>
      <c r="B82" s="93" t="s">
        <v>806</v>
      </c>
      <c r="C82" s="94"/>
      <c r="D82" s="94"/>
      <c r="E82" s="95">
        <f>+E84+E83+E85</f>
        <v>17000000</v>
      </c>
      <c r="F82" s="95">
        <f t="shared" ref="F82:R82" si="34">+F84+F83+F85</f>
        <v>0</v>
      </c>
      <c r="G82" s="95">
        <f t="shared" si="34"/>
        <v>6600000</v>
      </c>
      <c r="H82" s="95">
        <f t="shared" si="34"/>
        <v>3000000</v>
      </c>
      <c r="I82" s="95">
        <f t="shared" si="34"/>
        <v>3400000</v>
      </c>
      <c r="J82" s="95">
        <f t="shared" si="34"/>
        <v>4000000</v>
      </c>
      <c r="K82" s="95">
        <f t="shared" si="34"/>
        <v>0</v>
      </c>
      <c r="L82" s="95">
        <f t="shared" si="34"/>
        <v>0</v>
      </c>
      <c r="M82" s="95">
        <f t="shared" si="34"/>
        <v>0</v>
      </c>
      <c r="N82" s="95">
        <f t="shared" si="34"/>
        <v>0</v>
      </c>
      <c r="O82" s="95">
        <f t="shared" si="34"/>
        <v>0</v>
      </c>
      <c r="P82" s="95">
        <f t="shared" si="34"/>
        <v>0</v>
      </c>
      <c r="Q82" s="95">
        <f t="shared" si="34"/>
        <v>0</v>
      </c>
      <c r="R82" s="95">
        <f t="shared" si="34"/>
        <v>17000000</v>
      </c>
      <c r="S82" s="85">
        <v>21211315</v>
      </c>
      <c r="T82" s="85" t="s">
        <v>32</v>
      </c>
      <c r="U82" s="86">
        <v>17000000</v>
      </c>
      <c r="V82" s="87">
        <f t="shared" si="28"/>
        <v>0</v>
      </c>
      <c r="W82" s="89"/>
      <c r="X82" s="89"/>
      <c r="Y82" s="89"/>
      <c r="Z82" s="89"/>
      <c r="AA82" s="89"/>
      <c r="AB82" s="89"/>
      <c r="AD82" s="95">
        <v>2200000</v>
      </c>
      <c r="AF82" s="135" t="e">
        <f t="shared" si="29"/>
        <v>#DIV/0!</v>
      </c>
    </row>
    <row r="83" spans="1:32" s="128" customFormat="1" ht="29" x14ac:dyDescent="0.35">
      <c r="A83" s="96">
        <v>212113151</v>
      </c>
      <c r="B83" s="97" t="s">
        <v>807</v>
      </c>
      <c r="C83" s="98"/>
      <c r="D83" s="98"/>
      <c r="E83" s="101">
        <v>8000000</v>
      </c>
      <c r="F83" s="99"/>
      <c r="G83" s="99">
        <v>2500000</v>
      </c>
      <c r="H83" s="99">
        <v>1500000</v>
      </c>
      <c r="I83" s="99">
        <v>2000000</v>
      </c>
      <c r="J83" s="99">
        <v>2000000</v>
      </c>
      <c r="K83" s="99"/>
      <c r="L83" s="99"/>
      <c r="M83" s="99"/>
      <c r="N83" s="99"/>
      <c r="O83" s="99"/>
      <c r="P83" s="99"/>
      <c r="Q83" s="99"/>
      <c r="R83" s="99">
        <f t="shared" ref="R83:R141" si="35">SUM(F83:Q83)</f>
        <v>8000000</v>
      </c>
      <c r="S83" s="85">
        <v>212113151</v>
      </c>
      <c r="T83" s="85" t="s">
        <v>807</v>
      </c>
      <c r="U83" s="86">
        <v>8000000</v>
      </c>
      <c r="V83" s="87">
        <f t="shared" si="28"/>
        <v>0</v>
      </c>
      <c r="W83" s="89"/>
      <c r="X83" s="89"/>
      <c r="Y83" s="89"/>
      <c r="Z83" s="89"/>
      <c r="AA83" s="89"/>
      <c r="AB83" s="89"/>
      <c r="AD83" s="99">
        <v>2200000</v>
      </c>
      <c r="AF83" s="136" t="e">
        <f t="shared" si="29"/>
        <v>#DIV/0!</v>
      </c>
    </row>
    <row r="84" spans="1:32" ht="43.5" x14ac:dyDescent="0.35">
      <c r="A84" s="96">
        <v>212113152</v>
      </c>
      <c r="B84" s="97" t="s">
        <v>808</v>
      </c>
      <c r="C84" s="98"/>
      <c r="D84" s="98" t="s">
        <v>681</v>
      </c>
      <c r="E84" s="101">
        <v>6000000</v>
      </c>
      <c r="F84" s="99">
        <v>0</v>
      </c>
      <c r="G84" s="99">
        <v>2600000</v>
      </c>
      <c r="H84" s="99">
        <v>0</v>
      </c>
      <c r="I84" s="99">
        <v>1400000</v>
      </c>
      <c r="J84" s="99">
        <v>2000000</v>
      </c>
      <c r="K84" s="99"/>
      <c r="L84" s="99"/>
      <c r="M84" s="99"/>
      <c r="N84" s="99">
        <v>0</v>
      </c>
      <c r="O84" s="99">
        <v>0</v>
      </c>
      <c r="P84" s="99">
        <v>0</v>
      </c>
      <c r="Q84" s="99">
        <v>0</v>
      </c>
      <c r="R84" s="99">
        <f t="shared" si="35"/>
        <v>6000000</v>
      </c>
      <c r="S84" s="85">
        <v>212113152</v>
      </c>
      <c r="T84" s="85" t="s">
        <v>809</v>
      </c>
      <c r="U84" s="86">
        <v>6000000</v>
      </c>
      <c r="V84" s="87">
        <f t="shared" si="28"/>
        <v>0</v>
      </c>
      <c r="W84" s="89"/>
      <c r="X84" s="89"/>
      <c r="Y84" s="89"/>
      <c r="Z84" s="89"/>
      <c r="AA84" s="89"/>
      <c r="AB84" s="89"/>
      <c r="AC84" s="128"/>
      <c r="AD84" s="99">
        <v>0</v>
      </c>
      <c r="AF84" s="136" t="e">
        <f t="shared" si="29"/>
        <v>#DIV/0!</v>
      </c>
    </row>
    <row r="85" spans="1:32" s="128" customFormat="1" ht="43.5" x14ac:dyDescent="0.35">
      <c r="A85" s="96">
        <v>212113153</v>
      </c>
      <c r="B85" s="97" t="s">
        <v>810</v>
      </c>
      <c r="C85" s="98"/>
      <c r="D85" s="98"/>
      <c r="E85" s="101">
        <v>3000000</v>
      </c>
      <c r="F85" s="99"/>
      <c r="G85" s="99">
        <v>1500000</v>
      </c>
      <c r="H85" s="99">
        <v>1500000</v>
      </c>
      <c r="I85" s="99"/>
      <c r="J85" s="99"/>
      <c r="K85" s="99"/>
      <c r="L85" s="99"/>
      <c r="M85" s="99"/>
      <c r="N85" s="99"/>
      <c r="O85" s="99"/>
      <c r="P85" s="99"/>
      <c r="Q85" s="99"/>
      <c r="R85" s="99">
        <f t="shared" si="35"/>
        <v>3000000</v>
      </c>
      <c r="S85" s="85">
        <v>212113153</v>
      </c>
      <c r="T85" s="85" t="s">
        <v>810</v>
      </c>
      <c r="U85" s="86">
        <v>3000000</v>
      </c>
      <c r="V85" s="87">
        <f t="shared" si="28"/>
        <v>0</v>
      </c>
      <c r="W85" s="82"/>
      <c r="X85" s="82"/>
      <c r="Y85" s="82"/>
      <c r="Z85" s="82"/>
      <c r="AA85" s="82"/>
      <c r="AB85" s="82"/>
      <c r="AC85" s="127"/>
      <c r="AD85" s="99">
        <v>0</v>
      </c>
      <c r="AF85" s="136" t="e">
        <f t="shared" si="29"/>
        <v>#DIV/0!</v>
      </c>
    </row>
    <row r="86" spans="1:32" s="128" customFormat="1" ht="29" x14ac:dyDescent="0.35">
      <c r="A86" s="92">
        <v>21211316</v>
      </c>
      <c r="B86" s="93" t="s">
        <v>811</v>
      </c>
      <c r="C86" s="94"/>
      <c r="D86" s="94"/>
      <c r="E86" s="95">
        <f>+E87</f>
        <v>35000000</v>
      </c>
      <c r="F86" s="95">
        <f t="shared" ref="F86:R86" si="36">+F87</f>
        <v>0</v>
      </c>
      <c r="G86" s="95">
        <f t="shared" si="36"/>
        <v>14500000</v>
      </c>
      <c r="H86" s="95">
        <f t="shared" si="36"/>
        <v>300000</v>
      </c>
      <c r="I86" s="95">
        <f t="shared" si="36"/>
        <v>0</v>
      </c>
      <c r="J86" s="95">
        <f t="shared" si="36"/>
        <v>0</v>
      </c>
      <c r="K86" s="95">
        <f t="shared" si="36"/>
        <v>0</v>
      </c>
      <c r="L86" s="95">
        <f t="shared" si="36"/>
        <v>17200000</v>
      </c>
      <c r="M86" s="95">
        <f t="shared" si="36"/>
        <v>3000000</v>
      </c>
      <c r="N86" s="95">
        <f t="shared" si="36"/>
        <v>0</v>
      </c>
      <c r="O86" s="95">
        <f t="shared" si="36"/>
        <v>0</v>
      </c>
      <c r="P86" s="95">
        <f t="shared" si="36"/>
        <v>0</v>
      </c>
      <c r="Q86" s="95">
        <f t="shared" si="36"/>
        <v>0</v>
      </c>
      <c r="R86" s="95">
        <f t="shared" si="36"/>
        <v>35000000</v>
      </c>
      <c r="S86" s="85">
        <v>21211316</v>
      </c>
      <c r="T86" s="85" t="s">
        <v>33</v>
      </c>
      <c r="U86" s="86">
        <v>35000000</v>
      </c>
      <c r="V86" s="87">
        <f t="shared" si="28"/>
        <v>0</v>
      </c>
      <c r="W86" s="89"/>
      <c r="X86" s="89"/>
      <c r="Y86" s="89"/>
      <c r="Z86" s="89"/>
      <c r="AA86" s="89"/>
      <c r="AB86" s="89"/>
      <c r="AD86" s="95">
        <v>2200000</v>
      </c>
      <c r="AF86" s="135" t="e">
        <f t="shared" si="29"/>
        <v>#DIV/0!</v>
      </c>
    </row>
    <row r="87" spans="1:32" s="128" customFormat="1" ht="72.5" x14ac:dyDescent="0.35">
      <c r="A87" s="96">
        <v>212113162</v>
      </c>
      <c r="B87" s="97" t="s">
        <v>812</v>
      </c>
      <c r="C87" s="98"/>
      <c r="D87" s="98" t="s">
        <v>813</v>
      </c>
      <c r="E87" s="101">
        <v>35000000</v>
      </c>
      <c r="F87" s="99">
        <v>0</v>
      </c>
      <c r="G87" s="99">
        <v>14500000</v>
      </c>
      <c r="H87" s="99">
        <v>300000</v>
      </c>
      <c r="I87" s="99">
        <v>0</v>
      </c>
      <c r="J87" s="99">
        <v>0</v>
      </c>
      <c r="K87" s="99">
        <v>0</v>
      </c>
      <c r="L87" s="99">
        <v>17200000</v>
      </c>
      <c r="M87" s="99">
        <v>3000000</v>
      </c>
      <c r="N87" s="99">
        <v>0</v>
      </c>
      <c r="O87" s="99">
        <v>0</v>
      </c>
      <c r="P87" s="99">
        <v>0</v>
      </c>
      <c r="Q87" s="99">
        <v>0</v>
      </c>
      <c r="R87" s="99">
        <f t="shared" si="35"/>
        <v>35000000</v>
      </c>
      <c r="S87" s="85">
        <v>212113162</v>
      </c>
      <c r="T87" s="85" t="s">
        <v>814</v>
      </c>
      <c r="U87" s="86">
        <v>35000000</v>
      </c>
      <c r="V87" s="87">
        <f t="shared" si="28"/>
        <v>0</v>
      </c>
      <c r="W87" s="89"/>
      <c r="X87" s="89"/>
      <c r="Y87" s="89"/>
      <c r="Z87" s="89"/>
      <c r="AA87" s="89"/>
      <c r="AB87" s="89"/>
      <c r="AD87" s="99">
        <v>2200000</v>
      </c>
      <c r="AF87" s="136" t="e">
        <f t="shared" si="29"/>
        <v>#DIV/0!</v>
      </c>
    </row>
    <row r="88" spans="1:32" s="128" customFormat="1" x14ac:dyDescent="0.35">
      <c r="A88" s="92">
        <v>21211317</v>
      </c>
      <c r="B88" s="93" t="s">
        <v>34</v>
      </c>
      <c r="C88" s="94"/>
      <c r="D88" s="94"/>
      <c r="E88" s="95">
        <f>+E89</f>
        <v>45000000</v>
      </c>
      <c r="F88" s="95">
        <f t="shared" ref="F88:R88" si="37">+F89</f>
        <v>0</v>
      </c>
      <c r="G88" s="95">
        <f t="shared" si="37"/>
        <v>10000000</v>
      </c>
      <c r="H88" s="95">
        <f t="shared" si="37"/>
        <v>5000000</v>
      </c>
      <c r="I88" s="95">
        <f t="shared" si="37"/>
        <v>5000000</v>
      </c>
      <c r="J88" s="95">
        <f t="shared" si="37"/>
        <v>5000000</v>
      </c>
      <c r="K88" s="95">
        <f t="shared" si="37"/>
        <v>5000000</v>
      </c>
      <c r="L88" s="95">
        <f t="shared" si="37"/>
        <v>5000000</v>
      </c>
      <c r="M88" s="95">
        <f t="shared" si="37"/>
        <v>5000000</v>
      </c>
      <c r="N88" s="95">
        <f t="shared" si="37"/>
        <v>5000000</v>
      </c>
      <c r="O88" s="95">
        <f t="shared" si="37"/>
        <v>0</v>
      </c>
      <c r="P88" s="95">
        <f t="shared" si="37"/>
        <v>0</v>
      </c>
      <c r="Q88" s="95">
        <f t="shared" si="37"/>
        <v>0</v>
      </c>
      <c r="R88" s="95">
        <f t="shared" si="37"/>
        <v>45000000</v>
      </c>
      <c r="S88" s="85">
        <v>21211317</v>
      </c>
      <c r="T88" s="85" t="s">
        <v>34</v>
      </c>
      <c r="U88" s="86">
        <v>0</v>
      </c>
      <c r="V88" s="87">
        <f t="shared" si="28"/>
        <v>45000000</v>
      </c>
      <c r="W88" s="89"/>
      <c r="X88" s="89"/>
      <c r="Y88" s="89"/>
      <c r="Z88" s="89"/>
      <c r="AA88" s="89"/>
      <c r="AB88" s="89"/>
      <c r="AD88" s="95">
        <v>132381000</v>
      </c>
      <c r="AF88" s="135" t="e">
        <f t="shared" si="29"/>
        <v>#DIV/0!</v>
      </c>
    </row>
    <row r="89" spans="1:32" s="128" customFormat="1" ht="43.5" x14ac:dyDescent="0.35">
      <c r="A89" s="96">
        <v>212113171</v>
      </c>
      <c r="B89" s="97" t="s">
        <v>815</v>
      </c>
      <c r="C89" s="98"/>
      <c r="D89" s="98"/>
      <c r="E89" s="99">
        <v>45000000</v>
      </c>
      <c r="F89" s="99">
        <v>0</v>
      </c>
      <c r="G89" s="99">
        <v>10000000</v>
      </c>
      <c r="H89" s="99">
        <v>5000000</v>
      </c>
      <c r="I89" s="99">
        <v>5000000</v>
      </c>
      <c r="J89" s="99">
        <v>5000000</v>
      </c>
      <c r="K89" s="99">
        <v>5000000</v>
      </c>
      <c r="L89" s="99">
        <v>5000000</v>
      </c>
      <c r="M89" s="99">
        <v>5000000</v>
      </c>
      <c r="N89" s="99">
        <v>5000000</v>
      </c>
      <c r="O89" s="99">
        <v>0</v>
      </c>
      <c r="P89" s="99">
        <v>0</v>
      </c>
      <c r="Q89" s="99">
        <v>0</v>
      </c>
      <c r="R89" s="99">
        <v>45000000</v>
      </c>
      <c r="S89" s="85">
        <v>212113171</v>
      </c>
      <c r="T89" s="85" t="s">
        <v>816</v>
      </c>
      <c r="U89" s="86">
        <v>0</v>
      </c>
      <c r="V89" s="87">
        <f t="shared" si="28"/>
        <v>45000000</v>
      </c>
      <c r="W89" s="89"/>
      <c r="X89" s="89"/>
      <c r="Y89" s="89"/>
      <c r="Z89" s="89"/>
      <c r="AA89" s="89"/>
      <c r="AB89" s="89"/>
      <c r="AD89" s="99">
        <v>132381000</v>
      </c>
      <c r="AF89" s="136" t="e">
        <f t="shared" si="29"/>
        <v>#DIV/0!</v>
      </c>
    </row>
    <row r="90" spans="1:32" s="128" customFormat="1" x14ac:dyDescent="0.35">
      <c r="A90" s="56">
        <v>212114</v>
      </c>
      <c r="B90" s="57" t="s">
        <v>35</v>
      </c>
      <c r="C90" s="90"/>
      <c r="D90" s="90"/>
      <c r="E90" s="91">
        <f t="shared" ref="E90:R90" si="38">+E91+E96</f>
        <v>78190348</v>
      </c>
      <c r="F90" s="91">
        <f t="shared" si="38"/>
        <v>0</v>
      </c>
      <c r="G90" s="91">
        <f t="shared" si="38"/>
        <v>5900000</v>
      </c>
      <c r="H90" s="91">
        <f t="shared" si="38"/>
        <v>15300000</v>
      </c>
      <c r="I90" s="91">
        <f t="shared" si="38"/>
        <v>11300000</v>
      </c>
      <c r="J90" s="91">
        <f t="shared" si="38"/>
        <v>13000000</v>
      </c>
      <c r="K90" s="91">
        <f t="shared" si="38"/>
        <v>7590348</v>
      </c>
      <c r="L90" s="91">
        <f t="shared" si="38"/>
        <v>1000000</v>
      </c>
      <c r="M90" s="91">
        <f t="shared" si="38"/>
        <v>22500000</v>
      </c>
      <c r="N90" s="91">
        <f t="shared" si="38"/>
        <v>1600000</v>
      </c>
      <c r="O90" s="91">
        <f t="shared" si="38"/>
        <v>0</v>
      </c>
      <c r="P90" s="91">
        <f t="shared" si="38"/>
        <v>0</v>
      </c>
      <c r="Q90" s="91">
        <f t="shared" si="38"/>
        <v>0</v>
      </c>
      <c r="R90" s="91">
        <f t="shared" si="38"/>
        <v>78190348</v>
      </c>
      <c r="S90" s="85">
        <v>212114</v>
      </c>
      <c r="T90" s="85" t="s">
        <v>35</v>
      </c>
      <c r="U90" s="86">
        <v>78190348</v>
      </c>
      <c r="V90" s="87">
        <f t="shared" si="28"/>
        <v>0</v>
      </c>
      <c r="W90" s="89"/>
      <c r="X90" s="89"/>
      <c r="Y90" s="89"/>
      <c r="Z90" s="89"/>
      <c r="AA90" s="89"/>
      <c r="AB90" s="89"/>
      <c r="AD90" s="91">
        <v>0</v>
      </c>
      <c r="AF90" s="134" t="e">
        <f t="shared" si="29"/>
        <v>#DIV/0!</v>
      </c>
    </row>
    <row r="91" spans="1:32" s="128" customFormat="1" x14ac:dyDescent="0.35">
      <c r="A91" s="92">
        <v>2121142</v>
      </c>
      <c r="B91" s="93" t="s">
        <v>36</v>
      </c>
      <c r="C91" s="94"/>
      <c r="D91" s="94"/>
      <c r="E91" s="95">
        <f t="shared" ref="E91:R91" si="39">+E92+E93</f>
        <v>0</v>
      </c>
      <c r="F91" s="95">
        <f t="shared" si="39"/>
        <v>0</v>
      </c>
      <c r="G91" s="95">
        <f t="shared" si="39"/>
        <v>0</v>
      </c>
      <c r="H91" s="95">
        <f t="shared" si="39"/>
        <v>0</v>
      </c>
      <c r="I91" s="95">
        <f t="shared" si="39"/>
        <v>0</v>
      </c>
      <c r="J91" s="95">
        <f t="shared" si="39"/>
        <v>0</v>
      </c>
      <c r="K91" s="95">
        <f t="shared" si="39"/>
        <v>0</v>
      </c>
      <c r="L91" s="95">
        <f t="shared" si="39"/>
        <v>0</v>
      </c>
      <c r="M91" s="95">
        <f t="shared" si="39"/>
        <v>0</v>
      </c>
      <c r="N91" s="95">
        <f t="shared" si="39"/>
        <v>0</v>
      </c>
      <c r="O91" s="95">
        <f t="shared" si="39"/>
        <v>0</v>
      </c>
      <c r="P91" s="95">
        <f t="shared" si="39"/>
        <v>0</v>
      </c>
      <c r="Q91" s="95">
        <f t="shared" si="39"/>
        <v>0</v>
      </c>
      <c r="R91" s="95">
        <f t="shared" si="39"/>
        <v>0</v>
      </c>
      <c r="S91" s="85">
        <v>2121142</v>
      </c>
      <c r="T91" s="85" t="s">
        <v>36</v>
      </c>
      <c r="U91" s="86">
        <v>0</v>
      </c>
      <c r="V91" s="87">
        <f t="shared" si="28"/>
        <v>0</v>
      </c>
      <c r="W91" s="89"/>
      <c r="X91" s="89"/>
      <c r="Y91" s="89"/>
      <c r="Z91" s="89"/>
      <c r="AA91" s="89"/>
      <c r="AB91" s="89"/>
      <c r="AD91" s="95">
        <v>0</v>
      </c>
      <c r="AF91" s="135" t="e">
        <f t="shared" si="29"/>
        <v>#DIV/0!</v>
      </c>
    </row>
    <row r="92" spans="1:32" s="128" customFormat="1" x14ac:dyDescent="0.35">
      <c r="A92" s="96">
        <v>21211421</v>
      </c>
      <c r="B92" s="97" t="s">
        <v>817</v>
      </c>
      <c r="C92" s="98"/>
      <c r="D92" s="98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>
        <f t="shared" si="35"/>
        <v>0</v>
      </c>
      <c r="S92" s="85">
        <v>21211423</v>
      </c>
      <c r="T92" s="85" t="s">
        <v>37</v>
      </c>
      <c r="U92" s="86">
        <v>0</v>
      </c>
      <c r="V92" s="87">
        <f t="shared" si="28"/>
        <v>0</v>
      </c>
      <c r="W92" s="89"/>
      <c r="X92" s="89"/>
      <c r="Y92" s="89"/>
      <c r="Z92" s="89"/>
      <c r="AA92" s="89"/>
      <c r="AB92" s="89"/>
      <c r="AD92" s="99"/>
      <c r="AF92" s="136" t="e">
        <f t="shared" si="29"/>
        <v>#DIV/0!</v>
      </c>
    </row>
    <row r="93" spans="1:32" s="128" customFormat="1" x14ac:dyDescent="0.35">
      <c r="A93" s="96">
        <v>21211423</v>
      </c>
      <c r="B93" s="97" t="s">
        <v>37</v>
      </c>
      <c r="C93" s="98"/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>
        <f t="shared" si="35"/>
        <v>0</v>
      </c>
      <c r="S93" s="85">
        <v>212114231</v>
      </c>
      <c r="T93" s="85" t="s">
        <v>38</v>
      </c>
      <c r="U93" s="86">
        <v>0</v>
      </c>
      <c r="V93" s="87">
        <f t="shared" si="28"/>
        <v>0</v>
      </c>
      <c r="W93" s="89"/>
      <c r="X93" s="89"/>
      <c r="Y93" s="89"/>
      <c r="Z93" s="89"/>
      <c r="AA93" s="89"/>
      <c r="AB93" s="89"/>
      <c r="AD93" s="99">
        <v>0</v>
      </c>
      <c r="AF93" s="136" t="e">
        <f t="shared" si="29"/>
        <v>#DIV/0!</v>
      </c>
    </row>
    <row r="94" spans="1:32" x14ac:dyDescent="0.35">
      <c r="A94" s="123">
        <v>212114231</v>
      </c>
      <c r="B94" s="124" t="s">
        <v>38</v>
      </c>
      <c r="C94" s="125"/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85"/>
      <c r="T94" s="85"/>
      <c r="U94" s="86"/>
      <c r="V94" s="87"/>
      <c r="W94" s="89"/>
      <c r="X94" s="89"/>
      <c r="Y94" s="89"/>
      <c r="Z94" s="89"/>
      <c r="AA94" s="89"/>
      <c r="AB94" s="89"/>
      <c r="AC94" s="128"/>
      <c r="AD94" s="126">
        <v>0</v>
      </c>
      <c r="AE94" s="128"/>
      <c r="AF94" s="137" t="e">
        <f t="shared" si="29"/>
        <v>#DIV/0!</v>
      </c>
    </row>
    <row r="95" spans="1:32" x14ac:dyDescent="0.35">
      <c r="A95" s="123">
        <v>2121142311</v>
      </c>
      <c r="B95" s="124" t="s">
        <v>548</v>
      </c>
      <c r="C95" s="125"/>
      <c r="D95" s="125"/>
      <c r="E95" s="126">
        <v>25000000</v>
      </c>
      <c r="F95" s="126">
        <v>0</v>
      </c>
      <c r="G95" s="126">
        <v>10000000</v>
      </c>
      <c r="H95" s="126">
        <v>5000000</v>
      </c>
      <c r="I95" s="126">
        <v>5000000</v>
      </c>
      <c r="J95" s="126">
        <v>5000000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25000000</v>
      </c>
      <c r="S95" s="85"/>
      <c r="T95" s="85"/>
      <c r="U95" s="86"/>
      <c r="V95" s="87"/>
      <c r="W95" s="89"/>
      <c r="X95" s="89"/>
      <c r="Y95" s="89"/>
      <c r="Z95" s="89"/>
      <c r="AA95" s="89"/>
      <c r="AB95" s="89"/>
      <c r="AC95" s="128"/>
      <c r="AD95" s="126">
        <v>0</v>
      </c>
      <c r="AF95" s="137" t="e">
        <f t="shared" si="29"/>
        <v>#DIV/0!</v>
      </c>
    </row>
    <row r="96" spans="1:32" ht="29" x14ac:dyDescent="0.35">
      <c r="A96" s="60">
        <v>2121143</v>
      </c>
      <c r="B96" s="61" t="s">
        <v>39</v>
      </c>
      <c r="C96" s="106"/>
      <c r="D96" s="106"/>
      <c r="E96" s="107">
        <f>+E97</f>
        <v>78190348</v>
      </c>
      <c r="F96" s="107">
        <f t="shared" ref="F96:R97" si="40">+F97</f>
        <v>0</v>
      </c>
      <c r="G96" s="107">
        <f t="shared" si="40"/>
        <v>5900000</v>
      </c>
      <c r="H96" s="107">
        <f t="shared" si="40"/>
        <v>15300000</v>
      </c>
      <c r="I96" s="107">
        <f t="shared" si="40"/>
        <v>11300000</v>
      </c>
      <c r="J96" s="107">
        <f t="shared" si="40"/>
        <v>13000000</v>
      </c>
      <c r="K96" s="107">
        <f t="shared" si="40"/>
        <v>7590348</v>
      </c>
      <c r="L96" s="107">
        <f t="shared" si="40"/>
        <v>1000000</v>
      </c>
      <c r="M96" s="107">
        <f t="shared" si="40"/>
        <v>22500000</v>
      </c>
      <c r="N96" s="107">
        <f t="shared" si="40"/>
        <v>1600000</v>
      </c>
      <c r="O96" s="107">
        <f t="shared" si="40"/>
        <v>0</v>
      </c>
      <c r="P96" s="107">
        <f t="shared" si="40"/>
        <v>0</v>
      </c>
      <c r="Q96" s="107">
        <f t="shared" si="40"/>
        <v>0</v>
      </c>
      <c r="R96" s="107">
        <f t="shared" si="40"/>
        <v>78190348</v>
      </c>
      <c r="S96" s="85">
        <v>2121143</v>
      </c>
      <c r="T96" s="85" t="s">
        <v>39</v>
      </c>
      <c r="U96" s="86">
        <v>78190348</v>
      </c>
      <c r="V96" s="87">
        <f t="shared" si="28"/>
        <v>0</v>
      </c>
      <c r="W96" s="89"/>
      <c r="X96" s="89"/>
      <c r="Y96" s="89"/>
      <c r="Z96" s="89"/>
      <c r="AA96" s="89"/>
      <c r="AB96" s="89"/>
      <c r="AC96" s="128"/>
      <c r="AD96" s="107">
        <v>0</v>
      </c>
      <c r="AF96" s="138" t="e">
        <f t="shared" si="29"/>
        <v>#DIV/0!</v>
      </c>
    </row>
    <row r="97" spans="1:32" s="128" customFormat="1" ht="29" x14ac:dyDescent="0.35">
      <c r="A97" s="60">
        <v>21211436</v>
      </c>
      <c r="B97" s="61" t="s">
        <v>818</v>
      </c>
      <c r="C97" s="106"/>
      <c r="D97" s="106"/>
      <c r="E97" s="107">
        <f>+E98</f>
        <v>78190348</v>
      </c>
      <c r="F97" s="107">
        <f t="shared" si="40"/>
        <v>0</v>
      </c>
      <c r="G97" s="107">
        <f t="shared" si="40"/>
        <v>5900000</v>
      </c>
      <c r="H97" s="107">
        <f t="shared" si="40"/>
        <v>15300000</v>
      </c>
      <c r="I97" s="107">
        <f t="shared" si="40"/>
        <v>11300000</v>
      </c>
      <c r="J97" s="107">
        <f t="shared" si="40"/>
        <v>13000000</v>
      </c>
      <c r="K97" s="107">
        <f t="shared" si="40"/>
        <v>7590348</v>
      </c>
      <c r="L97" s="107">
        <f t="shared" si="40"/>
        <v>1000000</v>
      </c>
      <c r="M97" s="107">
        <f t="shared" si="40"/>
        <v>22500000</v>
      </c>
      <c r="N97" s="107">
        <f t="shared" si="40"/>
        <v>1600000</v>
      </c>
      <c r="O97" s="107">
        <f t="shared" si="40"/>
        <v>0</v>
      </c>
      <c r="P97" s="107">
        <f t="shared" si="40"/>
        <v>0</v>
      </c>
      <c r="Q97" s="107">
        <f t="shared" si="40"/>
        <v>0</v>
      </c>
      <c r="R97" s="107">
        <f t="shared" si="40"/>
        <v>78190348</v>
      </c>
      <c r="S97" s="85">
        <v>21211436</v>
      </c>
      <c r="T97" s="85" t="s">
        <v>40</v>
      </c>
      <c r="U97" s="86">
        <v>78190348</v>
      </c>
      <c r="V97" s="87">
        <f t="shared" si="28"/>
        <v>0</v>
      </c>
      <c r="W97" s="82"/>
      <c r="X97" s="82"/>
      <c r="Y97" s="82"/>
      <c r="Z97" s="82"/>
      <c r="AA97" s="82"/>
      <c r="AB97" s="82"/>
      <c r="AC97" s="127"/>
      <c r="AD97" s="107">
        <v>0</v>
      </c>
      <c r="AE97" s="127"/>
      <c r="AF97" s="138" t="e">
        <f t="shared" si="29"/>
        <v>#DIV/0!</v>
      </c>
    </row>
    <row r="98" spans="1:32" x14ac:dyDescent="0.35">
      <c r="A98" s="92">
        <v>212114361</v>
      </c>
      <c r="B98" s="93" t="s">
        <v>41</v>
      </c>
      <c r="C98" s="94"/>
      <c r="D98" s="94"/>
      <c r="E98" s="95">
        <f>+E99+E100+E101</f>
        <v>78190348</v>
      </c>
      <c r="F98" s="95">
        <f t="shared" ref="F98:R98" si="41">+F99+F100+F101</f>
        <v>0</v>
      </c>
      <c r="G98" s="95">
        <f t="shared" si="41"/>
        <v>5900000</v>
      </c>
      <c r="H98" s="95">
        <f t="shared" si="41"/>
        <v>15300000</v>
      </c>
      <c r="I98" s="95">
        <f t="shared" si="41"/>
        <v>11300000</v>
      </c>
      <c r="J98" s="95">
        <f t="shared" si="41"/>
        <v>13000000</v>
      </c>
      <c r="K98" s="95">
        <f t="shared" si="41"/>
        <v>7590348</v>
      </c>
      <c r="L98" s="95">
        <f t="shared" si="41"/>
        <v>1000000</v>
      </c>
      <c r="M98" s="95">
        <f t="shared" si="41"/>
        <v>22500000</v>
      </c>
      <c r="N98" s="95">
        <f t="shared" si="41"/>
        <v>1600000</v>
      </c>
      <c r="O98" s="95">
        <f t="shared" si="41"/>
        <v>0</v>
      </c>
      <c r="P98" s="95">
        <f t="shared" si="41"/>
        <v>0</v>
      </c>
      <c r="Q98" s="95">
        <f t="shared" si="41"/>
        <v>0</v>
      </c>
      <c r="R98" s="95">
        <f t="shared" si="41"/>
        <v>78190348</v>
      </c>
      <c r="S98" s="85">
        <v>212114361</v>
      </c>
      <c r="T98" s="85" t="s">
        <v>41</v>
      </c>
      <c r="U98" s="86">
        <v>78190348</v>
      </c>
      <c r="V98" s="87">
        <f t="shared" si="28"/>
        <v>0</v>
      </c>
      <c r="AD98" s="95">
        <v>0</v>
      </c>
      <c r="AE98" s="128"/>
      <c r="AF98" s="135" t="e">
        <f t="shared" si="29"/>
        <v>#DIV/0!</v>
      </c>
    </row>
    <row r="99" spans="1:32" s="128" customFormat="1" x14ac:dyDescent="0.35">
      <c r="A99" s="96">
        <v>2121143611</v>
      </c>
      <c r="B99" s="97" t="s">
        <v>819</v>
      </c>
      <c r="C99" s="98"/>
      <c r="D99" s="98" t="s">
        <v>804</v>
      </c>
      <c r="E99" s="99">
        <v>15000000</v>
      </c>
      <c r="F99" s="99">
        <v>0</v>
      </c>
      <c r="G99" s="99">
        <v>4500000</v>
      </c>
      <c r="H99" s="99">
        <v>2500000</v>
      </c>
      <c r="I99" s="99">
        <v>3300000</v>
      </c>
      <c r="J99" s="99">
        <v>2000000</v>
      </c>
      <c r="K99" s="99">
        <v>2700000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f t="shared" si="35"/>
        <v>15000000</v>
      </c>
      <c r="S99" s="85">
        <v>2121143611</v>
      </c>
      <c r="T99" s="85" t="s">
        <v>819</v>
      </c>
      <c r="U99" s="86">
        <v>15000000</v>
      </c>
      <c r="V99" s="87">
        <f t="shared" si="28"/>
        <v>0</v>
      </c>
      <c r="W99" s="82"/>
      <c r="X99" s="82"/>
      <c r="Y99" s="82"/>
      <c r="Z99" s="82"/>
      <c r="AA99" s="82"/>
      <c r="AB99" s="82"/>
      <c r="AC99" s="127"/>
      <c r="AD99" s="99">
        <v>0</v>
      </c>
      <c r="AE99" s="127"/>
      <c r="AF99" s="136" t="e">
        <f t="shared" si="29"/>
        <v>#DIV/0!</v>
      </c>
    </row>
    <row r="100" spans="1:32" s="128" customFormat="1" x14ac:dyDescent="0.35">
      <c r="A100" s="96">
        <v>2121143612</v>
      </c>
      <c r="B100" s="97" t="s">
        <v>820</v>
      </c>
      <c r="C100" s="98"/>
      <c r="D100" s="98" t="s">
        <v>683</v>
      </c>
      <c r="E100" s="99">
        <v>43190348</v>
      </c>
      <c r="F100" s="99">
        <v>0</v>
      </c>
      <c r="G100" s="99">
        <v>1200000</v>
      </c>
      <c r="H100" s="99">
        <v>8800000</v>
      </c>
      <c r="I100" s="99">
        <v>5000000</v>
      </c>
      <c r="J100" s="99">
        <v>5000000</v>
      </c>
      <c r="K100" s="99">
        <v>4690348</v>
      </c>
      <c r="L100" s="99">
        <v>0</v>
      </c>
      <c r="M100" s="99">
        <v>18500000</v>
      </c>
      <c r="N100" s="99">
        <v>0</v>
      </c>
      <c r="O100" s="99">
        <v>0</v>
      </c>
      <c r="P100" s="99">
        <v>0</v>
      </c>
      <c r="Q100" s="99">
        <v>0</v>
      </c>
      <c r="R100" s="99">
        <f t="shared" si="35"/>
        <v>43190348</v>
      </c>
      <c r="S100" s="108">
        <v>2121143612</v>
      </c>
      <c r="T100" s="108" t="s">
        <v>821</v>
      </c>
      <c r="U100" s="109">
        <v>43190348</v>
      </c>
      <c r="V100" s="87">
        <f t="shared" si="28"/>
        <v>0</v>
      </c>
      <c r="W100" s="110" t="s">
        <v>822</v>
      </c>
      <c r="X100" s="110"/>
      <c r="Y100" s="110"/>
      <c r="Z100" s="110"/>
      <c r="AA100" s="110"/>
      <c r="AB100" s="110"/>
      <c r="AD100" s="99">
        <v>0</v>
      </c>
      <c r="AF100" s="136" t="e">
        <f t="shared" si="29"/>
        <v>#DIV/0!</v>
      </c>
    </row>
    <row r="101" spans="1:32" s="128" customFormat="1" x14ac:dyDescent="0.35">
      <c r="A101" s="96">
        <v>2121143614</v>
      </c>
      <c r="B101" s="97" t="s">
        <v>823</v>
      </c>
      <c r="C101" s="98"/>
      <c r="D101" s="98" t="s">
        <v>718</v>
      </c>
      <c r="E101" s="99">
        <v>20000000</v>
      </c>
      <c r="F101" s="99">
        <v>0</v>
      </c>
      <c r="G101" s="99">
        <v>200000</v>
      </c>
      <c r="H101" s="99">
        <v>4000000</v>
      </c>
      <c r="I101" s="99">
        <v>3000000</v>
      </c>
      <c r="J101" s="99">
        <v>6000000</v>
      </c>
      <c r="K101" s="99">
        <v>200000</v>
      </c>
      <c r="L101" s="99">
        <v>1000000</v>
      </c>
      <c r="M101" s="99">
        <v>4000000</v>
      </c>
      <c r="N101" s="99">
        <v>1600000</v>
      </c>
      <c r="O101" s="99">
        <v>0</v>
      </c>
      <c r="P101" s="99">
        <v>0</v>
      </c>
      <c r="Q101" s="99">
        <v>0</v>
      </c>
      <c r="R101" s="99">
        <f t="shared" si="35"/>
        <v>20000000</v>
      </c>
      <c r="S101" s="85">
        <v>2121143614</v>
      </c>
      <c r="T101" s="85" t="s">
        <v>824</v>
      </c>
      <c r="U101" s="86">
        <v>20000000</v>
      </c>
      <c r="V101" s="87">
        <f t="shared" si="28"/>
        <v>0</v>
      </c>
      <c r="W101" s="82"/>
      <c r="X101" s="82"/>
      <c r="Y101" s="82"/>
      <c r="Z101" s="82"/>
      <c r="AA101" s="82"/>
      <c r="AB101" s="82"/>
      <c r="AC101" s="127"/>
      <c r="AD101" s="99">
        <v>0</v>
      </c>
      <c r="AF101" s="136" t="e">
        <f t="shared" si="29"/>
        <v>#DIV/0!</v>
      </c>
    </row>
    <row r="102" spans="1:32" s="128" customFormat="1" x14ac:dyDescent="0.35">
      <c r="A102" s="92">
        <v>21213</v>
      </c>
      <c r="B102" s="93" t="s">
        <v>42</v>
      </c>
      <c r="C102" s="94"/>
      <c r="D102" s="94"/>
      <c r="E102" s="95">
        <f>+E103</f>
        <v>20000000</v>
      </c>
      <c r="F102" s="95">
        <f t="shared" ref="F102:R102" si="42">+F103</f>
        <v>10000000</v>
      </c>
      <c r="G102" s="95">
        <f t="shared" si="42"/>
        <v>0</v>
      </c>
      <c r="H102" s="95">
        <f t="shared" si="42"/>
        <v>0</v>
      </c>
      <c r="I102" s="95">
        <f t="shared" si="42"/>
        <v>0</v>
      </c>
      <c r="J102" s="95">
        <f t="shared" si="42"/>
        <v>0</v>
      </c>
      <c r="K102" s="95">
        <f t="shared" si="42"/>
        <v>0</v>
      </c>
      <c r="L102" s="95">
        <f t="shared" si="42"/>
        <v>10000000</v>
      </c>
      <c r="M102" s="95">
        <f t="shared" si="42"/>
        <v>0</v>
      </c>
      <c r="N102" s="95">
        <f t="shared" si="42"/>
        <v>0</v>
      </c>
      <c r="O102" s="95">
        <f t="shared" si="42"/>
        <v>0</v>
      </c>
      <c r="P102" s="95">
        <f t="shared" si="42"/>
        <v>0</v>
      </c>
      <c r="Q102" s="95">
        <f t="shared" si="42"/>
        <v>0</v>
      </c>
      <c r="R102" s="95">
        <f t="shared" si="42"/>
        <v>20000000</v>
      </c>
      <c r="S102" s="85">
        <v>21213</v>
      </c>
      <c r="T102" s="85" t="s">
        <v>42</v>
      </c>
      <c r="U102" s="86">
        <v>20000000</v>
      </c>
      <c r="V102" s="87">
        <f t="shared" si="28"/>
        <v>0</v>
      </c>
      <c r="W102" s="89"/>
      <c r="X102" s="89"/>
      <c r="Y102" s="89"/>
      <c r="Z102" s="89"/>
      <c r="AA102" s="89"/>
      <c r="AB102" s="89"/>
      <c r="AD102" s="95">
        <v>0</v>
      </c>
      <c r="AF102" s="135">
        <f t="shared" si="29"/>
        <v>-1</v>
      </c>
    </row>
    <row r="103" spans="1:32" x14ac:dyDescent="0.35">
      <c r="A103" s="96">
        <v>212131</v>
      </c>
      <c r="B103" s="97" t="s">
        <v>825</v>
      </c>
      <c r="C103" s="98"/>
      <c r="D103" s="98" t="s">
        <v>734</v>
      </c>
      <c r="E103" s="99">
        <v>20000000</v>
      </c>
      <c r="F103" s="99">
        <v>10000000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10000000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f t="shared" si="35"/>
        <v>20000000</v>
      </c>
      <c r="S103" s="85">
        <v>212131</v>
      </c>
      <c r="T103" s="85" t="s">
        <v>825</v>
      </c>
      <c r="U103" s="86">
        <v>20000000</v>
      </c>
      <c r="V103" s="87">
        <f t="shared" si="28"/>
        <v>0</v>
      </c>
      <c r="W103" s="89"/>
      <c r="X103" s="89"/>
      <c r="Y103" s="89"/>
      <c r="Z103" s="89"/>
      <c r="AA103" s="89"/>
      <c r="AB103" s="89"/>
      <c r="AC103" s="128"/>
      <c r="AD103" s="99">
        <v>0</v>
      </c>
      <c r="AE103" s="128"/>
      <c r="AF103" s="136">
        <f t="shared" si="29"/>
        <v>-1</v>
      </c>
    </row>
    <row r="104" spans="1:32" x14ac:dyDescent="0.35">
      <c r="A104" s="56">
        <v>2122</v>
      </c>
      <c r="B104" s="57" t="s">
        <v>43</v>
      </c>
      <c r="C104" s="90"/>
      <c r="D104" s="90"/>
      <c r="E104" s="91">
        <f t="shared" ref="E104:R104" si="43">+E105+E154</f>
        <v>9313107284.0200005</v>
      </c>
      <c r="F104" s="91">
        <f t="shared" si="43"/>
        <v>1924602942.5033333</v>
      </c>
      <c r="G104" s="91">
        <f t="shared" si="43"/>
        <v>2412952942.5033331</v>
      </c>
      <c r="H104" s="91">
        <f t="shared" si="43"/>
        <v>810317470.00333333</v>
      </c>
      <c r="I104" s="91">
        <f t="shared" si="43"/>
        <v>543480105.67333341</v>
      </c>
      <c r="J104" s="91">
        <f t="shared" si="43"/>
        <v>483568098.38333333</v>
      </c>
      <c r="K104" s="91">
        <f t="shared" si="43"/>
        <v>401588320.50333333</v>
      </c>
      <c r="L104" s="91">
        <f t="shared" si="43"/>
        <v>536510473.50333333</v>
      </c>
      <c r="M104" s="91">
        <f t="shared" si="43"/>
        <v>549402119.67333341</v>
      </c>
      <c r="N104" s="91">
        <f t="shared" si="43"/>
        <v>347809939.00333333</v>
      </c>
      <c r="O104" s="91">
        <f t="shared" si="43"/>
        <v>342702942.50333333</v>
      </c>
      <c r="P104" s="91">
        <f t="shared" si="43"/>
        <v>407058487.17333335</v>
      </c>
      <c r="Q104" s="91">
        <f t="shared" si="43"/>
        <v>308702942.58333337</v>
      </c>
      <c r="R104" s="91">
        <f t="shared" si="43"/>
        <v>9328107284.0200005</v>
      </c>
      <c r="S104" s="85">
        <v>2122</v>
      </c>
      <c r="T104" s="85" t="s">
        <v>43</v>
      </c>
      <c r="U104" s="86">
        <v>7853837425</v>
      </c>
      <c r="V104" s="87">
        <f t="shared" si="28"/>
        <v>1459269859.0200005</v>
      </c>
      <c r="W104" s="89"/>
      <c r="X104" s="89"/>
      <c r="Y104" s="89"/>
      <c r="Z104" s="89"/>
      <c r="AA104" s="89"/>
      <c r="AB104" s="89"/>
      <c r="AC104" s="128"/>
      <c r="AD104" s="91">
        <v>1838398437.54</v>
      </c>
      <c r="AF104" s="134">
        <f t="shared" si="29"/>
        <v>-4.4790799733064456E-2</v>
      </c>
    </row>
    <row r="105" spans="1:32" x14ac:dyDescent="0.35">
      <c r="A105" s="56">
        <v>21221</v>
      </c>
      <c r="B105" s="57" t="s">
        <v>44</v>
      </c>
      <c r="C105" s="90"/>
      <c r="D105" s="90"/>
      <c r="E105" s="91">
        <f t="shared" ref="E105:R105" si="44">+E106+E122+E126+E133</f>
        <v>2236537425.0100002</v>
      </c>
      <c r="F105" s="91">
        <f t="shared" si="44"/>
        <v>145118910.42666668</v>
      </c>
      <c r="G105" s="91">
        <f t="shared" si="44"/>
        <v>251068910.42666668</v>
      </c>
      <c r="H105" s="91">
        <f t="shared" si="44"/>
        <v>230218910.42666668</v>
      </c>
      <c r="I105" s="91">
        <f t="shared" si="44"/>
        <v>173118910.42666668</v>
      </c>
      <c r="J105" s="91">
        <f t="shared" si="44"/>
        <v>172118910.42666668</v>
      </c>
      <c r="K105" s="91">
        <f t="shared" si="44"/>
        <v>144118910.42666668</v>
      </c>
      <c r="L105" s="91">
        <f t="shared" si="44"/>
        <v>209118910.42666668</v>
      </c>
      <c r="M105" s="91">
        <f t="shared" si="44"/>
        <v>154568910.42666668</v>
      </c>
      <c r="N105" s="91">
        <f t="shared" si="44"/>
        <v>133218910.42666668</v>
      </c>
      <c r="O105" s="91">
        <f t="shared" si="44"/>
        <v>134218910.42666668</v>
      </c>
      <c r="P105" s="91">
        <f t="shared" si="44"/>
        <v>123618910.42666668</v>
      </c>
      <c r="Q105" s="91">
        <f t="shared" si="44"/>
        <v>121618910.30666667</v>
      </c>
      <c r="R105" s="91">
        <f t="shared" si="44"/>
        <v>2251537425.0100002</v>
      </c>
      <c r="S105" s="85">
        <v>21221</v>
      </c>
      <c r="T105" s="85" t="s">
        <v>44</v>
      </c>
      <c r="U105" s="86">
        <v>2086537425</v>
      </c>
      <c r="V105" s="87">
        <f t="shared" si="28"/>
        <v>150000000.01000023</v>
      </c>
      <c r="W105" s="89"/>
      <c r="X105" s="89"/>
      <c r="Y105" s="89"/>
      <c r="Z105" s="89"/>
      <c r="AA105" s="89"/>
      <c r="AB105" s="89"/>
      <c r="AC105" s="128"/>
      <c r="AD105" s="91">
        <v>160147834</v>
      </c>
      <c r="AF105" s="134">
        <f t="shared" si="29"/>
        <v>0.10356281982235478</v>
      </c>
    </row>
    <row r="106" spans="1:32" ht="29" x14ac:dyDescent="0.35">
      <c r="A106" s="56">
        <v>212210</v>
      </c>
      <c r="B106" s="57" t="s">
        <v>826</v>
      </c>
      <c r="C106" s="90"/>
      <c r="D106" s="90"/>
      <c r="E106" s="91">
        <f>+E107</f>
        <v>295400000</v>
      </c>
      <c r="F106" s="91">
        <f t="shared" ref="F106:R106" si="45">+F107</f>
        <v>35833333.340000004</v>
      </c>
      <c r="G106" s="91">
        <f t="shared" si="45"/>
        <v>34833333.340000004</v>
      </c>
      <c r="H106" s="91">
        <f t="shared" si="45"/>
        <v>34933333.340000004</v>
      </c>
      <c r="I106" s="91">
        <f t="shared" si="45"/>
        <v>24833333.340000004</v>
      </c>
      <c r="J106" s="91">
        <f t="shared" si="45"/>
        <v>14933333.34</v>
      </c>
      <c r="K106" s="91">
        <f t="shared" si="45"/>
        <v>24833333.34</v>
      </c>
      <c r="L106" s="91">
        <f t="shared" si="45"/>
        <v>39833333.340000004</v>
      </c>
      <c r="M106" s="91">
        <f t="shared" si="45"/>
        <v>24833333.34</v>
      </c>
      <c r="N106" s="91">
        <f t="shared" si="45"/>
        <v>23933333.34</v>
      </c>
      <c r="O106" s="91">
        <f t="shared" si="45"/>
        <v>24933333.34</v>
      </c>
      <c r="P106" s="91">
        <f t="shared" si="45"/>
        <v>14333333.34</v>
      </c>
      <c r="Q106" s="91">
        <f t="shared" si="45"/>
        <v>12333333.26</v>
      </c>
      <c r="R106" s="91">
        <f t="shared" si="45"/>
        <v>310400000</v>
      </c>
      <c r="S106" s="85">
        <v>212210</v>
      </c>
      <c r="T106" s="85" t="s">
        <v>45</v>
      </c>
      <c r="U106" s="86">
        <v>285400000</v>
      </c>
      <c r="V106" s="87">
        <f t="shared" si="28"/>
        <v>10000000</v>
      </c>
      <c r="AD106" s="91">
        <v>39997885</v>
      </c>
      <c r="AF106" s="134">
        <f t="shared" si="29"/>
        <v>0.11622004630395895</v>
      </c>
    </row>
    <row r="107" spans="1:32" ht="29" x14ac:dyDescent="0.35">
      <c r="A107" s="92">
        <v>2122101</v>
      </c>
      <c r="B107" s="93" t="s">
        <v>46</v>
      </c>
      <c r="C107" s="94"/>
      <c r="D107" s="94"/>
      <c r="E107" s="95">
        <f>SUM(E108:E113)</f>
        <v>295400000</v>
      </c>
      <c r="F107" s="95">
        <f t="shared" ref="F107:R107" si="46">SUM(F108:F113)</f>
        <v>35833333.340000004</v>
      </c>
      <c r="G107" s="95">
        <f t="shared" si="46"/>
        <v>34833333.340000004</v>
      </c>
      <c r="H107" s="95">
        <f t="shared" si="46"/>
        <v>34933333.340000004</v>
      </c>
      <c r="I107" s="95">
        <f t="shared" si="46"/>
        <v>24833333.340000004</v>
      </c>
      <c r="J107" s="95">
        <f t="shared" si="46"/>
        <v>14933333.34</v>
      </c>
      <c r="K107" s="95">
        <f t="shared" si="46"/>
        <v>24833333.34</v>
      </c>
      <c r="L107" s="95">
        <f t="shared" si="46"/>
        <v>39833333.340000004</v>
      </c>
      <c r="M107" s="95">
        <f t="shared" si="46"/>
        <v>24833333.34</v>
      </c>
      <c r="N107" s="95">
        <f t="shared" si="46"/>
        <v>23933333.34</v>
      </c>
      <c r="O107" s="95">
        <f t="shared" si="46"/>
        <v>24933333.34</v>
      </c>
      <c r="P107" s="95">
        <f t="shared" si="46"/>
        <v>14333333.34</v>
      </c>
      <c r="Q107" s="95">
        <f t="shared" si="46"/>
        <v>12333333.26</v>
      </c>
      <c r="R107" s="95">
        <f t="shared" si="46"/>
        <v>310400000</v>
      </c>
      <c r="S107" s="85">
        <v>2122101</v>
      </c>
      <c r="T107" s="85" t="s">
        <v>46</v>
      </c>
      <c r="U107" s="86">
        <v>285400000</v>
      </c>
      <c r="V107" s="87">
        <f t="shared" si="28"/>
        <v>10000000</v>
      </c>
      <c r="AD107" s="95">
        <v>39997885</v>
      </c>
      <c r="AF107" s="135">
        <f t="shared" si="29"/>
        <v>0.11622004630395895</v>
      </c>
    </row>
    <row r="108" spans="1:32" s="128" customFormat="1" x14ac:dyDescent="0.35">
      <c r="A108" s="96">
        <v>21221011</v>
      </c>
      <c r="B108" s="97" t="s">
        <v>47</v>
      </c>
      <c r="C108" s="98"/>
      <c r="D108" s="98" t="s">
        <v>734</v>
      </c>
      <c r="E108" s="99">
        <v>130000000</v>
      </c>
      <c r="F108" s="99">
        <v>22000000</v>
      </c>
      <c r="G108" s="99">
        <v>15000000</v>
      </c>
      <c r="H108" s="99">
        <v>20000000</v>
      </c>
      <c r="I108" s="99">
        <v>0</v>
      </c>
      <c r="J108" s="99">
        <v>0</v>
      </c>
      <c r="K108" s="99">
        <v>15000000</v>
      </c>
      <c r="L108" s="99">
        <v>20000000</v>
      </c>
      <c r="M108" s="99">
        <v>15000000</v>
      </c>
      <c r="N108" s="99">
        <v>15000000</v>
      </c>
      <c r="O108" s="99">
        <v>6000000</v>
      </c>
      <c r="P108" s="99">
        <v>2000000</v>
      </c>
      <c r="Q108" s="99">
        <v>0</v>
      </c>
      <c r="R108" s="99">
        <f t="shared" si="35"/>
        <v>130000000</v>
      </c>
      <c r="S108" s="85">
        <v>21221011</v>
      </c>
      <c r="T108" s="85" t="s">
        <v>47</v>
      </c>
      <c r="U108" s="86">
        <v>130000000</v>
      </c>
      <c r="V108" s="87">
        <f t="shared" si="28"/>
        <v>0</v>
      </c>
      <c r="W108" s="82"/>
      <c r="X108" s="82"/>
      <c r="Y108" s="82"/>
      <c r="Z108" s="82"/>
      <c r="AA108" s="82"/>
      <c r="AB108" s="82"/>
      <c r="AC108" s="127"/>
      <c r="AD108" s="99">
        <v>39997885</v>
      </c>
      <c r="AE108" s="127"/>
      <c r="AF108" s="136">
        <f t="shared" si="29"/>
        <v>0.81808568181818186</v>
      </c>
    </row>
    <row r="109" spans="1:32" x14ac:dyDescent="0.35">
      <c r="A109" s="96">
        <v>21221012</v>
      </c>
      <c r="B109" s="97" t="s">
        <v>48</v>
      </c>
      <c r="C109" s="98"/>
      <c r="D109" s="98" t="s">
        <v>734</v>
      </c>
      <c r="E109" s="99">
        <v>200000</v>
      </c>
      <c r="F109" s="99">
        <v>0</v>
      </c>
      <c r="G109" s="99">
        <v>0</v>
      </c>
      <c r="H109" s="99">
        <v>0</v>
      </c>
      <c r="I109" s="99">
        <v>0</v>
      </c>
      <c r="J109" s="99">
        <v>100000</v>
      </c>
      <c r="K109" s="99">
        <v>0</v>
      </c>
      <c r="L109" s="99">
        <v>0</v>
      </c>
      <c r="M109" s="99">
        <v>0</v>
      </c>
      <c r="N109" s="99">
        <v>100000</v>
      </c>
      <c r="O109" s="99">
        <v>0</v>
      </c>
      <c r="P109" s="99">
        <v>0</v>
      </c>
      <c r="Q109" s="99">
        <v>0</v>
      </c>
      <c r="R109" s="99">
        <f t="shared" si="35"/>
        <v>200000</v>
      </c>
      <c r="S109" s="85">
        <v>21221012</v>
      </c>
      <c r="T109" s="85" t="s">
        <v>48</v>
      </c>
      <c r="U109" s="86">
        <v>200000</v>
      </c>
      <c r="V109" s="87">
        <f t="shared" si="28"/>
        <v>0</v>
      </c>
      <c r="AD109" s="99">
        <v>0</v>
      </c>
      <c r="AE109" s="128"/>
      <c r="AF109" s="136" t="e">
        <f t="shared" si="29"/>
        <v>#DIV/0!</v>
      </c>
    </row>
    <row r="110" spans="1:32" x14ac:dyDescent="0.35">
      <c r="A110" s="96">
        <v>21221013</v>
      </c>
      <c r="B110" s="97" t="s">
        <v>49</v>
      </c>
      <c r="C110" s="98"/>
      <c r="D110" s="98" t="s">
        <v>734</v>
      </c>
      <c r="E110" s="99">
        <v>200000</v>
      </c>
      <c r="F110" s="99">
        <v>0</v>
      </c>
      <c r="G110" s="99">
        <v>0</v>
      </c>
      <c r="H110" s="99">
        <v>100000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100000</v>
      </c>
      <c r="P110" s="99">
        <v>0</v>
      </c>
      <c r="Q110" s="99">
        <v>0</v>
      </c>
      <c r="R110" s="99">
        <f t="shared" si="35"/>
        <v>200000</v>
      </c>
      <c r="S110" s="85">
        <v>21221013</v>
      </c>
      <c r="T110" s="85" t="s">
        <v>49</v>
      </c>
      <c r="U110" s="86">
        <v>200000</v>
      </c>
      <c r="V110" s="87">
        <f t="shared" si="28"/>
        <v>0</v>
      </c>
      <c r="AD110" s="99">
        <v>0</v>
      </c>
      <c r="AF110" s="136" t="e">
        <f t="shared" si="29"/>
        <v>#DIV/0!</v>
      </c>
    </row>
    <row r="111" spans="1:32" x14ac:dyDescent="0.35">
      <c r="A111" s="96">
        <v>21221014</v>
      </c>
      <c r="B111" s="97" t="s">
        <v>50</v>
      </c>
      <c r="C111" s="98"/>
      <c r="D111" s="98" t="s">
        <v>734</v>
      </c>
      <c r="E111" s="99">
        <v>7000000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3500000</v>
      </c>
      <c r="Q111" s="99">
        <v>3500000</v>
      </c>
      <c r="R111" s="99">
        <f t="shared" si="35"/>
        <v>7000000</v>
      </c>
      <c r="S111" s="85">
        <v>21221014</v>
      </c>
      <c r="T111" s="85" t="s">
        <v>50</v>
      </c>
      <c r="U111" s="86">
        <v>7000000</v>
      </c>
      <c r="V111" s="87">
        <f t="shared" si="28"/>
        <v>0</v>
      </c>
      <c r="W111" s="89"/>
      <c r="X111" s="89"/>
      <c r="Y111" s="89"/>
      <c r="Z111" s="89"/>
      <c r="AA111" s="89"/>
      <c r="AB111" s="89"/>
      <c r="AC111" s="128"/>
      <c r="AD111" s="99">
        <v>0</v>
      </c>
      <c r="AF111" s="136" t="e">
        <f t="shared" si="29"/>
        <v>#DIV/0!</v>
      </c>
    </row>
    <row r="112" spans="1:32" ht="43.5" x14ac:dyDescent="0.35">
      <c r="A112" s="96">
        <v>21221015</v>
      </c>
      <c r="B112" s="97" t="s">
        <v>735</v>
      </c>
      <c r="C112" s="98"/>
      <c r="D112" s="98" t="s">
        <v>734</v>
      </c>
      <c r="E112" s="99">
        <v>11200000</v>
      </c>
      <c r="F112" s="99">
        <v>100000</v>
      </c>
      <c r="G112" s="99">
        <v>10100000</v>
      </c>
      <c r="H112" s="99">
        <v>5100000</v>
      </c>
      <c r="I112" s="99">
        <v>5100000</v>
      </c>
      <c r="J112" s="99">
        <v>5100000</v>
      </c>
      <c r="K112" s="99">
        <v>100000</v>
      </c>
      <c r="L112" s="99">
        <v>100000</v>
      </c>
      <c r="M112" s="99">
        <v>100000</v>
      </c>
      <c r="N112" s="99">
        <v>100000</v>
      </c>
      <c r="O112" s="99">
        <v>100000</v>
      </c>
      <c r="P112" s="99">
        <v>100000</v>
      </c>
      <c r="Q112" s="99">
        <v>100000</v>
      </c>
      <c r="R112" s="99">
        <v>26200000</v>
      </c>
      <c r="S112" s="85">
        <v>21221015</v>
      </c>
      <c r="T112" s="85" t="s">
        <v>51</v>
      </c>
      <c r="U112" s="86">
        <v>1200000</v>
      </c>
      <c r="V112" s="87">
        <f t="shared" si="28"/>
        <v>10000000</v>
      </c>
      <c r="AD112" s="99">
        <v>0</v>
      </c>
      <c r="AF112" s="136">
        <f t="shared" si="29"/>
        <v>-1</v>
      </c>
    </row>
    <row r="113" spans="1:32" ht="29" x14ac:dyDescent="0.35">
      <c r="A113" s="92">
        <v>21221016</v>
      </c>
      <c r="B113" s="93" t="s">
        <v>52</v>
      </c>
      <c r="C113" s="94"/>
      <c r="D113" s="94"/>
      <c r="E113" s="95">
        <f>SUM(E114:E121)</f>
        <v>146800000</v>
      </c>
      <c r="F113" s="95">
        <f t="shared" ref="F113:R113" si="47">SUM(F114:F121)</f>
        <v>13733333.34</v>
      </c>
      <c r="G113" s="95">
        <f t="shared" si="47"/>
        <v>9733333.3399999999</v>
      </c>
      <c r="H113" s="95">
        <f t="shared" si="47"/>
        <v>9733333.3399999999</v>
      </c>
      <c r="I113" s="95">
        <f t="shared" si="47"/>
        <v>19733333.340000004</v>
      </c>
      <c r="J113" s="95">
        <f t="shared" si="47"/>
        <v>9733333.3399999999</v>
      </c>
      <c r="K113" s="95">
        <f t="shared" si="47"/>
        <v>9733333.3399999999</v>
      </c>
      <c r="L113" s="95">
        <f t="shared" si="47"/>
        <v>19733333.340000004</v>
      </c>
      <c r="M113" s="95">
        <f t="shared" si="47"/>
        <v>9733333.3399999999</v>
      </c>
      <c r="N113" s="95">
        <f t="shared" si="47"/>
        <v>8733333.3399999999</v>
      </c>
      <c r="O113" s="95">
        <f t="shared" si="47"/>
        <v>18733333.34</v>
      </c>
      <c r="P113" s="95">
        <f t="shared" si="47"/>
        <v>8733333.3399999999</v>
      </c>
      <c r="Q113" s="95">
        <f t="shared" si="47"/>
        <v>8733333.2599999998</v>
      </c>
      <c r="R113" s="95">
        <f t="shared" si="47"/>
        <v>146800000</v>
      </c>
      <c r="S113" s="85">
        <v>21221016</v>
      </c>
      <c r="T113" s="85" t="s">
        <v>52</v>
      </c>
      <c r="U113" s="86">
        <v>146800000</v>
      </c>
      <c r="V113" s="87">
        <f t="shared" si="28"/>
        <v>0</v>
      </c>
      <c r="AD113" s="95">
        <v>0</v>
      </c>
      <c r="AF113" s="135">
        <f t="shared" si="29"/>
        <v>-1</v>
      </c>
    </row>
    <row r="114" spans="1:32" x14ac:dyDescent="0.35">
      <c r="A114" s="96">
        <v>212210161</v>
      </c>
      <c r="B114" s="97" t="s">
        <v>53</v>
      </c>
      <c r="C114" s="98"/>
      <c r="D114" s="98" t="s">
        <v>734</v>
      </c>
      <c r="E114" s="99">
        <v>50000000</v>
      </c>
      <c r="F114" s="99">
        <v>4166666.67</v>
      </c>
      <c r="G114" s="99">
        <v>4166666.67</v>
      </c>
      <c r="H114" s="99">
        <v>4166666.67</v>
      </c>
      <c r="I114" s="99">
        <v>4166666.67</v>
      </c>
      <c r="J114" s="99">
        <v>4166666.67</v>
      </c>
      <c r="K114" s="99">
        <v>4166666.67</v>
      </c>
      <c r="L114" s="99">
        <v>4166666.67</v>
      </c>
      <c r="M114" s="99">
        <v>4166666.67</v>
      </c>
      <c r="N114" s="99">
        <v>4166666.67</v>
      </c>
      <c r="O114" s="99">
        <v>4166666.67</v>
      </c>
      <c r="P114" s="99">
        <v>4166666.67</v>
      </c>
      <c r="Q114" s="99">
        <v>4166666.63</v>
      </c>
      <c r="R114" s="99">
        <f t="shared" si="35"/>
        <v>50000000.000000015</v>
      </c>
      <c r="S114" s="85">
        <v>212210161</v>
      </c>
      <c r="T114" s="85" t="s">
        <v>53</v>
      </c>
      <c r="U114" s="86">
        <v>50000000</v>
      </c>
      <c r="V114" s="87">
        <f t="shared" si="28"/>
        <v>0</v>
      </c>
      <c r="AD114" s="99">
        <v>0</v>
      </c>
      <c r="AF114" s="136">
        <f t="shared" si="29"/>
        <v>-1</v>
      </c>
    </row>
    <row r="115" spans="1:32" x14ac:dyDescent="0.35">
      <c r="A115" s="96">
        <v>212210162</v>
      </c>
      <c r="B115" s="97" t="s">
        <v>54</v>
      </c>
      <c r="C115" s="98"/>
      <c r="D115" s="98" t="s">
        <v>734</v>
      </c>
      <c r="E115" s="99">
        <v>17000000</v>
      </c>
      <c r="F115" s="99">
        <v>1416666.67</v>
      </c>
      <c r="G115" s="99">
        <v>1416666.67</v>
      </c>
      <c r="H115" s="99">
        <v>1416666.67</v>
      </c>
      <c r="I115" s="99">
        <v>1416666.67</v>
      </c>
      <c r="J115" s="99">
        <v>1416666.67</v>
      </c>
      <c r="K115" s="99">
        <v>1416666.67</v>
      </c>
      <c r="L115" s="99">
        <v>1416666.67</v>
      </c>
      <c r="M115" s="99">
        <v>1416666.67</v>
      </c>
      <c r="N115" s="99">
        <v>1416666.67</v>
      </c>
      <c r="O115" s="99">
        <v>1416666.67</v>
      </c>
      <c r="P115" s="99">
        <v>1416666.67</v>
      </c>
      <c r="Q115" s="99">
        <v>1416666.63</v>
      </c>
      <c r="R115" s="99">
        <f t="shared" si="35"/>
        <v>17000000</v>
      </c>
      <c r="S115" s="85">
        <v>212210162</v>
      </c>
      <c r="T115" s="85" t="s">
        <v>54</v>
      </c>
      <c r="U115" s="86">
        <v>17000000</v>
      </c>
      <c r="V115" s="87">
        <f t="shared" si="28"/>
        <v>0</v>
      </c>
      <c r="AD115" s="99">
        <v>0</v>
      </c>
      <c r="AF115" s="136">
        <f t="shared" si="29"/>
        <v>-1</v>
      </c>
    </row>
    <row r="116" spans="1:32" x14ac:dyDescent="0.35">
      <c r="A116" s="96">
        <v>212210163</v>
      </c>
      <c r="B116" s="97" t="s">
        <v>55</v>
      </c>
      <c r="C116" s="98"/>
      <c r="D116" s="98" t="s">
        <v>734</v>
      </c>
      <c r="E116" s="99">
        <v>1200000</v>
      </c>
      <c r="F116" s="99">
        <v>100000</v>
      </c>
      <c r="G116" s="99">
        <v>100000</v>
      </c>
      <c r="H116" s="99">
        <v>100000</v>
      </c>
      <c r="I116" s="99">
        <v>100000</v>
      </c>
      <c r="J116" s="99">
        <v>100000</v>
      </c>
      <c r="K116" s="99">
        <v>100000</v>
      </c>
      <c r="L116" s="99">
        <v>100000</v>
      </c>
      <c r="M116" s="99">
        <v>100000</v>
      </c>
      <c r="N116" s="99">
        <v>100000</v>
      </c>
      <c r="O116" s="99">
        <v>100000</v>
      </c>
      <c r="P116" s="99">
        <v>100000</v>
      </c>
      <c r="Q116" s="99">
        <v>100000</v>
      </c>
      <c r="R116" s="99">
        <f t="shared" si="35"/>
        <v>1200000</v>
      </c>
      <c r="S116" s="85">
        <v>212210163</v>
      </c>
      <c r="T116" s="85" t="s">
        <v>55</v>
      </c>
      <c r="U116" s="86">
        <v>1200000</v>
      </c>
      <c r="V116" s="87">
        <f t="shared" si="28"/>
        <v>0</v>
      </c>
      <c r="AD116" s="99">
        <v>0</v>
      </c>
      <c r="AF116" s="136">
        <f t="shared" si="29"/>
        <v>-1</v>
      </c>
    </row>
    <row r="117" spans="1:32" s="128" customFormat="1" x14ac:dyDescent="0.35">
      <c r="A117" s="96">
        <v>212210164</v>
      </c>
      <c r="B117" s="97" t="s">
        <v>56</v>
      </c>
      <c r="C117" s="98"/>
      <c r="D117" s="98" t="s">
        <v>734</v>
      </c>
      <c r="E117" s="99">
        <v>600000</v>
      </c>
      <c r="F117" s="99">
        <v>50000</v>
      </c>
      <c r="G117" s="99">
        <v>50000</v>
      </c>
      <c r="H117" s="99">
        <v>50000</v>
      </c>
      <c r="I117" s="99">
        <v>50000</v>
      </c>
      <c r="J117" s="99">
        <v>50000</v>
      </c>
      <c r="K117" s="99">
        <v>50000</v>
      </c>
      <c r="L117" s="99">
        <v>50000</v>
      </c>
      <c r="M117" s="99">
        <v>50000</v>
      </c>
      <c r="N117" s="99">
        <v>50000</v>
      </c>
      <c r="O117" s="99">
        <v>50000</v>
      </c>
      <c r="P117" s="99">
        <v>50000</v>
      </c>
      <c r="Q117" s="99">
        <v>50000</v>
      </c>
      <c r="R117" s="99">
        <f t="shared" si="35"/>
        <v>600000</v>
      </c>
      <c r="S117" s="85">
        <v>212210164</v>
      </c>
      <c r="T117" s="85" t="s">
        <v>56</v>
      </c>
      <c r="U117" s="86">
        <v>600000</v>
      </c>
      <c r="V117" s="87">
        <f t="shared" si="28"/>
        <v>0</v>
      </c>
      <c r="W117" s="82"/>
      <c r="X117" s="82"/>
      <c r="Y117" s="82"/>
      <c r="Z117" s="82"/>
      <c r="AA117" s="82"/>
      <c r="AB117" s="82"/>
      <c r="AC117" s="127"/>
      <c r="AD117" s="99">
        <v>0</v>
      </c>
      <c r="AE117" s="127"/>
      <c r="AF117" s="136">
        <f t="shared" si="29"/>
        <v>-1</v>
      </c>
    </row>
    <row r="118" spans="1:32" s="128" customFormat="1" x14ac:dyDescent="0.35">
      <c r="A118" s="96">
        <v>212210165</v>
      </c>
      <c r="B118" s="97" t="s">
        <v>57</v>
      </c>
      <c r="C118" s="98"/>
      <c r="D118" s="98" t="s">
        <v>734</v>
      </c>
      <c r="E118" s="99">
        <v>12000000</v>
      </c>
      <c r="F118" s="99">
        <v>5000000</v>
      </c>
      <c r="G118" s="99">
        <v>1000000</v>
      </c>
      <c r="H118" s="99">
        <v>1000000</v>
      </c>
      <c r="I118" s="99">
        <v>1000000</v>
      </c>
      <c r="J118" s="99">
        <v>1000000</v>
      </c>
      <c r="K118" s="99">
        <v>1000000</v>
      </c>
      <c r="L118" s="99">
        <v>1000000</v>
      </c>
      <c r="M118" s="99">
        <v>1000000</v>
      </c>
      <c r="N118" s="99">
        <v>0</v>
      </c>
      <c r="O118" s="99">
        <v>0</v>
      </c>
      <c r="P118" s="99">
        <v>0</v>
      </c>
      <c r="Q118" s="99">
        <v>0</v>
      </c>
      <c r="R118" s="99">
        <f t="shared" si="35"/>
        <v>12000000</v>
      </c>
      <c r="S118" s="85">
        <v>212210165</v>
      </c>
      <c r="T118" s="85" t="s">
        <v>57</v>
      </c>
      <c r="U118" s="86">
        <v>12000000</v>
      </c>
      <c r="V118" s="87">
        <f t="shared" si="28"/>
        <v>0</v>
      </c>
      <c r="W118" s="82"/>
      <c r="X118" s="82"/>
      <c r="Y118" s="82"/>
      <c r="Z118" s="82"/>
      <c r="AA118" s="82"/>
      <c r="AB118" s="82"/>
      <c r="AC118" s="127"/>
      <c r="AD118" s="99">
        <v>0</v>
      </c>
      <c r="AF118" s="136">
        <f t="shared" si="29"/>
        <v>-1</v>
      </c>
    </row>
    <row r="119" spans="1:32" s="128" customFormat="1" x14ac:dyDescent="0.35">
      <c r="A119" s="96">
        <v>212210166</v>
      </c>
      <c r="B119" s="97" t="s">
        <v>58</v>
      </c>
      <c r="C119" s="98"/>
      <c r="D119" s="98" t="s">
        <v>734</v>
      </c>
      <c r="E119" s="99">
        <v>30000000</v>
      </c>
      <c r="F119" s="99">
        <v>0</v>
      </c>
      <c r="G119" s="99">
        <v>0</v>
      </c>
      <c r="H119" s="99">
        <v>0</v>
      </c>
      <c r="I119" s="99">
        <v>10000000</v>
      </c>
      <c r="J119" s="99">
        <v>0</v>
      </c>
      <c r="K119" s="99">
        <v>0</v>
      </c>
      <c r="L119" s="99">
        <v>10000000</v>
      </c>
      <c r="M119" s="99">
        <v>0</v>
      </c>
      <c r="N119" s="99">
        <v>0</v>
      </c>
      <c r="O119" s="99">
        <v>10000000</v>
      </c>
      <c r="P119" s="99">
        <v>0</v>
      </c>
      <c r="Q119" s="99">
        <v>0</v>
      </c>
      <c r="R119" s="99">
        <f t="shared" si="35"/>
        <v>30000000</v>
      </c>
      <c r="S119" s="85">
        <v>212210166</v>
      </c>
      <c r="T119" s="85" t="s">
        <v>58</v>
      </c>
      <c r="U119" s="86">
        <v>30000000</v>
      </c>
      <c r="V119" s="87">
        <f t="shared" si="28"/>
        <v>0</v>
      </c>
      <c r="W119" s="82"/>
      <c r="X119" s="82"/>
      <c r="Y119" s="82"/>
      <c r="Z119" s="82"/>
      <c r="AA119" s="82"/>
      <c r="AB119" s="82"/>
      <c r="AC119" s="127"/>
      <c r="AD119" s="99">
        <v>0</v>
      </c>
      <c r="AF119" s="136" t="e">
        <f t="shared" si="29"/>
        <v>#DIV/0!</v>
      </c>
    </row>
    <row r="120" spans="1:32" x14ac:dyDescent="0.35">
      <c r="A120" s="96">
        <v>212210168</v>
      </c>
      <c r="B120" s="97" t="s">
        <v>59</v>
      </c>
      <c r="C120" s="98"/>
      <c r="D120" s="98" t="s">
        <v>734</v>
      </c>
      <c r="E120" s="99">
        <v>8000000</v>
      </c>
      <c r="F120" s="99">
        <v>666666.67000000004</v>
      </c>
      <c r="G120" s="99">
        <v>666666.67000000004</v>
      </c>
      <c r="H120" s="99">
        <v>666666.67000000004</v>
      </c>
      <c r="I120" s="99">
        <v>666666.67000000004</v>
      </c>
      <c r="J120" s="99">
        <v>666666.67000000004</v>
      </c>
      <c r="K120" s="99">
        <v>666666.67000000004</v>
      </c>
      <c r="L120" s="99">
        <v>666666.67000000004</v>
      </c>
      <c r="M120" s="99">
        <v>666666.67000000004</v>
      </c>
      <c r="N120" s="99">
        <v>666666.67000000004</v>
      </c>
      <c r="O120" s="99">
        <v>666666.67000000004</v>
      </c>
      <c r="P120" s="99">
        <v>666666.67000000004</v>
      </c>
      <c r="Q120" s="99">
        <v>666666.63</v>
      </c>
      <c r="R120" s="99">
        <f t="shared" si="35"/>
        <v>8000000</v>
      </c>
      <c r="S120" s="85">
        <v>212210168</v>
      </c>
      <c r="T120" s="85" t="s">
        <v>59</v>
      </c>
      <c r="U120" s="86">
        <v>8000000</v>
      </c>
      <c r="V120" s="87">
        <f t="shared" si="28"/>
        <v>0</v>
      </c>
      <c r="W120" s="89"/>
      <c r="X120" s="89"/>
      <c r="Y120" s="89"/>
      <c r="Z120" s="89"/>
      <c r="AA120" s="89"/>
      <c r="AB120" s="89"/>
      <c r="AC120" s="128"/>
      <c r="AD120" s="99">
        <v>0</v>
      </c>
      <c r="AE120" s="128"/>
      <c r="AF120" s="136">
        <f t="shared" si="29"/>
        <v>-1</v>
      </c>
    </row>
    <row r="121" spans="1:32" ht="29" x14ac:dyDescent="0.35">
      <c r="A121" s="96">
        <v>212210169</v>
      </c>
      <c r="B121" s="97" t="s">
        <v>736</v>
      </c>
      <c r="C121" s="98"/>
      <c r="D121" s="98" t="s">
        <v>734</v>
      </c>
      <c r="E121" s="99">
        <v>28000000</v>
      </c>
      <c r="F121" s="99">
        <v>2333333.33</v>
      </c>
      <c r="G121" s="99">
        <v>2333333.33</v>
      </c>
      <c r="H121" s="99">
        <v>2333333.33</v>
      </c>
      <c r="I121" s="99">
        <v>2333333.33</v>
      </c>
      <c r="J121" s="99">
        <v>2333333.33</v>
      </c>
      <c r="K121" s="99">
        <v>2333333.33</v>
      </c>
      <c r="L121" s="99">
        <v>2333333.33</v>
      </c>
      <c r="M121" s="99">
        <v>2333333.33</v>
      </c>
      <c r="N121" s="99">
        <v>2333333.33</v>
      </c>
      <c r="O121" s="99">
        <v>2333333.33</v>
      </c>
      <c r="P121" s="99">
        <v>2333333.33</v>
      </c>
      <c r="Q121" s="99">
        <v>2333333.37</v>
      </c>
      <c r="R121" s="99">
        <f t="shared" si="35"/>
        <v>27999999.999999996</v>
      </c>
      <c r="S121" s="85">
        <v>212210169</v>
      </c>
      <c r="T121" s="85" t="s">
        <v>60</v>
      </c>
      <c r="U121" s="86">
        <v>28000000</v>
      </c>
      <c r="V121" s="87">
        <f t="shared" si="28"/>
        <v>0</v>
      </c>
      <c r="W121" s="89"/>
      <c r="X121" s="89"/>
      <c r="Y121" s="89"/>
      <c r="Z121" s="89"/>
      <c r="AA121" s="89"/>
      <c r="AB121" s="89"/>
      <c r="AC121" s="128"/>
      <c r="AD121" s="99">
        <v>0</v>
      </c>
      <c r="AF121" s="136">
        <f t="shared" si="29"/>
        <v>-1</v>
      </c>
    </row>
    <row r="122" spans="1:32" s="128" customFormat="1" x14ac:dyDescent="0.35">
      <c r="A122" s="56">
        <v>212211</v>
      </c>
      <c r="B122" s="57" t="s">
        <v>827</v>
      </c>
      <c r="C122" s="90"/>
      <c r="D122" s="90"/>
      <c r="E122" s="91">
        <f>+E123</f>
        <v>975426925</v>
      </c>
      <c r="F122" s="91">
        <f t="shared" ref="F122:R122" si="48">+F123</f>
        <v>81285577.079999998</v>
      </c>
      <c r="G122" s="91">
        <f t="shared" si="48"/>
        <v>81285577.079999998</v>
      </c>
      <c r="H122" s="91">
        <f t="shared" si="48"/>
        <v>81285577.079999998</v>
      </c>
      <c r="I122" s="91">
        <f t="shared" si="48"/>
        <v>81285577.079999998</v>
      </c>
      <c r="J122" s="91">
        <f t="shared" si="48"/>
        <v>81285577.079999998</v>
      </c>
      <c r="K122" s="91">
        <f t="shared" si="48"/>
        <v>81285577.079999998</v>
      </c>
      <c r="L122" s="91">
        <f t="shared" si="48"/>
        <v>81285577.079999998</v>
      </c>
      <c r="M122" s="91">
        <f t="shared" si="48"/>
        <v>81285577.079999998</v>
      </c>
      <c r="N122" s="91">
        <f t="shared" si="48"/>
        <v>81285577.079999998</v>
      </c>
      <c r="O122" s="91">
        <f t="shared" si="48"/>
        <v>81285577.079999998</v>
      </c>
      <c r="P122" s="91">
        <f t="shared" si="48"/>
        <v>81285577.079999998</v>
      </c>
      <c r="Q122" s="91">
        <f t="shared" si="48"/>
        <v>81285577.120000005</v>
      </c>
      <c r="R122" s="91">
        <f t="shared" si="48"/>
        <v>975426925</v>
      </c>
      <c r="S122" s="85">
        <v>212211</v>
      </c>
      <c r="T122" s="85" t="s">
        <v>61</v>
      </c>
      <c r="U122" s="86">
        <v>975426925</v>
      </c>
      <c r="V122" s="87">
        <f t="shared" si="28"/>
        <v>0</v>
      </c>
      <c r="W122" s="89"/>
      <c r="X122" s="89"/>
      <c r="Y122" s="89"/>
      <c r="Z122" s="89"/>
      <c r="AA122" s="89"/>
      <c r="AB122" s="89"/>
      <c r="AD122" s="91">
        <v>105949949</v>
      </c>
      <c r="AE122" s="127"/>
      <c r="AF122" s="134">
        <f t="shared" si="29"/>
        <v>0.3034286377240788</v>
      </c>
    </row>
    <row r="123" spans="1:32" s="128" customFormat="1" ht="29" x14ac:dyDescent="0.35">
      <c r="A123" s="92">
        <v>2122112</v>
      </c>
      <c r="B123" s="93" t="s">
        <v>828</v>
      </c>
      <c r="C123" s="94"/>
      <c r="D123" s="94"/>
      <c r="E123" s="95">
        <f>+E124+E125</f>
        <v>975426925</v>
      </c>
      <c r="F123" s="95">
        <f t="shared" ref="F123:R123" si="49">+F124+F125</f>
        <v>81285577.079999998</v>
      </c>
      <c r="G123" s="95">
        <f t="shared" si="49"/>
        <v>81285577.079999998</v>
      </c>
      <c r="H123" s="95">
        <f t="shared" si="49"/>
        <v>81285577.079999998</v>
      </c>
      <c r="I123" s="95">
        <f t="shared" si="49"/>
        <v>81285577.079999998</v>
      </c>
      <c r="J123" s="95">
        <f t="shared" si="49"/>
        <v>81285577.079999998</v>
      </c>
      <c r="K123" s="95">
        <f t="shared" si="49"/>
        <v>81285577.079999998</v>
      </c>
      <c r="L123" s="95">
        <f t="shared" si="49"/>
        <v>81285577.079999998</v>
      </c>
      <c r="M123" s="95">
        <f t="shared" si="49"/>
        <v>81285577.079999998</v>
      </c>
      <c r="N123" s="95">
        <f t="shared" si="49"/>
        <v>81285577.079999998</v>
      </c>
      <c r="O123" s="95">
        <f t="shared" si="49"/>
        <v>81285577.079999998</v>
      </c>
      <c r="P123" s="95">
        <f t="shared" si="49"/>
        <v>81285577.079999998</v>
      </c>
      <c r="Q123" s="95">
        <f t="shared" si="49"/>
        <v>81285577.120000005</v>
      </c>
      <c r="R123" s="95">
        <f t="shared" si="49"/>
        <v>975426925</v>
      </c>
      <c r="S123" s="85">
        <v>2122112</v>
      </c>
      <c r="T123" s="85" t="s">
        <v>62</v>
      </c>
      <c r="U123" s="86">
        <v>975426925</v>
      </c>
      <c r="V123" s="87">
        <f t="shared" si="28"/>
        <v>0</v>
      </c>
      <c r="W123" s="82"/>
      <c r="X123" s="82"/>
      <c r="Y123" s="82"/>
      <c r="Z123" s="82"/>
      <c r="AA123" s="82"/>
      <c r="AB123" s="82"/>
      <c r="AC123" s="127"/>
      <c r="AD123" s="95">
        <v>105949949</v>
      </c>
      <c r="AF123" s="135">
        <f t="shared" si="29"/>
        <v>0.3034286377240788</v>
      </c>
    </row>
    <row r="124" spans="1:32" x14ac:dyDescent="0.35">
      <c r="A124" s="96">
        <v>21221121</v>
      </c>
      <c r="B124" s="97" t="s">
        <v>829</v>
      </c>
      <c r="C124" s="98"/>
      <c r="D124" s="98" t="s">
        <v>755</v>
      </c>
      <c r="E124" s="99">
        <v>772497771</v>
      </c>
      <c r="F124" s="99">
        <v>64374814.25</v>
      </c>
      <c r="G124" s="99">
        <v>64374814.25</v>
      </c>
      <c r="H124" s="99">
        <v>64374814.25</v>
      </c>
      <c r="I124" s="99">
        <v>64374814.25</v>
      </c>
      <c r="J124" s="99">
        <v>64374814.25</v>
      </c>
      <c r="K124" s="99">
        <v>64374814.25</v>
      </c>
      <c r="L124" s="99">
        <v>64374814.25</v>
      </c>
      <c r="M124" s="99">
        <v>64374814.25</v>
      </c>
      <c r="N124" s="99">
        <v>64374814.25</v>
      </c>
      <c r="O124" s="99">
        <v>64374814.25</v>
      </c>
      <c r="P124" s="99">
        <v>64374814.25</v>
      </c>
      <c r="Q124" s="99">
        <v>64374814.25</v>
      </c>
      <c r="R124" s="99">
        <f t="shared" si="35"/>
        <v>772497771</v>
      </c>
      <c r="S124" s="85">
        <v>21221121</v>
      </c>
      <c r="T124" s="85" t="s">
        <v>829</v>
      </c>
      <c r="U124" s="86">
        <v>772497771</v>
      </c>
      <c r="V124" s="87">
        <f t="shared" si="28"/>
        <v>0</v>
      </c>
      <c r="AD124" s="99">
        <v>86701849</v>
      </c>
      <c r="AE124" s="128"/>
      <c r="AF124" s="136">
        <f t="shared" si="29"/>
        <v>0.34682872502424344</v>
      </c>
    </row>
    <row r="125" spans="1:32" x14ac:dyDescent="0.35">
      <c r="A125" s="96">
        <v>21221122</v>
      </c>
      <c r="B125" s="97" t="s">
        <v>830</v>
      </c>
      <c r="C125" s="98"/>
      <c r="D125" s="98" t="s">
        <v>755</v>
      </c>
      <c r="E125" s="99">
        <v>202929154</v>
      </c>
      <c r="F125" s="99">
        <v>16910762.829999998</v>
      </c>
      <c r="G125" s="99">
        <v>16910762.829999998</v>
      </c>
      <c r="H125" s="99">
        <v>16910762.829999998</v>
      </c>
      <c r="I125" s="99">
        <v>16910762.829999998</v>
      </c>
      <c r="J125" s="99">
        <v>16910762.829999998</v>
      </c>
      <c r="K125" s="99">
        <v>16910762.829999998</v>
      </c>
      <c r="L125" s="99">
        <v>16910762.829999998</v>
      </c>
      <c r="M125" s="99">
        <v>16910762.829999998</v>
      </c>
      <c r="N125" s="99">
        <v>16910762.829999998</v>
      </c>
      <c r="O125" s="99">
        <v>16910762.829999998</v>
      </c>
      <c r="P125" s="99">
        <v>16910762.829999998</v>
      </c>
      <c r="Q125" s="99">
        <v>16910762.870000001</v>
      </c>
      <c r="R125" s="99">
        <f t="shared" si="35"/>
        <v>202929153.99999994</v>
      </c>
      <c r="S125" s="85">
        <v>21221122</v>
      </c>
      <c r="T125" s="85" t="s">
        <v>830</v>
      </c>
      <c r="U125" s="86">
        <v>202929154</v>
      </c>
      <c r="V125" s="87">
        <f t="shared" si="28"/>
        <v>0</v>
      </c>
      <c r="W125" s="89"/>
      <c r="X125" s="89"/>
      <c r="Y125" s="89"/>
      <c r="Z125" s="89"/>
      <c r="AA125" s="89"/>
      <c r="AB125" s="89"/>
      <c r="AC125" s="128"/>
      <c r="AD125" s="99">
        <v>19248100</v>
      </c>
      <c r="AF125" s="136">
        <f t="shared" si="29"/>
        <v>0.13821595119609409</v>
      </c>
    </row>
    <row r="126" spans="1:32" ht="43.5" x14ac:dyDescent="0.35">
      <c r="A126" s="56">
        <v>212212</v>
      </c>
      <c r="B126" s="57" t="s">
        <v>831</v>
      </c>
      <c r="C126" s="90"/>
      <c r="D126" s="90"/>
      <c r="E126" s="91">
        <f>+E127+E131</f>
        <v>270310500.00999999</v>
      </c>
      <c r="F126" s="91">
        <f t="shared" ref="F126:R126" si="50">+F127+F131</f>
        <v>0</v>
      </c>
      <c r="G126" s="91">
        <f t="shared" si="50"/>
        <v>5450000</v>
      </c>
      <c r="H126" s="91">
        <f t="shared" si="50"/>
        <v>0</v>
      </c>
      <c r="I126" s="91">
        <f t="shared" si="50"/>
        <v>0</v>
      </c>
      <c r="J126" s="91">
        <f t="shared" si="50"/>
        <v>0</v>
      </c>
      <c r="K126" s="91">
        <f t="shared" si="50"/>
        <v>0</v>
      </c>
      <c r="L126" s="91">
        <f t="shared" si="50"/>
        <v>0</v>
      </c>
      <c r="M126" s="91">
        <f t="shared" si="50"/>
        <v>5450000</v>
      </c>
      <c r="N126" s="91">
        <f t="shared" si="50"/>
        <v>0</v>
      </c>
      <c r="O126" s="91">
        <f t="shared" si="50"/>
        <v>0</v>
      </c>
      <c r="P126" s="91">
        <f t="shared" si="50"/>
        <v>0</v>
      </c>
      <c r="Q126" s="91">
        <f t="shared" si="50"/>
        <v>0</v>
      </c>
      <c r="R126" s="91">
        <f t="shared" si="50"/>
        <v>270310500.00999999</v>
      </c>
      <c r="S126" s="85">
        <v>212212</v>
      </c>
      <c r="T126" s="85" t="s">
        <v>63</v>
      </c>
      <c r="U126" s="86">
        <v>270310500</v>
      </c>
      <c r="V126" s="87">
        <f t="shared" si="28"/>
        <v>9.9999904632568359E-3</v>
      </c>
      <c r="W126" s="89"/>
      <c r="X126" s="89"/>
      <c r="Y126" s="89"/>
      <c r="Z126" s="89"/>
      <c r="AA126" s="89"/>
      <c r="AB126" s="89"/>
      <c r="AC126" s="128"/>
      <c r="AD126" s="91">
        <v>1700000</v>
      </c>
      <c r="AF126" s="134" t="e">
        <f t="shared" si="29"/>
        <v>#DIV/0!</v>
      </c>
    </row>
    <row r="127" spans="1:32" ht="43.5" x14ac:dyDescent="0.35">
      <c r="A127" s="92">
        <v>2122122</v>
      </c>
      <c r="B127" s="93" t="s">
        <v>832</v>
      </c>
      <c r="C127" s="94"/>
      <c r="D127" s="94"/>
      <c r="E127" s="95">
        <f>+E128+E129+E130</f>
        <v>10900000</v>
      </c>
      <c r="F127" s="95">
        <f t="shared" ref="F127:R127" si="51">+F128+F129+F130</f>
        <v>0</v>
      </c>
      <c r="G127" s="95">
        <f t="shared" si="51"/>
        <v>5450000</v>
      </c>
      <c r="H127" s="95">
        <f t="shared" si="51"/>
        <v>0</v>
      </c>
      <c r="I127" s="95">
        <f t="shared" si="51"/>
        <v>0</v>
      </c>
      <c r="J127" s="95">
        <f t="shared" si="51"/>
        <v>0</v>
      </c>
      <c r="K127" s="95">
        <f t="shared" si="51"/>
        <v>0</v>
      </c>
      <c r="L127" s="95">
        <f t="shared" si="51"/>
        <v>0</v>
      </c>
      <c r="M127" s="95">
        <f t="shared" si="51"/>
        <v>5450000</v>
      </c>
      <c r="N127" s="95">
        <f t="shared" si="51"/>
        <v>0</v>
      </c>
      <c r="O127" s="95">
        <f t="shared" si="51"/>
        <v>0</v>
      </c>
      <c r="P127" s="95">
        <f t="shared" si="51"/>
        <v>0</v>
      </c>
      <c r="Q127" s="95">
        <f t="shared" si="51"/>
        <v>0</v>
      </c>
      <c r="R127" s="95">
        <f t="shared" si="51"/>
        <v>10900000</v>
      </c>
      <c r="S127" s="85">
        <v>2122122</v>
      </c>
      <c r="T127" s="85" t="s">
        <v>64</v>
      </c>
      <c r="U127" s="86">
        <v>10900000</v>
      </c>
      <c r="V127" s="87">
        <f t="shared" si="28"/>
        <v>0</v>
      </c>
      <c r="AD127" s="95">
        <v>1700000</v>
      </c>
      <c r="AF127" s="135" t="e">
        <f t="shared" si="29"/>
        <v>#DIV/0!</v>
      </c>
    </row>
    <row r="128" spans="1:32" x14ac:dyDescent="0.35">
      <c r="A128" s="96">
        <v>21221225</v>
      </c>
      <c r="B128" s="97" t="s">
        <v>833</v>
      </c>
      <c r="C128" s="98"/>
      <c r="D128" s="98" t="s">
        <v>755</v>
      </c>
      <c r="E128" s="99">
        <v>5000000</v>
      </c>
      <c r="F128" s="99">
        <v>0</v>
      </c>
      <c r="G128" s="99">
        <v>2500000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2500000</v>
      </c>
      <c r="N128" s="99">
        <v>0</v>
      </c>
      <c r="O128" s="99">
        <v>0</v>
      </c>
      <c r="P128" s="99">
        <v>0</v>
      </c>
      <c r="Q128" s="99">
        <v>0</v>
      </c>
      <c r="R128" s="99">
        <f t="shared" si="35"/>
        <v>5000000</v>
      </c>
      <c r="S128" s="85">
        <v>21221225</v>
      </c>
      <c r="T128" s="85" t="s">
        <v>833</v>
      </c>
      <c r="U128" s="86">
        <v>5000000</v>
      </c>
      <c r="V128" s="87">
        <f t="shared" si="28"/>
        <v>0</v>
      </c>
      <c r="AD128" s="99">
        <v>400000</v>
      </c>
      <c r="AF128" s="136" t="e">
        <f t="shared" si="29"/>
        <v>#DIV/0!</v>
      </c>
    </row>
    <row r="129" spans="1:32" s="128" customFormat="1" x14ac:dyDescent="0.35">
      <c r="A129" s="96">
        <v>21221228</v>
      </c>
      <c r="B129" s="97" t="s">
        <v>834</v>
      </c>
      <c r="C129" s="98"/>
      <c r="D129" s="98" t="s">
        <v>755</v>
      </c>
      <c r="E129" s="99">
        <v>5000000</v>
      </c>
      <c r="F129" s="99">
        <v>0</v>
      </c>
      <c r="G129" s="99">
        <v>2500000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2500000</v>
      </c>
      <c r="N129" s="99">
        <v>0</v>
      </c>
      <c r="O129" s="99">
        <v>0</v>
      </c>
      <c r="P129" s="99">
        <v>0</v>
      </c>
      <c r="Q129" s="99">
        <v>0</v>
      </c>
      <c r="R129" s="99">
        <f t="shared" si="35"/>
        <v>5000000</v>
      </c>
      <c r="S129" s="85">
        <v>21221228</v>
      </c>
      <c r="T129" s="85" t="s">
        <v>834</v>
      </c>
      <c r="U129" s="86">
        <v>5000000</v>
      </c>
      <c r="V129" s="87">
        <f t="shared" si="28"/>
        <v>0</v>
      </c>
      <c r="W129" s="82"/>
      <c r="X129" s="82"/>
      <c r="Y129" s="82"/>
      <c r="Z129" s="82"/>
      <c r="AA129" s="82"/>
      <c r="AB129" s="82"/>
      <c r="AC129" s="127"/>
      <c r="AD129" s="99">
        <v>800000</v>
      </c>
      <c r="AE129" s="127"/>
      <c r="AF129" s="136" t="e">
        <f t="shared" si="29"/>
        <v>#DIV/0!</v>
      </c>
    </row>
    <row r="130" spans="1:32" s="128" customFormat="1" x14ac:dyDescent="0.35">
      <c r="A130" s="96">
        <v>21221229</v>
      </c>
      <c r="B130" s="97" t="s">
        <v>835</v>
      </c>
      <c r="C130" s="98"/>
      <c r="D130" s="98" t="s">
        <v>755</v>
      </c>
      <c r="E130" s="99">
        <v>900000</v>
      </c>
      <c r="F130" s="99">
        <v>0</v>
      </c>
      <c r="G130" s="99">
        <v>450000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450000</v>
      </c>
      <c r="N130" s="99">
        <v>0</v>
      </c>
      <c r="O130" s="99">
        <v>0</v>
      </c>
      <c r="P130" s="99">
        <v>0</v>
      </c>
      <c r="Q130" s="99">
        <v>0</v>
      </c>
      <c r="R130" s="99">
        <f t="shared" si="35"/>
        <v>900000</v>
      </c>
      <c r="S130" s="85">
        <v>21221229</v>
      </c>
      <c r="T130" s="85" t="s">
        <v>836</v>
      </c>
      <c r="U130" s="86">
        <v>900000</v>
      </c>
      <c r="V130" s="87">
        <f t="shared" si="28"/>
        <v>0</v>
      </c>
      <c r="W130" s="82"/>
      <c r="X130" s="82"/>
      <c r="Y130" s="82"/>
      <c r="Z130" s="82"/>
      <c r="AA130" s="82"/>
      <c r="AB130" s="82"/>
      <c r="AC130" s="127"/>
      <c r="AD130" s="99">
        <v>500000</v>
      </c>
      <c r="AF130" s="136" t="e">
        <f t="shared" si="29"/>
        <v>#DIV/0!</v>
      </c>
    </row>
    <row r="131" spans="1:32" x14ac:dyDescent="0.35">
      <c r="A131" s="92">
        <v>2122123</v>
      </c>
      <c r="B131" s="93" t="s">
        <v>65</v>
      </c>
      <c r="C131" s="94"/>
      <c r="D131" s="94"/>
      <c r="E131" s="95">
        <f>+E132</f>
        <v>259410500.00999999</v>
      </c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>
        <f>+R132</f>
        <v>259410500.00999999</v>
      </c>
      <c r="S131" s="85">
        <v>2122123</v>
      </c>
      <c r="T131" s="85" t="s">
        <v>65</v>
      </c>
      <c r="U131" s="86">
        <v>259410500</v>
      </c>
      <c r="V131" s="87">
        <f t="shared" si="28"/>
        <v>9.9999904632568359E-3</v>
      </c>
      <c r="AD131" s="95">
        <v>0</v>
      </c>
      <c r="AE131" s="128"/>
      <c r="AF131" s="135" t="e">
        <f t="shared" ref="AF131:AF194" si="52">(AD131-F131)/F131</f>
        <v>#DIV/0!</v>
      </c>
    </row>
    <row r="132" spans="1:32" x14ac:dyDescent="0.35">
      <c r="A132" s="96">
        <v>21221238</v>
      </c>
      <c r="B132" s="97" t="s">
        <v>65</v>
      </c>
      <c r="C132" s="98"/>
      <c r="D132" s="98" t="s">
        <v>755</v>
      </c>
      <c r="E132" s="99">
        <v>259410500.00999999</v>
      </c>
      <c r="F132" s="99">
        <v>0</v>
      </c>
      <c r="G132" s="99">
        <v>0</v>
      </c>
      <c r="H132" s="99">
        <v>0</v>
      </c>
      <c r="I132" s="99">
        <v>86470166.670000002</v>
      </c>
      <c r="J132" s="99">
        <v>0</v>
      </c>
      <c r="K132" s="99">
        <v>0</v>
      </c>
      <c r="L132" s="99">
        <v>0</v>
      </c>
      <c r="M132" s="99">
        <v>86470166.670000002</v>
      </c>
      <c r="N132" s="99">
        <v>0</v>
      </c>
      <c r="O132" s="99">
        <v>0</v>
      </c>
      <c r="P132" s="99">
        <v>86470166.670000002</v>
      </c>
      <c r="Q132" s="99">
        <v>0</v>
      </c>
      <c r="R132" s="99">
        <f t="shared" si="35"/>
        <v>259410500.00999999</v>
      </c>
      <c r="S132" s="85">
        <v>21221238</v>
      </c>
      <c r="T132" s="85" t="s">
        <v>65</v>
      </c>
      <c r="U132" s="86">
        <v>259410500</v>
      </c>
      <c r="V132" s="87">
        <f t="shared" si="28"/>
        <v>9.9999904632568359E-3</v>
      </c>
      <c r="W132" s="89"/>
      <c r="X132" s="89"/>
      <c r="Y132" s="89"/>
      <c r="Z132" s="89"/>
      <c r="AA132" s="89"/>
      <c r="AB132" s="89"/>
      <c r="AC132" s="128"/>
      <c r="AD132" s="99">
        <v>0</v>
      </c>
      <c r="AF132" s="136" t="e">
        <f t="shared" si="52"/>
        <v>#DIV/0!</v>
      </c>
    </row>
    <row r="133" spans="1:32" ht="29" x14ac:dyDescent="0.35">
      <c r="A133" s="56">
        <v>212213</v>
      </c>
      <c r="B133" s="57" t="s">
        <v>837</v>
      </c>
      <c r="C133" s="90"/>
      <c r="D133" s="90"/>
      <c r="E133" s="91">
        <f>+E134+E142+E144</f>
        <v>695400000</v>
      </c>
      <c r="F133" s="91">
        <f t="shared" ref="F133:R133" si="53">+F134+F142+F144</f>
        <v>28000000.006666668</v>
      </c>
      <c r="G133" s="91">
        <f t="shared" si="53"/>
        <v>129500000.00666668</v>
      </c>
      <c r="H133" s="91">
        <f t="shared" si="53"/>
        <v>114000000.00666668</v>
      </c>
      <c r="I133" s="91">
        <f t="shared" si="53"/>
        <v>67000000.006666675</v>
      </c>
      <c r="J133" s="91">
        <f t="shared" si="53"/>
        <v>75900000.006666675</v>
      </c>
      <c r="K133" s="91">
        <f t="shared" si="53"/>
        <v>38000000.006666668</v>
      </c>
      <c r="L133" s="91">
        <f t="shared" si="53"/>
        <v>88000000.006666675</v>
      </c>
      <c r="M133" s="91">
        <f t="shared" si="53"/>
        <v>43000000.006666675</v>
      </c>
      <c r="N133" s="91">
        <f t="shared" si="53"/>
        <v>28000000.006666668</v>
      </c>
      <c r="O133" s="91">
        <f t="shared" si="53"/>
        <v>28000000.006666668</v>
      </c>
      <c r="P133" s="91">
        <f t="shared" si="53"/>
        <v>28000000.006666668</v>
      </c>
      <c r="Q133" s="91">
        <f t="shared" si="53"/>
        <v>27999999.92666667</v>
      </c>
      <c r="R133" s="91">
        <f t="shared" si="53"/>
        <v>695400000</v>
      </c>
      <c r="S133" s="85">
        <v>212213</v>
      </c>
      <c r="T133" s="85" t="s">
        <v>66</v>
      </c>
      <c r="U133" s="86">
        <v>555400000</v>
      </c>
      <c r="V133" s="87">
        <f t="shared" si="28"/>
        <v>140000000</v>
      </c>
      <c r="W133" s="89"/>
      <c r="X133" s="89"/>
      <c r="Y133" s="89"/>
      <c r="Z133" s="89"/>
      <c r="AA133" s="89"/>
      <c r="AB133" s="89"/>
      <c r="AC133" s="128"/>
      <c r="AD133" s="91">
        <v>12500000</v>
      </c>
      <c r="AF133" s="134">
        <f t="shared" si="52"/>
        <v>-0.55357142867772113</v>
      </c>
    </row>
    <row r="134" spans="1:32" ht="29" x14ac:dyDescent="0.35">
      <c r="A134" s="92">
        <v>2122132</v>
      </c>
      <c r="B134" s="93" t="s">
        <v>838</v>
      </c>
      <c r="C134" s="94"/>
      <c r="D134" s="94"/>
      <c r="E134" s="95">
        <f>+E135+E136+E137+E139+E141+E138+E140</f>
        <v>172500000</v>
      </c>
      <c r="F134" s="95">
        <f t="shared" ref="F134:R134" si="54">+F135+F136+F137+F139+F141+F138+F140</f>
        <v>12083333.333333334</v>
      </c>
      <c r="G134" s="95">
        <f t="shared" si="54"/>
        <v>24083333.333333336</v>
      </c>
      <c r="H134" s="95">
        <f t="shared" si="54"/>
        <v>17083333.333333336</v>
      </c>
      <c r="I134" s="95">
        <f t="shared" si="54"/>
        <v>15583333.333333334</v>
      </c>
      <c r="J134" s="95">
        <f t="shared" si="54"/>
        <v>19083333.333333336</v>
      </c>
      <c r="K134" s="95">
        <f t="shared" si="54"/>
        <v>12083333.333333334</v>
      </c>
      <c r="L134" s="95">
        <f t="shared" si="54"/>
        <v>12083333.333333334</v>
      </c>
      <c r="M134" s="95">
        <f t="shared" si="54"/>
        <v>12083333.333333334</v>
      </c>
      <c r="N134" s="95">
        <f t="shared" si="54"/>
        <v>12083333.333333334</v>
      </c>
      <c r="O134" s="95">
        <f t="shared" si="54"/>
        <v>12083333.333333334</v>
      </c>
      <c r="P134" s="95">
        <f t="shared" si="54"/>
        <v>12083333.333333334</v>
      </c>
      <c r="Q134" s="95">
        <f t="shared" si="54"/>
        <v>12083333.333333334</v>
      </c>
      <c r="R134" s="95">
        <f t="shared" si="54"/>
        <v>172500000</v>
      </c>
      <c r="S134" s="85">
        <v>2122132</v>
      </c>
      <c r="T134" s="85" t="s">
        <v>67</v>
      </c>
      <c r="U134" s="86">
        <v>172500000</v>
      </c>
      <c r="V134" s="87">
        <f t="shared" ref="V134:V200" si="55">+E134-U134</f>
        <v>0</v>
      </c>
      <c r="AD134" s="95">
        <v>3300000</v>
      </c>
      <c r="AF134" s="135">
        <f t="shared" si="52"/>
        <v>-0.72689655172413792</v>
      </c>
    </row>
    <row r="135" spans="1:32" x14ac:dyDescent="0.35">
      <c r="A135" s="96">
        <v>21221321</v>
      </c>
      <c r="B135" s="97" t="s">
        <v>839</v>
      </c>
      <c r="C135" s="98"/>
      <c r="D135" s="98" t="s">
        <v>755</v>
      </c>
      <c r="E135" s="101">
        <v>80000000</v>
      </c>
      <c r="F135" s="99">
        <v>6666666.6699999999</v>
      </c>
      <c r="G135" s="99">
        <v>6666666.6699999999</v>
      </c>
      <c r="H135" s="99">
        <v>6666666.6699999999</v>
      </c>
      <c r="I135" s="99">
        <v>6666666.6699999999</v>
      </c>
      <c r="J135" s="99">
        <v>6666666.6699999999</v>
      </c>
      <c r="K135" s="99">
        <v>6666666.6699999999</v>
      </c>
      <c r="L135" s="99">
        <v>6666666.6699999999</v>
      </c>
      <c r="M135" s="99">
        <v>6666666.6699999999</v>
      </c>
      <c r="N135" s="99">
        <v>6666666.6699999999</v>
      </c>
      <c r="O135" s="99">
        <v>6666666.6699999999</v>
      </c>
      <c r="P135" s="99">
        <v>6666666.6699999999</v>
      </c>
      <c r="Q135" s="99">
        <v>6666666.6299999999</v>
      </c>
      <c r="R135" s="99">
        <f t="shared" si="35"/>
        <v>80000000</v>
      </c>
      <c r="S135" s="85">
        <v>21221321</v>
      </c>
      <c r="T135" s="85" t="s">
        <v>840</v>
      </c>
      <c r="U135" s="86">
        <v>80000000</v>
      </c>
      <c r="V135" s="87">
        <f t="shared" si="55"/>
        <v>0</v>
      </c>
      <c r="AD135" s="99">
        <v>700000</v>
      </c>
      <c r="AF135" s="136">
        <f t="shared" si="52"/>
        <v>-0.89500000005250002</v>
      </c>
    </row>
    <row r="136" spans="1:32" s="128" customFormat="1" x14ac:dyDescent="0.35">
      <c r="A136" s="96">
        <v>21221322</v>
      </c>
      <c r="B136" s="97" t="s">
        <v>841</v>
      </c>
      <c r="C136" s="98"/>
      <c r="D136" s="98" t="s">
        <v>755</v>
      </c>
      <c r="E136" s="101">
        <v>25000000</v>
      </c>
      <c r="F136" s="99">
        <v>2083333.33</v>
      </c>
      <c r="G136" s="99">
        <v>2083333.33</v>
      </c>
      <c r="H136" s="99">
        <v>2083333.33</v>
      </c>
      <c r="I136" s="99">
        <v>2083333.33</v>
      </c>
      <c r="J136" s="99">
        <v>2083333.33</v>
      </c>
      <c r="K136" s="99">
        <v>2083333.33</v>
      </c>
      <c r="L136" s="99">
        <v>2083333.33</v>
      </c>
      <c r="M136" s="99">
        <v>2083333.33</v>
      </c>
      <c r="N136" s="99">
        <v>2083333.33</v>
      </c>
      <c r="O136" s="99">
        <v>2083333.33</v>
      </c>
      <c r="P136" s="99">
        <v>2083333.33</v>
      </c>
      <c r="Q136" s="99">
        <v>2083333.37</v>
      </c>
      <c r="R136" s="99">
        <f t="shared" si="35"/>
        <v>24999999.999999996</v>
      </c>
      <c r="S136" s="85">
        <v>21221322</v>
      </c>
      <c r="T136" s="85" t="s">
        <v>842</v>
      </c>
      <c r="U136" s="86">
        <v>25000000</v>
      </c>
      <c r="V136" s="87">
        <f t="shared" si="55"/>
        <v>0</v>
      </c>
      <c r="W136" s="82"/>
      <c r="X136" s="82"/>
      <c r="Y136" s="82"/>
      <c r="Z136" s="82"/>
      <c r="AA136" s="82"/>
      <c r="AB136" s="82"/>
      <c r="AC136" s="127"/>
      <c r="AD136" s="99">
        <v>0</v>
      </c>
      <c r="AE136" s="127"/>
      <c r="AF136" s="136">
        <f t="shared" si="52"/>
        <v>-1</v>
      </c>
    </row>
    <row r="137" spans="1:32" ht="43.5" x14ac:dyDescent="0.35">
      <c r="A137" s="96">
        <v>21221323</v>
      </c>
      <c r="B137" s="97" t="s">
        <v>843</v>
      </c>
      <c r="C137" s="98"/>
      <c r="D137" s="98" t="s">
        <v>755</v>
      </c>
      <c r="E137" s="101">
        <v>8000000</v>
      </c>
      <c r="F137" s="99">
        <v>0</v>
      </c>
      <c r="G137" s="99">
        <v>4000000</v>
      </c>
      <c r="H137" s="99">
        <v>0</v>
      </c>
      <c r="I137" s="99">
        <v>0</v>
      </c>
      <c r="J137" s="99">
        <v>4000000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f t="shared" si="35"/>
        <v>8000000</v>
      </c>
      <c r="S137" s="85">
        <v>21221323</v>
      </c>
      <c r="T137" s="85" t="s">
        <v>844</v>
      </c>
      <c r="U137" s="86">
        <v>8000000</v>
      </c>
      <c r="V137" s="87">
        <f t="shared" si="55"/>
        <v>0</v>
      </c>
      <c r="AD137" s="99">
        <v>0</v>
      </c>
      <c r="AE137" s="128"/>
      <c r="AF137" s="136" t="e">
        <f t="shared" si="52"/>
        <v>#DIV/0!</v>
      </c>
    </row>
    <row r="138" spans="1:32" s="128" customFormat="1" ht="43.5" x14ac:dyDescent="0.35">
      <c r="A138" s="111">
        <v>21221324</v>
      </c>
      <c r="B138" s="112" t="s">
        <v>845</v>
      </c>
      <c r="C138" s="98"/>
      <c r="D138" s="98"/>
      <c r="E138" s="101">
        <v>15000000</v>
      </c>
      <c r="F138" s="99"/>
      <c r="G138" s="99">
        <v>5000000</v>
      </c>
      <c r="H138" s="99">
        <v>3500000</v>
      </c>
      <c r="I138" s="99">
        <v>3500000</v>
      </c>
      <c r="J138" s="99">
        <v>3000000</v>
      </c>
      <c r="K138" s="99"/>
      <c r="L138" s="99"/>
      <c r="M138" s="99"/>
      <c r="N138" s="99"/>
      <c r="O138" s="99"/>
      <c r="P138" s="99"/>
      <c r="Q138" s="99"/>
      <c r="R138" s="99">
        <f t="shared" si="35"/>
        <v>15000000</v>
      </c>
      <c r="S138" s="85">
        <v>21221324</v>
      </c>
      <c r="T138" s="85" t="s">
        <v>845</v>
      </c>
      <c r="U138" s="86">
        <v>15000000</v>
      </c>
      <c r="V138" s="87">
        <f t="shared" si="55"/>
        <v>0</v>
      </c>
      <c r="W138" s="82"/>
      <c r="X138" s="82"/>
      <c r="Y138" s="82"/>
      <c r="Z138" s="82"/>
      <c r="AA138" s="82"/>
      <c r="AB138" s="82"/>
      <c r="AC138" s="127"/>
      <c r="AD138" s="99">
        <v>500000</v>
      </c>
      <c r="AE138" s="127"/>
      <c r="AF138" s="136" t="e">
        <f t="shared" si="52"/>
        <v>#DIV/0!</v>
      </c>
    </row>
    <row r="139" spans="1:32" ht="58" x14ac:dyDescent="0.35">
      <c r="A139" s="96">
        <v>21221326</v>
      </c>
      <c r="B139" s="97" t="s">
        <v>846</v>
      </c>
      <c r="C139" s="98"/>
      <c r="D139" s="98" t="s">
        <v>755</v>
      </c>
      <c r="E139" s="101">
        <v>40000000</v>
      </c>
      <c r="F139" s="99">
        <v>3333333.3333333335</v>
      </c>
      <c r="G139" s="99">
        <v>3333333.3333333335</v>
      </c>
      <c r="H139" s="99">
        <v>3333333.3333333335</v>
      </c>
      <c r="I139" s="99">
        <v>3333333.3333333335</v>
      </c>
      <c r="J139" s="99">
        <v>3333333.3333333335</v>
      </c>
      <c r="K139" s="99">
        <v>3333333.3333333335</v>
      </c>
      <c r="L139" s="99">
        <v>3333333.3333333335</v>
      </c>
      <c r="M139" s="99">
        <v>3333333.3333333335</v>
      </c>
      <c r="N139" s="99">
        <v>3333333.3333333335</v>
      </c>
      <c r="O139" s="99">
        <v>3333333.3333333335</v>
      </c>
      <c r="P139" s="99">
        <v>3333333.3333333335</v>
      </c>
      <c r="Q139" s="99">
        <v>3333333.3333333335</v>
      </c>
      <c r="R139" s="99">
        <f t="shared" si="35"/>
        <v>40000000</v>
      </c>
      <c r="S139" s="85">
        <v>21221326</v>
      </c>
      <c r="T139" s="85" t="s">
        <v>847</v>
      </c>
      <c r="U139" s="86">
        <v>40000000</v>
      </c>
      <c r="V139" s="87">
        <f t="shared" si="55"/>
        <v>0</v>
      </c>
      <c r="W139" s="89"/>
      <c r="X139" s="89"/>
      <c r="Y139" s="89"/>
      <c r="Z139" s="89"/>
      <c r="AA139" s="89"/>
      <c r="AB139" s="89"/>
      <c r="AC139" s="128"/>
      <c r="AD139" s="99">
        <v>900000</v>
      </c>
      <c r="AE139" s="128"/>
      <c r="AF139" s="136">
        <f t="shared" si="52"/>
        <v>-0.73</v>
      </c>
    </row>
    <row r="140" spans="1:32" ht="43.5" x14ac:dyDescent="0.35">
      <c r="A140" s="111">
        <v>21221327</v>
      </c>
      <c r="B140" s="112" t="s">
        <v>848</v>
      </c>
      <c r="C140" s="98"/>
      <c r="D140" s="98"/>
      <c r="E140" s="101">
        <v>3000000</v>
      </c>
      <c r="F140" s="99"/>
      <c r="G140" s="99">
        <v>3000000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>
        <f t="shared" si="35"/>
        <v>3000000</v>
      </c>
      <c r="S140" s="85">
        <v>21221327</v>
      </c>
      <c r="T140" s="85" t="s">
        <v>848</v>
      </c>
      <c r="U140" s="86">
        <v>3000000</v>
      </c>
      <c r="V140" s="87">
        <f t="shared" si="55"/>
        <v>0</v>
      </c>
      <c r="AD140" s="99">
        <v>800000</v>
      </c>
      <c r="AF140" s="136" t="e">
        <f t="shared" si="52"/>
        <v>#DIV/0!</v>
      </c>
    </row>
    <row r="141" spans="1:32" s="128" customFormat="1" ht="58" x14ac:dyDescent="0.35">
      <c r="A141" s="96">
        <v>21221328</v>
      </c>
      <c r="B141" s="97" t="s">
        <v>849</v>
      </c>
      <c r="C141" s="98"/>
      <c r="D141" s="98" t="s">
        <v>755</v>
      </c>
      <c r="E141" s="101">
        <v>1500000</v>
      </c>
      <c r="F141" s="99">
        <v>0</v>
      </c>
      <c r="G141" s="99">
        <v>0</v>
      </c>
      <c r="H141" s="99">
        <v>1500000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f t="shared" si="35"/>
        <v>1500000</v>
      </c>
      <c r="S141" s="85">
        <v>21221328</v>
      </c>
      <c r="T141" s="85" t="s">
        <v>850</v>
      </c>
      <c r="U141" s="86">
        <v>1500000</v>
      </c>
      <c r="V141" s="87">
        <f t="shared" si="55"/>
        <v>0</v>
      </c>
      <c r="W141" s="89"/>
      <c r="X141" s="89"/>
      <c r="Y141" s="89"/>
      <c r="Z141" s="89"/>
      <c r="AA141" s="89"/>
      <c r="AB141" s="89"/>
      <c r="AD141" s="99">
        <v>400000</v>
      </c>
      <c r="AE141" s="127"/>
      <c r="AF141" s="136" t="e">
        <f t="shared" si="52"/>
        <v>#DIV/0!</v>
      </c>
    </row>
    <row r="142" spans="1:32" ht="43.5" x14ac:dyDescent="0.35">
      <c r="A142" s="92">
        <v>2122133</v>
      </c>
      <c r="B142" s="93" t="s">
        <v>68</v>
      </c>
      <c r="C142" s="94"/>
      <c r="D142" s="94"/>
      <c r="E142" s="95">
        <f>+E143</f>
        <v>16000000</v>
      </c>
      <c r="F142" s="95">
        <f t="shared" ref="F142:R142" si="56">+F143</f>
        <v>1333333.3333333333</v>
      </c>
      <c r="G142" s="95">
        <f t="shared" si="56"/>
        <v>1333333.3333333333</v>
      </c>
      <c r="H142" s="95">
        <f t="shared" si="56"/>
        <v>1333333.3333333333</v>
      </c>
      <c r="I142" s="95">
        <f t="shared" si="56"/>
        <v>1333333.3333333333</v>
      </c>
      <c r="J142" s="95">
        <f t="shared" si="56"/>
        <v>1333333.3333333333</v>
      </c>
      <c r="K142" s="95">
        <f t="shared" si="56"/>
        <v>1333333.3333333333</v>
      </c>
      <c r="L142" s="95">
        <f t="shared" si="56"/>
        <v>1333333.3333333333</v>
      </c>
      <c r="M142" s="95">
        <f t="shared" si="56"/>
        <v>1333333.3333333333</v>
      </c>
      <c r="N142" s="95">
        <f t="shared" si="56"/>
        <v>1333333.3333333333</v>
      </c>
      <c r="O142" s="95">
        <f t="shared" si="56"/>
        <v>1333333.3333333333</v>
      </c>
      <c r="P142" s="95">
        <f t="shared" si="56"/>
        <v>1333333.3333333333</v>
      </c>
      <c r="Q142" s="95">
        <f t="shared" si="56"/>
        <v>1333333.3333333333</v>
      </c>
      <c r="R142" s="95">
        <f t="shared" si="56"/>
        <v>16000000.000000002</v>
      </c>
      <c r="S142" s="85">
        <v>2122133</v>
      </c>
      <c r="T142" s="85" t="s">
        <v>68</v>
      </c>
      <c r="U142" s="86">
        <v>16000000</v>
      </c>
      <c r="V142" s="87">
        <f t="shared" si="55"/>
        <v>0</v>
      </c>
      <c r="AD142" s="95">
        <v>0</v>
      </c>
      <c r="AE142" s="128"/>
      <c r="AF142" s="135">
        <f t="shared" si="52"/>
        <v>-1</v>
      </c>
    </row>
    <row r="143" spans="1:32" s="128" customFormat="1" ht="29" x14ac:dyDescent="0.35">
      <c r="A143" s="96">
        <v>21221334</v>
      </c>
      <c r="B143" s="97" t="s">
        <v>851</v>
      </c>
      <c r="C143" s="98"/>
      <c r="D143" s="98" t="s">
        <v>749</v>
      </c>
      <c r="E143" s="101">
        <v>16000000</v>
      </c>
      <c r="F143" s="99">
        <v>1333333.3333333333</v>
      </c>
      <c r="G143" s="99">
        <v>1333333.3333333333</v>
      </c>
      <c r="H143" s="99">
        <v>1333333.3333333333</v>
      </c>
      <c r="I143" s="99">
        <v>1333333.3333333333</v>
      </c>
      <c r="J143" s="99">
        <v>1333333.3333333333</v>
      </c>
      <c r="K143" s="99">
        <v>1333333.3333333333</v>
      </c>
      <c r="L143" s="99">
        <v>1333333.3333333333</v>
      </c>
      <c r="M143" s="99">
        <v>1333333.3333333333</v>
      </c>
      <c r="N143" s="99">
        <v>1333333.3333333333</v>
      </c>
      <c r="O143" s="99">
        <v>1333333.3333333333</v>
      </c>
      <c r="P143" s="99">
        <v>1333333.3333333333</v>
      </c>
      <c r="Q143" s="99">
        <v>1333333.3333333333</v>
      </c>
      <c r="R143" s="99">
        <f t="shared" ref="R143:R222" si="57">SUM(F143:Q143)</f>
        <v>16000000.000000002</v>
      </c>
      <c r="S143" s="85">
        <v>21221334</v>
      </c>
      <c r="T143" s="85" t="s">
        <v>851</v>
      </c>
      <c r="U143" s="86">
        <v>16000000</v>
      </c>
      <c r="V143" s="87">
        <f t="shared" si="55"/>
        <v>0</v>
      </c>
      <c r="W143" s="82"/>
      <c r="X143" s="82"/>
      <c r="Y143" s="82"/>
      <c r="Z143" s="82"/>
      <c r="AA143" s="82"/>
      <c r="AB143" s="82"/>
      <c r="AC143" s="127"/>
      <c r="AD143" s="99">
        <v>0</v>
      </c>
      <c r="AE143" s="127"/>
      <c r="AF143" s="136">
        <f t="shared" si="52"/>
        <v>-1</v>
      </c>
    </row>
    <row r="144" spans="1:32" s="128" customFormat="1" x14ac:dyDescent="0.35">
      <c r="A144" s="92">
        <v>2122134</v>
      </c>
      <c r="B144" s="93" t="s">
        <v>69</v>
      </c>
      <c r="C144" s="94"/>
      <c r="D144" s="94"/>
      <c r="E144" s="95">
        <f>+E145+E146+E147+E148</f>
        <v>506900000</v>
      </c>
      <c r="F144" s="95">
        <f t="shared" ref="F144:R144" si="58">+F145+F146+F147+F148</f>
        <v>14583333.34</v>
      </c>
      <c r="G144" s="95">
        <f t="shared" si="58"/>
        <v>104083333.34</v>
      </c>
      <c r="H144" s="95">
        <f t="shared" si="58"/>
        <v>95583333.340000004</v>
      </c>
      <c r="I144" s="95">
        <f t="shared" si="58"/>
        <v>50083333.340000004</v>
      </c>
      <c r="J144" s="95">
        <f t="shared" si="58"/>
        <v>55483333.340000004</v>
      </c>
      <c r="K144" s="95">
        <f t="shared" si="58"/>
        <v>24583333.34</v>
      </c>
      <c r="L144" s="95">
        <f t="shared" si="58"/>
        <v>74583333.340000004</v>
      </c>
      <c r="M144" s="95">
        <f t="shared" si="58"/>
        <v>29583333.340000004</v>
      </c>
      <c r="N144" s="95">
        <f t="shared" si="58"/>
        <v>14583333.34</v>
      </c>
      <c r="O144" s="95">
        <f t="shared" si="58"/>
        <v>14583333.34</v>
      </c>
      <c r="P144" s="95">
        <f t="shared" si="58"/>
        <v>14583333.34</v>
      </c>
      <c r="Q144" s="95">
        <f t="shared" si="58"/>
        <v>14583333.260000002</v>
      </c>
      <c r="R144" s="95">
        <f t="shared" si="58"/>
        <v>506900000</v>
      </c>
      <c r="S144" s="85">
        <v>2122134</v>
      </c>
      <c r="T144" s="85" t="s">
        <v>69</v>
      </c>
      <c r="U144" s="86">
        <v>366900000</v>
      </c>
      <c r="V144" s="87">
        <f t="shared" si="55"/>
        <v>140000000</v>
      </c>
      <c r="W144" s="89"/>
      <c r="X144" s="89"/>
      <c r="Y144" s="89"/>
      <c r="Z144" s="89"/>
      <c r="AA144" s="89"/>
      <c r="AB144" s="89"/>
      <c r="AD144" s="95">
        <v>9200000</v>
      </c>
      <c r="AF144" s="135">
        <f t="shared" si="52"/>
        <v>-0.36914285743124897</v>
      </c>
    </row>
    <row r="145" spans="1:32" s="128" customFormat="1" x14ac:dyDescent="0.35">
      <c r="A145" s="96">
        <v>21221341</v>
      </c>
      <c r="B145" s="97" t="s">
        <v>852</v>
      </c>
      <c r="C145" s="98"/>
      <c r="D145" s="98" t="s">
        <v>755</v>
      </c>
      <c r="E145" s="99">
        <v>155000000</v>
      </c>
      <c r="F145" s="99">
        <v>0</v>
      </c>
      <c r="G145" s="99">
        <v>25000000</v>
      </c>
      <c r="H145" s="99">
        <v>60000000</v>
      </c>
      <c r="I145" s="99">
        <v>15000000</v>
      </c>
      <c r="J145" s="99">
        <v>10000000</v>
      </c>
      <c r="K145" s="99">
        <v>5000000</v>
      </c>
      <c r="L145" s="99">
        <v>40000000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155000000</v>
      </c>
      <c r="S145" s="85">
        <v>21221341</v>
      </c>
      <c r="T145" s="85" t="s">
        <v>853</v>
      </c>
      <c r="U145" s="86">
        <v>85000000</v>
      </c>
      <c r="V145" s="87">
        <f t="shared" si="55"/>
        <v>70000000</v>
      </c>
      <c r="W145" s="82"/>
      <c r="X145" s="82"/>
      <c r="Y145" s="82"/>
      <c r="Z145" s="82"/>
      <c r="AA145" s="82"/>
      <c r="AB145" s="82"/>
      <c r="AC145" s="127"/>
      <c r="AD145" s="99">
        <v>1500000</v>
      </c>
      <c r="AF145" s="136" t="e">
        <f t="shared" si="52"/>
        <v>#DIV/0!</v>
      </c>
    </row>
    <row r="146" spans="1:32" s="128" customFormat="1" x14ac:dyDescent="0.35">
      <c r="A146" s="96">
        <v>21221342</v>
      </c>
      <c r="B146" s="97" t="s">
        <v>854</v>
      </c>
      <c r="C146" s="98"/>
      <c r="D146" s="98" t="s">
        <v>680</v>
      </c>
      <c r="E146" s="101">
        <v>18000000</v>
      </c>
      <c r="F146" s="99">
        <v>0</v>
      </c>
      <c r="G146" s="99">
        <v>4000000</v>
      </c>
      <c r="H146" s="99">
        <v>2000000</v>
      </c>
      <c r="I146" s="99">
        <v>2000000</v>
      </c>
      <c r="J146" s="99">
        <v>10000000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f t="shared" si="57"/>
        <v>18000000</v>
      </c>
      <c r="S146" s="85">
        <v>21221342</v>
      </c>
      <c r="T146" s="85" t="s">
        <v>855</v>
      </c>
      <c r="U146" s="86">
        <v>18000000</v>
      </c>
      <c r="V146" s="87">
        <f t="shared" si="55"/>
        <v>0</v>
      </c>
      <c r="W146" s="89"/>
      <c r="X146" s="89"/>
      <c r="Y146" s="89"/>
      <c r="Z146" s="89"/>
      <c r="AA146" s="89"/>
      <c r="AB146" s="89"/>
      <c r="AD146" s="99">
        <v>0</v>
      </c>
      <c r="AF146" s="136" t="e">
        <f t="shared" si="52"/>
        <v>#DIV/0!</v>
      </c>
    </row>
    <row r="147" spans="1:32" x14ac:dyDescent="0.35">
      <c r="A147" s="111">
        <v>21221345</v>
      </c>
      <c r="B147" s="112" t="s">
        <v>856</v>
      </c>
      <c r="C147" s="98"/>
      <c r="D147" s="98"/>
      <c r="E147" s="101">
        <v>77000000</v>
      </c>
      <c r="F147" s="99">
        <v>0</v>
      </c>
      <c r="G147" s="99">
        <v>28000000</v>
      </c>
      <c r="H147" s="99">
        <v>17000000</v>
      </c>
      <c r="I147" s="99">
        <v>17000000</v>
      </c>
      <c r="J147" s="99">
        <v>10000000</v>
      </c>
      <c r="K147" s="99">
        <v>5000000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77000000</v>
      </c>
      <c r="S147" s="85">
        <v>21221345</v>
      </c>
      <c r="T147" s="85" t="s">
        <v>856</v>
      </c>
      <c r="U147" s="86">
        <v>7000000</v>
      </c>
      <c r="V147" s="87">
        <f t="shared" si="55"/>
        <v>70000000</v>
      </c>
      <c r="W147" s="89"/>
      <c r="X147" s="89"/>
      <c r="Y147" s="89"/>
      <c r="Z147" s="89"/>
      <c r="AA147" s="89"/>
      <c r="AB147" s="89"/>
      <c r="AC147" s="128"/>
      <c r="AD147" s="99">
        <v>0</v>
      </c>
      <c r="AE147" s="128"/>
      <c r="AF147" s="136" t="e">
        <f t="shared" si="52"/>
        <v>#DIV/0!</v>
      </c>
    </row>
    <row r="148" spans="1:32" ht="43.5" x14ac:dyDescent="0.35">
      <c r="A148" s="92">
        <v>21221349</v>
      </c>
      <c r="B148" s="93" t="s">
        <v>70</v>
      </c>
      <c r="C148" s="94"/>
      <c r="D148" s="94"/>
      <c r="E148" s="95">
        <f>+E150+E149</f>
        <v>256900000</v>
      </c>
      <c r="F148" s="95">
        <f t="shared" ref="F148:R148" si="59">+F150+F149</f>
        <v>14583333.34</v>
      </c>
      <c r="G148" s="95">
        <f t="shared" si="59"/>
        <v>47083333.340000004</v>
      </c>
      <c r="H148" s="95">
        <f t="shared" si="59"/>
        <v>16583333.34</v>
      </c>
      <c r="I148" s="95">
        <f t="shared" si="59"/>
        <v>16083333.34</v>
      </c>
      <c r="J148" s="95">
        <f t="shared" si="59"/>
        <v>25483333.340000004</v>
      </c>
      <c r="K148" s="95">
        <f t="shared" si="59"/>
        <v>14583333.34</v>
      </c>
      <c r="L148" s="95">
        <f t="shared" si="59"/>
        <v>34583333.340000004</v>
      </c>
      <c r="M148" s="95">
        <f t="shared" si="59"/>
        <v>29583333.340000004</v>
      </c>
      <c r="N148" s="95">
        <f t="shared" si="59"/>
        <v>14583333.34</v>
      </c>
      <c r="O148" s="95">
        <f t="shared" si="59"/>
        <v>14583333.34</v>
      </c>
      <c r="P148" s="95">
        <f t="shared" si="59"/>
        <v>14583333.34</v>
      </c>
      <c r="Q148" s="95">
        <f t="shared" si="59"/>
        <v>14583333.260000002</v>
      </c>
      <c r="R148" s="95">
        <f t="shared" si="59"/>
        <v>256900000.00000003</v>
      </c>
      <c r="S148" s="85">
        <v>21221349</v>
      </c>
      <c r="T148" s="85" t="s">
        <v>70</v>
      </c>
      <c r="U148" s="86">
        <v>256900000</v>
      </c>
      <c r="V148" s="87">
        <f t="shared" si="55"/>
        <v>0</v>
      </c>
      <c r="W148" s="89"/>
      <c r="X148" s="89"/>
      <c r="Y148" s="89"/>
      <c r="Z148" s="89"/>
      <c r="AA148" s="89"/>
      <c r="AB148" s="89"/>
      <c r="AC148" s="128"/>
      <c r="AD148" s="95">
        <v>7700000</v>
      </c>
      <c r="AF148" s="135">
        <f t="shared" si="52"/>
        <v>-0.4720000002413714</v>
      </c>
    </row>
    <row r="149" spans="1:32" ht="43.5" x14ac:dyDescent="0.35">
      <c r="A149" s="111">
        <v>212213491</v>
      </c>
      <c r="B149" s="112" t="s">
        <v>857</v>
      </c>
      <c r="C149" s="98"/>
      <c r="D149" s="98"/>
      <c r="E149" s="101">
        <v>6900000</v>
      </c>
      <c r="F149" s="99"/>
      <c r="G149" s="99">
        <v>2500000</v>
      </c>
      <c r="H149" s="99">
        <v>2000000</v>
      </c>
      <c r="I149" s="99">
        <v>1500000</v>
      </c>
      <c r="J149" s="99">
        <v>900000</v>
      </c>
      <c r="K149" s="99"/>
      <c r="L149" s="99"/>
      <c r="M149" s="99"/>
      <c r="N149" s="99"/>
      <c r="O149" s="99"/>
      <c r="P149" s="99"/>
      <c r="Q149" s="99"/>
      <c r="R149" s="99">
        <f t="shared" si="57"/>
        <v>6900000</v>
      </c>
      <c r="S149" s="85">
        <v>212213491</v>
      </c>
      <c r="T149" s="85" t="s">
        <v>857</v>
      </c>
      <c r="U149" s="86">
        <v>6900000</v>
      </c>
      <c r="V149" s="87">
        <f t="shared" si="55"/>
        <v>0</v>
      </c>
      <c r="W149" s="89"/>
      <c r="X149" s="89"/>
      <c r="Y149" s="89"/>
      <c r="Z149" s="89"/>
      <c r="AA149" s="89"/>
      <c r="AB149" s="89"/>
      <c r="AC149" s="128"/>
      <c r="AD149" s="99">
        <v>0</v>
      </c>
      <c r="AF149" s="136" t="e">
        <f t="shared" si="52"/>
        <v>#DIV/0!</v>
      </c>
    </row>
    <row r="150" spans="1:32" s="128" customFormat="1" x14ac:dyDescent="0.35">
      <c r="A150" s="96">
        <v>212213492</v>
      </c>
      <c r="B150" s="97" t="s">
        <v>858</v>
      </c>
      <c r="C150" s="98"/>
      <c r="D150" s="98" t="s">
        <v>750</v>
      </c>
      <c r="E150" s="99">
        <v>250000000</v>
      </c>
      <c r="F150" s="99">
        <v>14583333.34</v>
      </c>
      <c r="G150" s="99">
        <v>44583333.340000004</v>
      </c>
      <c r="H150" s="99">
        <v>14583333.34</v>
      </c>
      <c r="I150" s="99">
        <v>14583333.34</v>
      </c>
      <c r="J150" s="99">
        <v>24583333.340000004</v>
      </c>
      <c r="K150" s="99">
        <v>14583333.34</v>
      </c>
      <c r="L150" s="99">
        <v>34583333.340000004</v>
      </c>
      <c r="M150" s="99">
        <v>29583333.340000004</v>
      </c>
      <c r="N150" s="99">
        <v>14583333.34</v>
      </c>
      <c r="O150" s="99">
        <v>14583333.34</v>
      </c>
      <c r="P150" s="99">
        <v>14583333.34</v>
      </c>
      <c r="Q150" s="99">
        <v>14583333.260000002</v>
      </c>
      <c r="R150" s="99">
        <f t="shared" si="57"/>
        <v>250000000.00000003</v>
      </c>
      <c r="S150" s="85">
        <v>212213492</v>
      </c>
      <c r="T150" s="85" t="s">
        <v>858</v>
      </c>
      <c r="U150" s="86">
        <v>250000000</v>
      </c>
      <c r="V150" s="87">
        <f t="shared" si="55"/>
        <v>0</v>
      </c>
      <c r="W150" s="82"/>
      <c r="X150" s="82"/>
      <c r="Y150" s="82"/>
      <c r="Z150" s="82"/>
      <c r="AA150" s="82"/>
      <c r="AB150" s="82"/>
      <c r="AC150" s="127"/>
      <c r="AD150" s="99">
        <v>5700000</v>
      </c>
      <c r="AE150" s="127"/>
      <c r="AF150" s="136">
        <f t="shared" si="52"/>
        <v>-0.60914285732153473</v>
      </c>
    </row>
    <row r="151" spans="1:32" s="128" customFormat="1" x14ac:dyDescent="0.35">
      <c r="A151" s="123">
        <v>212213496</v>
      </c>
      <c r="B151" s="124" t="s">
        <v>71</v>
      </c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85"/>
      <c r="T151" s="85"/>
      <c r="U151" s="86"/>
      <c r="V151" s="87"/>
      <c r="W151" s="82"/>
      <c r="X151" s="82"/>
      <c r="Y151" s="82"/>
      <c r="Z151" s="82"/>
      <c r="AA151" s="82"/>
      <c r="AB151" s="82"/>
      <c r="AC151" s="127"/>
      <c r="AD151" s="126">
        <v>2000000</v>
      </c>
      <c r="AF151" s="137" t="e">
        <f t="shared" si="52"/>
        <v>#DIV/0!</v>
      </c>
    </row>
    <row r="152" spans="1:32" s="128" customFormat="1" x14ac:dyDescent="0.35">
      <c r="A152" s="123">
        <v>2122134962</v>
      </c>
      <c r="B152" s="124" t="s">
        <v>581</v>
      </c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85"/>
      <c r="T152" s="85"/>
      <c r="U152" s="86"/>
      <c r="V152" s="87"/>
      <c r="W152" s="82"/>
      <c r="X152" s="82"/>
      <c r="Y152" s="82"/>
      <c r="Z152" s="82"/>
      <c r="AA152" s="82"/>
      <c r="AB152" s="82"/>
      <c r="AC152" s="127"/>
      <c r="AD152" s="126">
        <v>1000000</v>
      </c>
      <c r="AF152" s="137" t="e">
        <f t="shared" si="52"/>
        <v>#DIV/0!</v>
      </c>
    </row>
    <row r="153" spans="1:32" s="128" customFormat="1" x14ac:dyDescent="0.35">
      <c r="A153" s="123">
        <v>2122134963</v>
      </c>
      <c r="B153" s="124" t="s">
        <v>582</v>
      </c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85"/>
      <c r="T153" s="85"/>
      <c r="U153" s="86"/>
      <c r="V153" s="87"/>
      <c r="W153" s="82"/>
      <c r="X153" s="82"/>
      <c r="Y153" s="82"/>
      <c r="Z153" s="82"/>
      <c r="AA153" s="82"/>
      <c r="AB153" s="82"/>
      <c r="AC153" s="127"/>
      <c r="AD153" s="126">
        <v>1000000</v>
      </c>
      <c r="AF153" s="137" t="e">
        <f t="shared" si="52"/>
        <v>#DIV/0!</v>
      </c>
    </row>
    <row r="154" spans="1:32" s="128" customFormat="1" x14ac:dyDescent="0.35">
      <c r="A154" s="60">
        <v>21222</v>
      </c>
      <c r="B154" s="61" t="s">
        <v>72</v>
      </c>
      <c r="C154" s="106"/>
      <c r="D154" s="106"/>
      <c r="E154" s="107">
        <f t="shared" ref="E154:R154" si="60">+E155+E162+E177+E201+E216</f>
        <v>7076569859.0100002</v>
      </c>
      <c r="F154" s="107">
        <f t="shared" si="60"/>
        <v>1779484032.0766666</v>
      </c>
      <c r="G154" s="107">
        <f t="shared" si="60"/>
        <v>2161884032.0766664</v>
      </c>
      <c r="H154" s="107">
        <f t="shared" si="60"/>
        <v>580098559.57666671</v>
      </c>
      <c r="I154" s="107">
        <f t="shared" si="60"/>
        <v>370361195.24666667</v>
      </c>
      <c r="J154" s="107">
        <f t="shared" si="60"/>
        <v>311449187.95666665</v>
      </c>
      <c r="K154" s="107">
        <f t="shared" si="60"/>
        <v>257469410.07666665</v>
      </c>
      <c r="L154" s="107">
        <f t="shared" si="60"/>
        <v>327391563.07666665</v>
      </c>
      <c r="M154" s="107">
        <f t="shared" si="60"/>
        <v>394833209.24666667</v>
      </c>
      <c r="N154" s="107">
        <f t="shared" si="60"/>
        <v>214591028.57666665</v>
      </c>
      <c r="O154" s="107">
        <f t="shared" si="60"/>
        <v>208484032.07666665</v>
      </c>
      <c r="P154" s="107">
        <f t="shared" si="60"/>
        <v>283439576.74666667</v>
      </c>
      <c r="Q154" s="107">
        <f t="shared" si="60"/>
        <v>187084032.27666667</v>
      </c>
      <c r="R154" s="107">
        <f t="shared" si="60"/>
        <v>7076569859.0100002</v>
      </c>
      <c r="S154" s="85">
        <v>21222</v>
      </c>
      <c r="T154" s="85" t="s">
        <v>72</v>
      </c>
      <c r="U154" s="86">
        <v>5767300000</v>
      </c>
      <c r="V154" s="87">
        <f t="shared" si="55"/>
        <v>1309269859.0100002</v>
      </c>
      <c r="W154" s="82"/>
      <c r="X154" s="82"/>
      <c r="Y154" s="82"/>
      <c r="Z154" s="82"/>
      <c r="AA154" s="82"/>
      <c r="AB154" s="82"/>
      <c r="AC154" s="127"/>
      <c r="AD154" s="107">
        <v>1663901312.54</v>
      </c>
      <c r="AF154" s="138">
        <f t="shared" si="52"/>
        <v>-6.4952939983272021E-2</v>
      </c>
    </row>
    <row r="155" spans="1:32" ht="58" x14ac:dyDescent="0.35">
      <c r="A155" s="60">
        <v>212226</v>
      </c>
      <c r="B155" s="61" t="s">
        <v>859</v>
      </c>
      <c r="C155" s="106"/>
      <c r="D155" s="106"/>
      <c r="E155" s="107">
        <f t="shared" ref="E155:R155" si="61">+E156+E160+E161</f>
        <v>470000000</v>
      </c>
      <c r="F155" s="107">
        <f t="shared" si="61"/>
        <v>103083333.33</v>
      </c>
      <c r="G155" s="107">
        <f t="shared" si="61"/>
        <v>298083333.32999998</v>
      </c>
      <c r="H155" s="107">
        <f t="shared" si="61"/>
        <v>8583333.3300000001</v>
      </c>
      <c r="I155" s="107">
        <f t="shared" si="61"/>
        <v>6083333.3300000001</v>
      </c>
      <c r="J155" s="107">
        <f t="shared" si="61"/>
        <v>6083333.3300000001</v>
      </c>
      <c r="K155" s="107">
        <f t="shared" si="61"/>
        <v>9083333.3300000001</v>
      </c>
      <c r="L155" s="107">
        <f t="shared" si="61"/>
        <v>6083333.3300000001</v>
      </c>
      <c r="M155" s="107">
        <f t="shared" si="61"/>
        <v>8583333.3300000001</v>
      </c>
      <c r="N155" s="107">
        <f t="shared" si="61"/>
        <v>6083333.3300000001</v>
      </c>
      <c r="O155" s="107">
        <f t="shared" si="61"/>
        <v>6083333.3300000001</v>
      </c>
      <c r="P155" s="107">
        <f t="shared" si="61"/>
        <v>6083333.3300000001</v>
      </c>
      <c r="Q155" s="107">
        <f t="shared" si="61"/>
        <v>6083333.3700000001</v>
      </c>
      <c r="R155" s="107">
        <f t="shared" si="61"/>
        <v>470000000</v>
      </c>
      <c r="S155" s="85">
        <v>212226</v>
      </c>
      <c r="T155" s="85" t="s">
        <v>74</v>
      </c>
      <c r="U155" s="86">
        <v>470000000</v>
      </c>
      <c r="V155" s="87">
        <f t="shared" si="55"/>
        <v>0</v>
      </c>
      <c r="AD155" s="107">
        <v>77345302</v>
      </c>
      <c r="AE155" s="128"/>
      <c r="AF155" s="138">
        <f t="shared" si="52"/>
        <v>-0.24968179140661864</v>
      </c>
    </row>
    <row r="156" spans="1:32" s="128" customFormat="1" ht="29" x14ac:dyDescent="0.35">
      <c r="A156" s="92">
        <v>2122261</v>
      </c>
      <c r="B156" s="93" t="s">
        <v>75</v>
      </c>
      <c r="C156" s="94"/>
      <c r="D156" s="94"/>
      <c r="E156" s="95">
        <f>+E158+E159+E157</f>
        <v>97000000</v>
      </c>
      <c r="F156" s="95">
        <f t="shared" ref="F156:R156" si="62">+F158+F159+F157</f>
        <v>97000000</v>
      </c>
      <c r="G156" s="95">
        <f t="shared" si="62"/>
        <v>0</v>
      </c>
      <c r="H156" s="95">
        <f t="shared" si="62"/>
        <v>0</v>
      </c>
      <c r="I156" s="95">
        <f t="shared" si="62"/>
        <v>0</v>
      </c>
      <c r="J156" s="95">
        <f t="shared" si="62"/>
        <v>0</v>
      </c>
      <c r="K156" s="95">
        <f t="shared" si="62"/>
        <v>0</v>
      </c>
      <c r="L156" s="95">
        <f t="shared" si="62"/>
        <v>0</v>
      </c>
      <c r="M156" s="95">
        <f t="shared" si="62"/>
        <v>0</v>
      </c>
      <c r="N156" s="95">
        <f t="shared" si="62"/>
        <v>0</v>
      </c>
      <c r="O156" s="95">
        <f t="shared" si="62"/>
        <v>0</v>
      </c>
      <c r="P156" s="95">
        <f t="shared" si="62"/>
        <v>0</v>
      </c>
      <c r="Q156" s="95">
        <f t="shared" si="62"/>
        <v>0</v>
      </c>
      <c r="R156" s="95">
        <f t="shared" si="62"/>
        <v>97000000</v>
      </c>
      <c r="S156" s="85">
        <v>2122261</v>
      </c>
      <c r="T156" s="85" t="s">
        <v>75</v>
      </c>
      <c r="U156" s="86">
        <v>97000000</v>
      </c>
      <c r="V156" s="87">
        <f t="shared" si="55"/>
        <v>0</v>
      </c>
      <c r="W156" s="89"/>
      <c r="X156" s="89"/>
      <c r="Y156" s="89"/>
      <c r="Z156" s="89"/>
      <c r="AA156" s="89"/>
      <c r="AB156" s="89"/>
      <c r="AD156" s="95">
        <v>77000000</v>
      </c>
      <c r="AE156" s="127"/>
      <c r="AF156" s="135">
        <f t="shared" si="52"/>
        <v>-0.20618556701030927</v>
      </c>
    </row>
    <row r="157" spans="1:32" ht="29" x14ac:dyDescent="0.35">
      <c r="A157" s="111">
        <v>21222611</v>
      </c>
      <c r="B157" s="112" t="s">
        <v>860</v>
      </c>
      <c r="C157" s="98"/>
      <c r="D157" s="98"/>
      <c r="E157" s="101">
        <v>37000000</v>
      </c>
      <c r="F157" s="99">
        <v>37000000</v>
      </c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>
        <f t="shared" si="57"/>
        <v>37000000</v>
      </c>
      <c r="S157" s="85">
        <v>21222611</v>
      </c>
      <c r="T157" s="85" t="s">
        <v>860</v>
      </c>
      <c r="U157" s="86">
        <v>37000000</v>
      </c>
      <c r="V157" s="87">
        <f t="shared" si="55"/>
        <v>0</v>
      </c>
      <c r="W157" s="89"/>
      <c r="X157" s="89"/>
      <c r="Y157" s="89"/>
      <c r="Z157" s="89"/>
      <c r="AA157" s="89"/>
      <c r="AB157" s="89"/>
      <c r="AC157" s="128"/>
      <c r="AD157" s="99">
        <v>37000000</v>
      </c>
      <c r="AE157" s="128"/>
      <c r="AF157" s="136">
        <f t="shared" si="52"/>
        <v>0</v>
      </c>
    </row>
    <row r="158" spans="1:32" s="128" customFormat="1" x14ac:dyDescent="0.35">
      <c r="A158" s="96">
        <v>21222612</v>
      </c>
      <c r="B158" s="97" t="s">
        <v>861</v>
      </c>
      <c r="C158" s="98"/>
      <c r="D158" s="98" t="s">
        <v>775</v>
      </c>
      <c r="E158" s="101">
        <v>25000000</v>
      </c>
      <c r="F158" s="99">
        <v>25000000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f t="shared" si="57"/>
        <v>25000000</v>
      </c>
      <c r="S158" s="85">
        <v>21222612</v>
      </c>
      <c r="T158" s="85" t="s">
        <v>861</v>
      </c>
      <c r="U158" s="86">
        <v>25000000</v>
      </c>
      <c r="V158" s="87">
        <f t="shared" si="55"/>
        <v>0</v>
      </c>
      <c r="W158" s="89"/>
      <c r="X158" s="89"/>
      <c r="Y158" s="89"/>
      <c r="Z158" s="89"/>
      <c r="AA158" s="89"/>
      <c r="AB158" s="89"/>
      <c r="AD158" s="99">
        <v>25000000</v>
      </c>
      <c r="AE158" s="127"/>
      <c r="AF158" s="136">
        <f t="shared" si="52"/>
        <v>0</v>
      </c>
    </row>
    <row r="159" spans="1:32" s="128" customFormat="1" x14ac:dyDescent="0.35">
      <c r="A159" s="96">
        <v>21222613</v>
      </c>
      <c r="B159" s="97" t="s">
        <v>862</v>
      </c>
      <c r="C159" s="98"/>
      <c r="D159" s="98" t="s">
        <v>755</v>
      </c>
      <c r="E159" s="101">
        <v>35000000</v>
      </c>
      <c r="F159" s="99">
        <v>35000000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f t="shared" si="57"/>
        <v>35000000</v>
      </c>
      <c r="S159" s="85">
        <v>21222613</v>
      </c>
      <c r="T159" s="85" t="s">
        <v>862</v>
      </c>
      <c r="U159" s="86">
        <v>35000000</v>
      </c>
      <c r="V159" s="87">
        <f t="shared" si="55"/>
        <v>0</v>
      </c>
      <c r="W159" s="89"/>
      <c r="X159" s="89"/>
      <c r="Y159" s="89"/>
      <c r="Z159" s="89"/>
      <c r="AA159" s="89"/>
      <c r="AB159" s="89"/>
      <c r="AD159" s="99">
        <v>15000000</v>
      </c>
      <c r="AF159" s="136">
        <f t="shared" si="52"/>
        <v>-0.5714285714285714</v>
      </c>
    </row>
    <row r="160" spans="1:32" x14ac:dyDescent="0.35">
      <c r="A160" s="96">
        <v>2122262</v>
      </c>
      <c r="B160" s="97" t="s">
        <v>863</v>
      </c>
      <c r="C160" s="98"/>
      <c r="D160" s="98" t="s">
        <v>685</v>
      </c>
      <c r="E160" s="101">
        <v>300000000</v>
      </c>
      <c r="F160" s="99">
        <v>0</v>
      </c>
      <c r="G160" s="99">
        <v>292000000</v>
      </c>
      <c r="H160" s="99">
        <v>2500000</v>
      </c>
      <c r="I160" s="99">
        <v>0</v>
      </c>
      <c r="J160" s="99">
        <v>0</v>
      </c>
      <c r="K160" s="99">
        <v>3000000</v>
      </c>
      <c r="L160" s="99">
        <v>0</v>
      </c>
      <c r="M160" s="99">
        <v>2500000</v>
      </c>
      <c r="N160" s="99">
        <v>0</v>
      </c>
      <c r="O160" s="99">
        <v>0</v>
      </c>
      <c r="P160" s="99">
        <v>0</v>
      </c>
      <c r="Q160" s="99">
        <v>0</v>
      </c>
      <c r="R160" s="99">
        <f t="shared" si="57"/>
        <v>300000000</v>
      </c>
      <c r="S160" s="85">
        <v>2122262</v>
      </c>
      <c r="T160" s="85" t="s">
        <v>863</v>
      </c>
      <c r="U160" s="86">
        <v>300000000</v>
      </c>
      <c r="V160" s="87">
        <f t="shared" si="55"/>
        <v>0</v>
      </c>
      <c r="W160" s="89"/>
      <c r="X160" s="89"/>
      <c r="Y160" s="89"/>
      <c r="Z160" s="89"/>
      <c r="AA160" s="89"/>
      <c r="AB160" s="89"/>
      <c r="AC160" s="128"/>
      <c r="AD160" s="99">
        <v>345302</v>
      </c>
      <c r="AE160" s="128"/>
      <c r="AF160" s="136" t="e">
        <f t="shared" si="52"/>
        <v>#DIV/0!</v>
      </c>
    </row>
    <row r="161" spans="1:32" s="128" customFormat="1" x14ac:dyDescent="0.35">
      <c r="A161" s="96">
        <v>2122266</v>
      </c>
      <c r="B161" s="97" t="s">
        <v>864</v>
      </c>
      <c r="C161" s="98"/>
      <c r="D161" s="98" t="s">
        <v>755</v>
      </c>
      <c r="E161" s="101">
        <v>73000000</v>
      </c>
      <c r="F161" s="99">
        <v>6083333.3300000001</v>
      </c>
      <c r="G161" s="99">
        <v>6083333.3300000001</v>
      </c>
      <c r="H161" s="99">
        <v>6083333.3300000001</v>
      </c>
      <c r="I161" s="99">
        <v>6083333.3300000001</v>
      </c>
      <c r="J161" s="99">
        <v>6083333.3300000001</v>
      </c>
      <c r="K161" s="99">
        <v>6083333.3300000001</v>
      </c>
      <c r="L161" s="99">
        <v>6083333.3300000001</v>
      </c>
      <c r="M161" s="99">
        <v>6083333.3300000001</v>
      </c>
      <c r="N161" s="99">
        <v>6083333.3300000001</v>
      </c>
      <c r="O161" s="99">
        <v>6083333.3300000001</v>
      </c>
      <c r="P161" s="99">
        <v>6083333.3300000001</v>
      </c>
      <c r="Q161" s="99">
        <v>6083333.3700000001</v>
      </c>
      <c r="R161" s="99">
        <f t="shared" si="57"/>
        <v>72999999.999999985</v>
      </c>
      <c r="S161" s="85">
        <v>2122266</v>
      </c>
      <c r="T161" s="85" t="s">
        <v>864</v>
      </c>
      <c r="U161" s="86">
        <v>73000000</v>
      </c>
      <c r="V161" s="87">
        <f t="shared" si="55"/>
        <v>0</v>
      </c>
      <c r="W161" s="82"/>
      <c r="X161" s="82"/>
      <c r="Y161" s="82"/>
      <c r="Z161" s="82"/>
      <c r="AA161" s="82"/>
      <c r="AB161" s="82"/>
      <c r="AC161" s="127"/>
      <c r="AD161" s="99">
        <v>0</v>
      </c>
      <c r="AE161" s="127"/>
      <c r="AF161" s="136">
        <f t="shared" si="52"/>
        <v>-1</v>
      </c>
    </row>
    <row r="162" spans="1:32" ht="29" x14ac:dyDescent="0.35">
      <c r="A162" s="60">
        <v>212227</v>
      </c>
      <c r="B162" s="61" t="s">
        <v>865</v>
      </c>
      <c r="C162" s="106"/>
      <c r="D162" s="106"/>
      <c r="E162" s="107">
        <f t="shared" ref="E162:R162" si="63">+E163+E171</f>
        <v>2213000000</v>
      </c>
      <c r="F162" s="107">
        <f t="shared" si="63"/>
        <v>1228333333.3333333</v>
      </c>
      <c r="G162" s="107">
        <f t="shared" si="63"/>
        <v>869333333.33333337</v>
      </c>
      <c r="H162" s="107">
        <f t="shared" si="63"/>
        <v>23333333.333333332</v>
      </c>
      <c r="I162" s="107">
        <f t="shared" si="63"/>
        <v>18333333.333333332</v>
      </c>
      <c r="J162" s="107">
        <f t="shared" si="63"/>
        <v>15333333.333333332</v>
      </c>
      <c r="K162" s="107">
        <f t="shared" si="63"/>
        <v>8333333.333333333</v>
      </c>
      <c r="L162" s="107">
        <f t="shared" si="63"/>
        <v>8333333.333333333</v>
      </c>
      <c r="M162" s="107">
        <f t="shared" si="63"/>
        <v>8333333.333333333</v>
      </c>
      <c r="N162" s="107">
        <f t="shared" si="63"/>
        <v>8333333.333333333</v>
      </c>
      <c r="O162" s="107">
        <f t="shared" si="63"/>
        <v>8333333.333333333</v>
      </c>
      <c r="P162" s="107">
        <f t="shared" si="63"/>
        <v>8333333.333333333</v>
      </c>
      <c r="Q162" s="107">
        <f t="shared" si="63"/>
        <v>8333333.333333333</v>
      </c>
      <c r="R162" s="107">
        <f t="shared" si="63"/>
        <v>2213000000</v>
      </c>
      <c r="S162" s="85">
        <v>212227</v>
      </c>
      <c r="T162" s="85" t="s">
        <v>76</v>
      </c>
      <c r="U162" s="86">
        <v>2213000000</v>
      </c>
      <c r="V162" s="87">
        <f t="shared" si="55"/>
        <v>0</v>
      </c>
      <c r="W162" s="89"/>
      <c r="X162" s="89"/>
      <c r="Y162" s="89"/>
      <c r="Z162" s="89"/>
      <c r="AA162" s="89"/>
      <c r="AB162" s="89"/>
      <c r="AC162" s="128"/>
      <c r="AD162" s="107">
        <v>633726053.53999996</v>
      </c>
      <c r="AE162" s="128"/>
      <c r="AF162" s="138">
        <f t="shared" si="52"/>
        <v>-0.48407648287109906</v>
      </c>
    </row>
    <row r="163" spans="1:32" s="128" customFormat="1" x14ac:dyDescent="0.35">
      <c r="A163" s="60">
        <v>2122271</v>
      </c>
      <c r="B163" s="61" t="s">
        <v>77</v>
      </c>
      <c r="C163" s="106"/>
      <c r="D163" s="106"/>
      <c r="E163" s="107">
        <f>+E164+E166+E168+E170</f>
        <v>926000000</v>
      </c>
      <c r="F163" s="107">
        <f t="shared" ref="F163:R163" si="64">+F164+F166+F168+F170</f>
        <v>8333333.333333333</v>
      </c>
      <c r="G163" s="107">
        <f t="shared" si="64"/>
        <v>834333333.33333337</v>
      </c>
      <c r="H163" s="107">
        <f t="shared" si="64"/>
        <v>8333333.333333333</v>
      </c>
      <c r="I163" s="107">
        <f t="shared" si="64"/>
        <v>8333333.333333333</v>
      </c>
      <c r="J163" s="107">
        <f t="shared" si="64"/>
        <v>8333333.333333333</v>
      </c>
      <c r="K163" s="107">
        <f t="shared" si="64"/>
        <v>8333333.333333333</v>
      </c>
      <c r="L163" s="107">
        <f t="shared" si="64"/>
        <v>8333333.333333333</v>
      </c>
      <c r="M163" s="107">
        <f t="shared" si="64"/>
        <v>8333333.333333333</v>
      </c>
      <c r="N163" s="107">
        <f t="shared" si="64"/>
        <v>8333333.333333333</v>
      </c>
      <c r="O163" s="107">
        <f t="shared" si="64"/>
        <v>8333333.333333333</v>
      </c>
      <c r="P163" s="107">
        <f t="shared" si="64"/>
        <v>8333333.333333333</v>
      </c>
      <c r="Q163" s="107">
        <f t="shared" si="64"/>
        <v>8333333.333333333</v>
      </c>
      <c r="R163" s="107">
        <f t="shared" si="64"/>
        <v>926000000</v>
      </c>
      <c r="S163" s="85">
        <v>2122271</v>
      </c>
      <c r="T163" s="85" t="s">
        <v>77</v>
      </c>
      <c r="U163" s="86">
        <v>826000000</v>
      </c>
      <c r="V163" s="87">
        <f t="shared" si="55"/>
        <v>100000000</v>
      </c>
      <c r="W163" s="82"/>
      <c r="X163" s="82"/>
      <c r="Y163" s="82"/>
      <c r="Z163" s="82"/>
      <c r="AA163" s="82"/>
      <c r="AB163" s="82"/>
      <c r="AC163" s="127"/>
      <c r="AD163" s="107">
        <v>247959006</v>
      </c>
      <c r="AE163" s="127"/>
      <c r="AF163" s="138">
        <f t="shared" si="52"/>
        <v>28.755080719999999</v>
      </c>
    </row>
    <row r="164" spans="1:32" s="128" customFormat="1" ht="43.5" x14ac:dyDescent="0.35">
      <c r="A164" s="92">
        <v>21222711</v>
      </c>
      <c r="B164" s="93" t="s">
        <v>866</v>
      </c>
      <c r="C164" s="94"/>
      <c r="D164" s="94"/>
      <c r="E164" s="95">
        <f>+E165</f>
        <v>5000000</v>
      </c>
      <c r="F164" s="95">
        <f t="shared" ref="F164:R164" si="65">+F165</f>
        <v>0</v>
      </c>
      <c r="G164" s="95">
        <f t="shared" si="65"/>
        <v>5000000</v>
      </c>
      <c r="H164" s="95">
        <f t="shared" si="65"/>
        <v>0</v>
      </c>
      <c r="I164" s="95">
        <f t="shared" si="65"/>
        <v>0</v>
      </c>
      <c r="J164" s="95">
        <f t="shared" si="65"/>
        <v>0</v>
      </c>
      <c r="K164" s="95">
        <f t="shared" si="65"/>
        <v>0</v>
      </c>
      <c r="L164" s="95">
        <f t="shared" si="65"/>
        <v>0</v>
      </c>
      <c r="M164" s="95">
        <f t="shared" si="65"/>
        <v>0</v>
      </c>
      <c r="N164" s="95">
        <f t="shared" si="65"/>
        <v>0</v>
      </c>
      <c r="O164" s="95">
        <f t="shared" si="65"/>
        <v>0</v>
      </c>
      <c r="P164" s="95">
        <f t="shared" si="65"/>
        <v>0</v>
      </c>
      <c r="Q164" s="95">
        <f t="shared" si="65"/>
        <v>0</v>
      </c>
      <c r="R164" s="95">
        <f t="shared" si="65"/>
        <v>5000000</v>
      </c>
      <c r="S164" s="85">
        <v>21222711</v>
      </c>
      <c r="T164" s="85" t="s">
        <v>78</v>
      </c>
      <c r="U164" s="86">
        <v>5000000</v>
      </c>
      <c r="V164" s="87">
        <f t="shared" si="55"/>
        <v>0</v>
      </c>
      <c r="W164" s="89"/>
      <c r="X164" s="89"/>
      <c r="Y164" s="89"/>
      <c r="Z164" s="89"/>
      <c r="AA164" s="89"/>
      <c r="AB164" s="89"/>
      <c r="AD164" s="95">
        <v>0</v>
      </c>
      <c r="AF164" s="135" t="e">
        <f t="shared" si="52"/>
        <v>#DIV/0!</v>
      </c>
    </row>
    <row r="165" spans="1:32" s="128" customFormat="1" ht="43.5" x14ac:dyDescent="0.35">
      <c r="A165" s="96">
        <v>212227111</v>
      </c>
      <c r="B165" s="97" t="s">
        <v>867</v>
      </c>
      <c r="C165" s="98"/>
      <c r="D165" s="98"/>
      <c r="E165" s="99">
        <v>5000000</v>
      </c>
      <c r="F165" s="99"/>
      <c r="G165" s="99">
        <v>5000000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>
        <f t="shared" si="57"/>
        <v>5000000</v>
      </c>
      <c r="S165" s="85">
        <v>212227111</v>
      </c>
      <c r="T165" s="85" t="s">
        <v>868</v>
      </c>
      <c r="U165" s="86">
        <v>5000000</v>
      </c>
      <c r="V165" s="87">
        <f t="shared" si="55"/>
        <v>0</v>
      </c>
      <c r="W165" s="89"/>
      <c r="X165" s="89"/>
      <c r="Y165" s="89"/>
      <c r="Z165" s="89"/>
      <c r="AA165" s="89"/>
      <c r="AB165" s="89"/>
      <c r="AD165" s="99">
        <v>0</v>
      </c>
      <c r="AF165" s="136" t="e">
        <f t="shared" si="52"/>
        <v>#DIV/0!</v>
      </c>
    </row>
    <row r="166" spans="1:32" s="128" customFormat="1" ht="43.5" x14ac:dyDescent="0.35">
      <c r="A166" s="92">
        <v>21222712</v>
      </c>
      <c r="B166" s="93" t="s">
        <v>869</v>
      </c>
      <c r="C166" s="94"/>
      <c r="D166" s="94"/>
      <c r="E166" s="95">
        <f>+E167</f>
        <v>265000000</v>
      </c>
      <c r="F166" s="95">
        <f t="shared" ref="F166:R166" si="66">+F167</f>
        <v>0</v>
      </c>
      <c r="G166" s="95">
        <f t="shared" si="66"/>
        <v>265000000</v>
      </c>
      <c r="H166" s="95">
        <f t="shared" si="66"/>
        <v>0</v>
      </c>
      <c r="I166" s="95">
        <f t="shared" si="66"/>
        <v>0</v>
      </c>
      <c r="J166" s="95">
        <f t="shared" si="66"/>
        <v>0</v>
      </c>
      <c r="K166" s="95">
        <f t="shared" si="66"/>
        <v>0</v>
      </c>
      <c r="L166" s="95">
        <f t="shared" si="66"/>
        <v>0</v>
      </c>
      <c r="M166" s="95">
        <f t="shared" si="66"/>
        <v>0</v>
      </c>
      <c r="N166" s="95">
        <f t="shared" si="66"/>
        <v>0</v>
      </c>
      <c r="O166" s="95">
        <f t="shared" si="66"/>
        <v>0</v>
      </c>
      <c r="P166" s="95">
        <f t="shared" si="66"/>
        <v>0</v>
      </c>
      <c r="Q166" s="95">
        <f t="shared" si="66"/>
        <v>0</v>
      </c>
      <c r="R166" s="95">
        <f t="shared" si="66"/>
        <v>265000000</v>
      </c>
      <c r="S166" s="85">
        <v>21222712</v>
      </c>
      <c r="T166" s="85" t="s">
        <v>79</v>
      </c>
      <c r="U166" s="86">
        <v>265000000</v>
      </c>
      <c r="V166" s="87">
        <f t="shared" si="55"/>
        <v>0</v>
      </c>
      <c r="W166" s="82"/>
      <c r="X166" s="82"/>
      <c r="Y166" s="82"/>
      <c r="Z166" s="82"/>
      <c r="AA166" s="82"/>
      <c r="AB166" s="82"/>
      <c r="AC166" s="127"/>
      <c r="AD166" s="95">
        <v>0</v>
      </c>
      <c r="AF166" s="135" t="e">
        <f t="shared" si="52"/>
        <v>#DIV/0!</v>
      </c>
    </row>
    <row r="167" spans="1:32" ht="29" x14ac:dyDescent="0.35">
      <c r="A167" s="96">
        <v>212227121</v>
      </c>
      <c r="B167" s="97" t="s">
        <v>870</v>
      </c>
      <c r="C167" s="98"/>
      <c r="D167" s="98" t="s">
        <v>755</v>
      </c>
      <c r="E167" s="99">
        <v>265000000</v>
      </c>
      <c r="F167" s="99">
        <v>0</v>
      </c>
      <c r="G167" s="99">
        <v>265000000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f t="shared" si="57"/>
        <v>265000000</v>
      </c>
      <c r="S167" s="85">
        <v>212227121</v>
      </c>
      <c r="T167" s="85" t="s">
        <v>870</v>
      </c>
      <c r="U167" s="86">
        <v>265000000</v>
      </c>
      <c r="V167" s="87">
        <f t="shared" si="55"/>
        <v>0</v>
      </c>
      <c r="W167" s="89"/>
      <c r="X167" s="89"/>
      <c r="Y167" s="89"/>
      <c r="Z167" s="89"/>
      <c r="AA167" s="89"/>
      <c r="AB167" s="89"/>
      <c r="AC167" s="128"/>
      <c r="AD167" s="99">
        <v>0</v>
      </c>
      <c r="AE167" s="128"/>
      <c r="AF167" s="136" t="e">
        <f t="shared" si="52"/>
        <v>#DIV/0!</v>
      </c>
    </row>
    <row r="168" spans="1:32" ht="43.5" x14ac:dyDescent="0.35">
      <c r="A168" s="92">
        <v>21222713</v>
      </c>
      <c r="B168" s="93" t="s">
        <v>871</v>
      </c>
      <c r="C168" s="94"/>
      <c r="D168" s="94"/>
      <c r="E168" s="95">
        <f>+E169</f>
        <v>556000000</v>
      </c>
      <c r="F168" s="95">
        <f t="shared" ref="F168:R168" si="67">+F169</f>
        <v>0</v>
      </c>
      <c r="G168" s="95">
        <f t="shared" si="67"/>
        <v>556000000</v>
      </c>
      <c r="H168" s="95">
        <f t="shared" si="67"/>
        <v>0</v>
      </c>
      <c r="I168" s="95">
        <f t="shared" si="67"/>
        <v>0</v>
      </c>
      <c r="J168" s="95">
        <f t="shared" si="67"/>
        <v>0</v>
      </c>
      <c r="K168" s="95">
        <f t="shared" si="67"/>
        <v>0</v>
      </c>
      <c r="L168" s="95">
        <f t="shared" si="67"/>
        <v>0</v>
      </c>
      <c r="M168" s="95">
        <f t="shared" si="67"/>
        <v>0</v>
      </c>
      <c r="N168" s="95">
        <f t="shared" si="67"/>
        <v>0</v>
      </c>
      <c r="O168" s="95">
        <f t="shared" si="67"/>
        <v>0</v>
      </c>
      <c r="P168" s="95">
        <f t="shared" si="67"/>
        <v>0</v>
      </c>
      <c r="Q168" s="95">
        <f t="shared" si="67"/>
        <v>0</v>
      </c>
      <c r="R168" s="95">
        <f t="shared" si="67"/>
        <v>556000000</v>
      </c>
      <c r="S168" s="85">
        <v>21222713</v>
      </c>
      <c r="T168" s="85" t="s">
        <v>80</v>
      </c>
      <c r="U168" s="86">
        <v>556000000</v>
      </c>
      <c r="V168" s="87">
        <f t="shared" si="55"/>
        <v>0</v>
      </c>
      <c r="AD168" s="95">
        <v>247959006</v>
      </c>
      <c r="AF168" s="135" t="e">
        <f t="shared" si="52"/>
        <v>#DIV/0!</v>
      </c>
    </row>
    <row r="169" spans="1:32" ht="29" x14ac:dyDescent="0.35">
      <c r="A169" s="96">
        <v>212227138</v>
      </c>
      <c r="B169" s="97" t="s">
        <v>872</v>
      </c>
      <c r="C169" s="98"/>
      <c r="D169" s="98" t="s">
        <v>755</v>
      </c>
      <c r="E169" s="101">
        <v>556000000</v>
      </c>
      <c r="F169" s="99">
        <v>0</v>
      </c>
      <c r="G169" s="101">
        <v>556000000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f t="shared" si="57"/>
        <v>556000000</v>
      </c>
      <c r="S169" s="85">
        <v>212227138</v>
      </c>
      <c r="T169" s="85" t="s">
        <v>873</v>
      </c>
      <c r="U169" s="86">
        <v>556000000</v>
      </c>
      <c r="V169" s="87">
        <f t="shared" si="55"/>
        <v>0</v>
      </c>
      <c r="W169" s="89"/>
      <c r="X169" s="89"/>
      <c r="Y169" s="89"/>
      <c r="Z169" s="89"/>
      <c r="AA169" s="89"/>
      <c r="AB169" s="89"/>
      <c r="AC169" s="128"/>
      <c r="AD169" s="99">
        <v>247959006</v>
      </c>
      <c r="AF169" s="136" t="e">
        <f t="shared" si="52"/>
        <v>#DIV/0!</v>
      </c>
    </row>
    <row r="170" spans="1:32" x14ac:dyDescent="0.35">
      <c r="A170" s="96">
        <v>21222714</v>
      </c>
      <c r="B170" s="97" t="s">
        <v>874</v>
      </c>
      <c r="C170" s="98"/>
      <c r="D170" s="98"/>
      <c r="E170" s="101">
        <v>100000000</v>
      </c>
      <c r="F170" s="99">
        <v>8333333.333333333</v>
      </c>
      <c r="G170" s="99">
        <v>8333333.333333333</v>
      </c>
      <c r="H170" s="99">
        <v>8333333.333333333</v>
      </c>
      <c r="I170" s="99">
        <v>8333333.333333333</v>
      </c>
      <c r="J170" s="99">
        <v>8333333.333333333</v>
      </c>
      <c r="K170" s="99">
        <v>8333333.333333333</v>
      </c>
      <c r="L170" s="99">
        <v>8333333.333333333</v>
      </c>
      <c r="M170" s="99">
        <v>8333333.333333333</v>
      </c>
      <c r="N170" s="99">
        <v>8333333.333333333</v>
      </c>
      <c r="O170" s="99">
        <v>8333333.333333333</v>
      </c>
      <c r="P170" s="99">
        <v>8333333.333333333</v>
      </c>
      <c r="Q170" s="99">
        <v>8333333.333333333</v>
      </c>
      <c r="R170" s="99">
        <f t="shared" si="57"/>
        <v>99999999.999999985</v>
      </c>
      <c r="S170" s="85">
        <v>21222714</v>
      </c>
      <c r="T170" s="85" t="s">
        <v>874</v>
      </c>
      <c r="U170" s="86">
        <v>100000000</v>
      </c>
      <c r="V170" s="87">
        <f t="shared" si="55"/>
        <v>0</v>
      </c>
      <c r="W170" s="89"/>
      <c r="X170" s="89"/>
      <c r="Y170" s="89"/>
      <c r="Z170" s="89"/>
      <c r="AA170" s="89"/>
      <c r="AB170" s="89"/>
      <c r="AC170" s="128"/>
      <c r="AD170" s="99">
        <v>13467047.539999999</v>
      </c>
      <c r="AF170" s="136">
        <f t="shared" si="52"/>
        <v>0.61604570479999998</v>
      </c>
    </row>
    <row r="171" spans="1:32" s="128" customFormat="1" x14ac:dyDescent="0.35">
      <c r="A171" s="60">
        <v>2122272</v>
      </c>
      <c r="B171" s="61" t="s">
        <v>81</v>
      </c>
      <c r="C171" s="106"/>
      <c r="D171" s="106"/>
      <c r="E171" s="107">
        <f>+E172+E174</f>
        <v>1287000000</v>
      </c>
      <c r="F171" s="107">
        <f t="shared" ref="F171:R171" si="68">+F172+F174</f>
        <v>1220000000</v>
      </c>
      <c r="G171" s="107">
        <f t="shared" si="68"/>
        <v>35000000</v>
      </c>
      <c r="H171" s="107">
        <f t="shared" si="68"/>
        <v>15000000</v>
      </c>
      <c r="I171" s="107">
        <f t="shared" si="68"/>
        <v>10000000</v>
      </c>
      <c r="J171" s="107">
        <f t="shared" si="68"/>
        <v>7000000</v>
      </c>
      <c r="K171" s="107">
        <f t="shared" si="68"/>
        <v>0</v>
      </c>
      <c r="L171" s="107">
        <f t="shared" si="68"/>
        <v>0</v>
      </c>
      <c r="M171" s="107">
        <f t="shared" si="68"/>
        <v>0</v>
      </c>
      <c r="N171" s="107">
        <f t="shared" si="68"/>
        <v>0</v>
      </c>
      <c r="O171" s="107">
        <f t="shared" si="68"/>
        <v>0</v>
      </c>
      <c r="P171" s="107">
        <f t="shared" si="68"/>
        <v>0</v>
      </c>
      <c r="Q171" s="107">
        <f t="shared" si="68"/>
        <v>0</v>
      </c>
      <c r="R171" s="107">
        <f t="shared" si="68"/>
        <v>1287000000</v>
      </c>
      <c r="S171" s="85">
        <v>2122272</v>
      </c>
      <c r="T171" s="85" t="s">
        <v>81</v>
      </c>
      <c r="U171" s="86">
        <v>1287000000</v>
      </c>
      <c r="V171" s="87">
        <f t="shared" si="55"/>
        <v>0</v>
      </c>
      <c r="W171" s="89"/>
      <c r="X171" s="89"/>
      <c r="Y171" s="89"/>
      <c r="Z171" s="89"/>
      <c r="AA171" s="89"/>
      <c r="AB171" s="89"/>
      <c r="AD171" s="107">
        <v>372300000</v>
      </c>
      <c r="AE171" s="127"/>
      <c r="AF171" s="138">
        <f t="shared" si="52"/>
        <v>-0.69483606557377053</v>
      </c>
    </row>
    <row r="172" spans="1:32" ht="29" x14ac:dyDescent="0.35">
      <c r="A172" s="92">
        <v>21222721</v>
      </c>
      <c r="B172" s="93" t="s">
        <v>82</v>
      </c>
      <c r="C172" s="94"/>
      <c r="D172" s="94"/>
      <c r="E172" s="95">
        <f>+E173</f>
        <v>85000000</v>
      </c>
      <c r="F172" s="95">
        <f t="shared" ref="F172:R172" si="69">+F173</f>
        <v>20000000</v>
      </c>
      <c r="G172" s="95">
        <f t="shared" si="69"/>
        <v>35000000</v>
      </c>
      <c r="H172" s="95">
        <f t="shared" si="69"/>
        <v>15000000</v>
      </c>
      <c r="I172" s="95">
        <f t="shared" si="69"/>
        <v>10000000</v>
      </c>
      <c r="J172" s="95">
        <f t="shared" si="69"/>
        <v>5000000</v>
      </c>
      <c r="K172" s="95">
        <f t="shared" si="69"/>
        <v>0</v>
      </c>
      <c r="L172" s="95">
        <f t="shared" si="69"/>
        <v>0</v>
      </c>
      <c r="M172" s="95">
        <f t="shared" si="69"/>
        <v>0</v>
      </c>
      <c r="N172" s="95">
        <f t="shared" si="69"/>
        <v>0</v>
      </c>
      <c r="O172" s="95">
        <f t="shared" si="69"/>
        <v>0</v>
      </c>
      <c r="P172" s="95">
        <f t="shared" si="69"/>
        <v>0</v>
      </c>
      <c r="Q172" s="95">
        <f t="shared" si="69"/>
        <v>0</v>
      </c>
      <c r="R172" s="95">
        <f t="shared" si="69"/>
        <v>85000000</v>
      </c>
      <c r="S172" s="85">
        <v>21222721</v>
      </c>
      <c r="T172" s="85" t="s">
        <v>82</v>
      </c>
      <c r="U172" s="86">
        <v>85000000</v>
      </c>
      <c r="V172" s="87">
        <f t="shared" si="55"/>
        <v>0</v>
      </c>
      <c r="W172" s="89"/>
      <c r="X172" s="89"/>
      <c r="Y172" s="89"/>
      <c r="Z172" s="89"/>
      <c r="AA172" s="89"/>
      <c r="AB172" s="89"/>
      <c r="AC172" s="128"/>
      <c r="AD172" s="95">
        <v>0</v>
      </c>
      <c r="AE172" s="128"/>
      <c r="AF172" s="135">
        <f t="shared" si="52"/>
        <v>-1</v>
      </c>
    </row>
    <row r="173" spans="1:32" ht="43.5" x14ac:dyDescent="0.35">
      <c r="A173" s="96">
        <v>212227211</v>
      </c>
      <c r="B173" s="97" t="s">
        <v>875</v>
      </c>
      <c r="C173" s="98"/>
      <c r="D173" s="98" t="s">
        <v>755</v>
      </c>
      <c r="E173" s="101">
        <v>85000000</v>
      </c>
      <c r="F173" s="99">
        <v>20000000</v>
      </c>
      <c r="G173" s="99">
        <v>35000000</v>
      </c>
      <c r="H173" s="99">
        <v>15000000</v>
      </c>
      <c r="I173" s="99">
        <v>10000000</v>
      </c>
      <c r="J173" s="99">
        <v>5000000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f t="shared" si="57"/>
        <v>85000000</v>
      </c>
      <c r="S173" s="85">
        <v>212227211</v>
      </c>
      <c r="T173" s="85" t="s">
        <v>876</v>
      </c>
      <c r="U173" s="86">
        <v>85000000</v>
      </c>
      <c r="V173" s="87">
        <f t="shared" si="55"/>
        <v>0</v>
      </c>
      <c r="AD173" s="99">
        <v>0</v>
      </c>
      <c r="AF173" s="136">
        <f t="shared" si="52"/>
        <v>-1</v>
      </c>
    </row>
    <row r="174" spans="1:32" ht="29" x14ac:dyDescent="0.35">
      <c r="A174" s="92">
        <v>21222722</v>
      </c>
      <c r="B174" s="93" t="s">
        <v>83</v>
      </c>
      <c r="C174" s="94"/>
      <c r="D174" s="94"/>
      <c r="E174" s="95">
        <f>+E175+E176</f>
        <v>1202000000</v>
      </c>
      <c r="F174" s="95">
        <f t="shared" ref="F174:R174" si="70">+F175+F176</f>
        <v>1200000000</v>
      </c>
      <c r="G174" s="95">
        <f t="shared" si="70"/>
        <v>0</v>
      </c>
      <c r="H174" s="95">
        <f t="shared" si="70"/>
        <v>0</v>
      </c>
      <c r="I174" s="95">
        <f t="shared" si="70"/>
        <v>0</v>
      </c>
      <c r="J174" s="95">
        <f t="shared" si="70"/>
        <v>2000000</v>
      </c>
      <c r="K174" s="95">
        <f t="shared" si="70"/>
        <v>0</v>
      </c>
      <c r="L174" s="95">
        <f t="shared" si="70"/>
        <v>0</v>
      </c>
      <c r="M174" s="95">
        <f t="shared" si="70"/>
        <v>0</v>
      </c>
      <c r="N174" s="95">
        <f t="shared" si="70"/>
        <v>0</v>
      </c>
      <c r="O174" s="95">
        <f t="shared" si="70"/>
        <v>0</v>
      </c>
      <c r="P174" s="95">
        <f t="shared" si="70"/>
        <v>0</v>
      </c>
      <c r="Q174" s="95">
        <f t="shared" si="70"/>
        <v>0</v>
      </c>
      <c r="R174" s="95">
        <f t="shared" si="70"/>
        <v>1202000000</v>
      </c>
      <c r="S174" s="85">
        <v>21222722</v>
      </c>
      <c r="T174" s="85" t="s">
        <v>83</v>
      </c>
      <c r="U174" s="86">
        <v>1202000000</v>
      </c>
      <c r="V174" s="87">
        <f t="shared" si="55"/>
        <v>0</v>
      </c>
      <c r="AD174" s="95">
        <v>372300000</v>
      </c>
      <c r="AF174" s="135">
        <f t="shared" si="52"/>
        <v>-0.68974999999999997</v>
      </c>
    </row>
    <row r="175" spans="1:32" s="128" customFormat="1" ht="29" x14ac:dyDescent="0.35">
      <c r="A175" s="96">
        <v>212227222</v>
      </c>
      <c r="B175" s="97" t="s">
        <v>877</v>
      </c>
      <c r="C175" s="98"/>
      <c r="D175" s="98" t="s">
        <v>878</v>
      </c>
      <c r="E175" s="101">
        <v>1200000000</v>
      </c>
      <c r="F175" s="99">
        <v>1200000000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f t="shared" si="57"/>
        <v>1200000000</v>
      </c>
      <c r="S175" s="85">
        <v>212227222</v>
      </c>
      <c r="T175" s="85" t="s">
        <v>879</v>
      </c>
      <c r="U175" s="86">
        <v>1200000000</v>
      </c>
      <c r="V175" s="87">
        <f t="shared" si="55"/>
        <v>0</v>
      </c>
      <c r="W175" s="82"/>
      <c r="X175" s="82"/>
      <c r="Y175" s="82"/>
      <c r="Z175" s="82"/>
      <c r="AA175" s="82"/>
      <c r="AB175" s="82"/>
      <c r="AC175" s="127"/>
      <c r="AD175" s="99">
        <v>372300000</v>
      </c>
      <c r="AE175" s="127"/>
      <c r="AF175" s="136">
        <f t="shared" si="52"/>
        <v>-0.68974999999999997</v>
      </c>
    </row>
    <row r="176" spans="1:32" s="128" customFormat="1" ht="29" x14ac:dyDescent="0.35">
      <c r="A176" s="111">
        <v>212227223</v>
      </c>
      <c r="B176" s="112" t="s">
        <v>880</v>
      </c>
      <c r="C176" s="98"/>
      <c r="D176" s="98"/>
      <c r="E176" s="101">
        <v>2000000</v>
      </c>
      <c r="F176" s="99"/>
      <c r="G176" s="99"/>
      <c r="H176" s="99"/>
      <c r="I176" s="99"/>
      <c r="J176" s="99">
        <v>2000000</v>
      </c>
      <c r="K176" s="99"/>
      <c r="L176" s="99"/>
      <c r="M176" s="99"/>
      <c r="N176" s="99"/>
      <c r="O176" s="99"/>
      <c r="P176" s="99"/>
      <c r="Q176" s="99"/>
      <c r="R176" s="99">
        <f t="shared" si="57"/>
        <v>2000000</v>
      </c>
      <c r="S176" s="85">
        <v>212227223</v>
      </c>
      <c r="T176" s="85" t="s">
        <v>880</v>
      </c>
      <c r="U176" s="86">
        <v>2000000</v>
      </c>
      <c r="V176" s="87">
        <f t="shared" si="55"/>
        <v>0</v>
      </c>
      <c r="W176" s="82"/>
      <c r="X176" s="82"/>
      <c r="Y176" s="82"/>
      <c r="Z176" s="82"/>
      <c r="AA176" s="82"/>
      <c r="AB176" s="82"/>
      <c r="AC176" s="127"/>
      <c r="AD176" s="99">
        <v>0</v>
      </c>
      <c r="AF176" s="136" t="e">
        <f t="shared" si="52"/>
        <v>#DIV/0!</v>
      </c>
    </row>
    <row r="177" spans="1:32" s="128" customFormat="1" ht="29" x14ac:dyDescent="0.35">
      <c r="A177" s="60">
        <v>212228</v>
      </c>
      <c r="B177" s="61" t="s">
        <v>84</v>
      </c>
      <c r="C177" s="106"/>
      <c r="D177" s="106"/>
      <c r="E177" s="107">
        <f t="shared" ref="E177:R177" si="71">+E178+E180+E186+E190+E192+E194+E199</f>
        <v>3034800000</v>
      </c>
      <c r="F177" s="107">
        <f t="shared" si="71"/>
        <v>348316666.66000003</v>
      </c>
      <c r="G177" s="107">
        <f t="shared" si="71"/>
        <v>880716666.65999997</v>
      </c>
      <c r="H177" s="107">
        <f t="shared" si="71"/>
        <v>438523663.16000003</v>
      </c>
      <c r="I177" s="107">
        <f t="shared" si="71"/>
        <v>164023663.16</v>
      </c>
      <c r="J177" s="107">
        <f t="shared" si="71"/>
        <v>184116666.66</v>
      </c>
      <c r="K177" s="107">
        <f t="shared" si="71"/>
        <v>157816666.66</v>
      </c>
      <c r="L177" s="107">
        <f t="shared" si="71"/>
        <v>220316666.66</v>
      </c>
      <c r="M177" s="107">
        <f t="shared" si="71"/>
        <v>208695677.16</v>
      </c>
      <c r="N177" s="107">
        <f t="shared" si="71"/>
        <v>116723663.16</v>
      </c>
      <c r="O177" s="107">
        <f t="shared" si="71"/>
        <v>110316666.66</v>
      </c>
      <c r="P177" s="107">
        <f t="shared" si="71"/>
        <v>104316666.66</v>
      </c>
      <c r="Q177" s="107">
        <f t="shared" si="71"/>
        <v>100916666.73999999</v>
      </c>
      <c r="R177" s="107">
        <f t="shared" si="71"/>
        <v>3034800000</v>
      </c>
      <c r="S177" s="85">
        <v>212228</v>
      </c>
      <c r="T177" s="85" t="s">
        <v>84</v>
      </c>
      <c r="U177" s="86">
        <v>2359300000</v>
      </c>
      <c r="V177" s="87">
        <f t="shared" si="55"/>
        <v>675500000</v>
      </c>
      <c r="W177" s="89"/>
      <c r="X177" s="89"/>
      <c r="Y177" s="89"/>
      <c r="Z177" s="89"/>
      <c r="AA177" s="89"/>
      <c r="AB177" s="89"/>
      <c r="AD177" s="107">
        <v>892453323</v>
      </c>
      <c r="AF177" s="138">
        <f t="shared" si="52"/>
        <v>1.5621895488312776</v>
      </c>
    </row>
    <row r="178" spans="1:32" s="128" customFormat="1" x14ac:dyDescent="0.35">
      <c r="A178" s="92">
        <v>2122281</v>
      </c>
      <c r="B178" s="93" t="s">
        <v>85</v>
      </c>
      <c r="C178" s="94"/>
      <c r="D178" s="94"/>
      <c r="E178" s="95">
        <f>+E179</f>
        <v>318000000</v>
      </c>
      <c r="F178" s="95">
        <f t="shared" ref="F178:R178" si="72">+F179</f>
        <v>250000000</v>
      </c>
      <c r="G178" s="95">
        <f t="shared" si="72"/>
        <v>68000000</v>
      </c>
      <c r="H178" s="95">
        <f t="shared" si="72"/>
        <v>0</v>
      </c>
      <c r="I178" s="95">
        <f t="shared" si="72"/>
        <v>0</v>
      </c>
      <c r="J178" s="95">
        <f t="shared" si="72"/>
        <v>0</v>
      </c>
      <c r="K178" s="95">
        <f t="shared" si="72"/>
        <v>0</v>
      </c>
      <c r="L178" s="95">
        <f t="shared" si="72"/>
        <v>0</v>
      </c>
      <c r="M178" s="95">
        <f t="shared" si="72"/>
        <v>0</v>
      </c>
      <c r="N178" s="95">
        <f t="shared" si="72"/>
        <v>0</v>
      </c>
      <c r="O178" s="95">
        <f t="shared" si="72"/>
        <v>0</v>
      </c>
      <c r="P178" s="95">
        <f t="shared" si="72"/>
        <v>0</v>
      </c>
      <c r="Q178" s="95">
        <f t="shared" si="72"/>
        <v>0</v>
      </c>
      <c r="R178" s="95">
        <f t="shared" si="72"/>
        <v>318000000</v>
      </c>
      <c r="S178" s="85">
        <v>2122281</v>
      </c>
      <c r="T178" s="85" t="s">
        <v>85</v>
      </c>
      <c r="U178" s="86">
        <v>250000000</v>
      </c>
      <c r="V178" s="87">
        <f t="shared" si="55"/>
        <v>68000000</v>
      </c>
      <c r="W178" s="82"/>
      <c r="X178" s="82"/>
      <c r="Y178" s="82"/>
      <c r="Z178" s="82"/>
      <c r="AA178" s="82"/>
      <c r="AB178" s="82"/>
      <c r="AC178" s="127"/>
      <c r="AD178" s="95">
        <v>532763000</v>
      </c>
      <c r="AF178" s="135">
        <f t="shared" si="52"/>
        <v>1.1310519999999999</v>
      </c>
    </row>
    <row r="179" spans="1:32" x14ac:dyDescent="0.35">
      <c r="A179" s="111">
        <v>21222811</v>
      </c>
      <c r="B179" s="112" t="s">
        <v>881</v>
      </c>
      <c r="C179" s="98"/>
      <c r="D179" s="98"/>
      <c r="E179" s="101">
        <v>318000000</v>
      </c>
      <c r="F179" s="99">
        <v>250000000</v>
      </c>
      <c r="G179" s="99">
        <v>68000000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318000000</v>
      </c>
      <c r="S179" s="85">
        <v>21222811</v>
      </c>
      <c r="T179" s="85" t="s">
        <v>881</v>
      </c>
      <c r="U179" s="86">
        <v>250000000</v>
      </c>
      <c r="V179" s="87">
        <f t="shared" si="55"/>
        <v>68000000</v>
      </c>
      <c r="AD179" s="99">
        <v>532763000</v>
      </c>
      <c r="AE179" s="128"/>
      <c r="AF179" s="136">
        <f t="shared" si="52"/>
        <v>1.1310519999999999</v>
      </c>
    </row>
    <row r="180" spans="1:32" ht="29" x14ac:dyDescent="0.35">
      <c r="A180" s="60">
        <v>2122282</v>
      </c>
      <c r="B180" s="61" t="s">
        <v>882</v>
      </c>
      <c r="C180" s="106"/>
      <c r="D180" s="106"/>
      <c r="E180" s="107">
        <f>+E181+E183+E184+E185</f>
        <v>1487500000</v>
      </c>
      <c r="F180" s="107">
        <f t="shared" ref="F180:R180" si="73">+F181+F183+F184+F185</f>
        <v>2500000</v>
      </c>
      <c r="G180" s="107">
        <f t="shared" si="73"/>
        <v>705900000</v>
      </c>
      <c r="H180" s="107">
        <f t="shared" si="73"/>
        <v>326206996.5</v>
      </c>
      <c r="I180" s="107">
        <f t="shared" si="73"/>
        <v>63206996.5</v>
      </c>
      <c r="J180" s="107">
        <f t="shared" si="73"/>
        <v>71800000</v>
      </c>
      <c r="K180" s="107">
        <f t="shared" si="73"/>
        <v>59500000</v>
      </c>
      <c r="L180" s="107">
        <f t="shared" si="73"/>
        <v>122000000</v>
      </c>
      <c r="M180" s="107">
        <f t="shared" si="73"/>
        <v>91379010.5</v>
      </c>
      <c r="N180" s="107">
        <f t="shared" si="73"/>
        <v>18906996.5</v>
      </c>
      <c r="O180" s="107">
        <f t="shared" si="73"/>
        <v>10500000</v>
      </c>
      <c r="P180" s="107">
        <f t="shared" si="73"/>
        <v>9500000</v>
      </c>
      <c r="Q180" s="107">
        <f t="shared" si="73"/>
        <v>6100000</v>
      </c>
      <c r="R180" s="107">
        <f t="shared" si="73"/>
        <v>1487500000</v>
      </c>
      <c r="S180" s="85">
        <v>2122282</v>
      </c>
      <c r="T180" s="85" t="s">
        <v>86</v>
      </c>
      <c r="U180" s="86">
        <v>880000000</v>
      </c>
      <c r="V180" s="87">
        <f t="shared" si="55"/>
        <v>607500000</v>
      </c>
      <c r="AD180" s="107">
        <v>346155833</v>
      </c>
      <c r="AF180" s="138">
        <f t="shared" si="52"/>
        <v>137.46233319999999</v>
      </c>
    </row>
    <row r="181" spans="1:32" s="128" customFormat="1" ht="43.5" x14ac:dyDescent="0.35">
      <c r="A181" s="92">
        <v>21222821</v>
      </c>
      <c r="B181" s="93" t="s">
        <v>883</v>
      </c>
      <c r="C181" s="94"/>
      <c r="D181" s="94"/>
      <c r="E181" s="95">
        <f>+E182</f>
        <v>100000000</v>
      </c>
      <c r="F181" s="95">
        <f t="shared" ref="F181:R181" si="74">+F182</f>
        <v>0</v>
      </c>
      <c r="G181" s="95">
        <f t="shared" si="74"/>
        <v>100000000</v>
      </c>
      <c r="H181" s="95">
        <f t="shared" si="74"/>
        <v>0</v>
      </c>
      <c r="I181" s="95">
        <f t="shared" si="74"/>
        <v>0</v>
      </c>
      <c r="J181" s="95">
        <f t="shared" si="74"/>
        <v>0</v>
      </c>
      <c r="K181" s="95">
        <f t="shared" si="74"/>
        <v>0</v>
      </c>
      <c r="L181" s="95">
        <f t="shared" si="74"/>
        <v>0</v>
      </c>
      <c r="M181" s="95">
        <f t="shared" si="74"/>
        <v>0</v>
      </c>
      <c r="N181" s="95">
        <f t="shared" si="74"/>
        <v>0</v>
      </c>
      <c r="O181" s="95">
        <f t="shared" si="74"/>
        <v>0</v>
      </c>
      <c r="P181" s="95">
        <f t="shared" si="74"/>
        <v>0</v>
      </c>
      <c r="Q181" s="95">
        <f t="shared" si="74"/>
        <v>0</v>
      </c>
      <c r="R181" s="95">
        <f t="shared" si="74"/>
        <v>100000000</v>
      </c>
      <c r="S181" s="85">
        <v>21222821</v>
      </c>
      <c r="T181" s="85" t="s">
        <v>87</v>
      </c>
      <c r="U181" s="86">
        <v>100000000</v>
      </c>
      <c r="V181" s="87">
        <f t="shared" si="55"/>
        <v>0</v>
      </c>
      <c r="W181" s="89"/>
      <c r="X181" s="89"/>
      <c r="Y181" s="89"/>
      <c r="Z181" s="89"/>
      <c r="AA181" s="89"/>
      <c r="AB181" s="89"/>
      <c r="AD181" s="95">
        <v>0</v>
      </c>
      <c r="AE181" s="127"/>
      <c r="AF181" s="135" t="e">
        <f t="shared" si="52"/>
        <v>#DIV/0!</v>
      </c>
    </row>
    <row r="182" spans="1:32" ht="43.5" x14ac:dyDescent="0.35">
      <c r="A182" s="96">
        <v>212228211</v>
      </c>
      <c r="B182" s="97" t="s">
        <v>884</v>
      </c>
      <c r="C182" s="98"/>
      <c r="D182" s="98" t="s">
        <v>755</v>
      </c>
      <c r="E182" s="101">
        <v>100000000</v>
      </c>
      <c r="F182" s="99">
        <v>0</v>
      </c>
      <c r="G182" s="99">
        <v>100000000</v>
      </c>
      <c r="H182" s="99">
        <v>0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f t="shared" si="57"/>
        <v>100000000</v>
      </c>
      <c r="S182" s="85">
        <v>212228211</v>
      </c>
      <c r="T182" s="85" t="s">
        <v>885</v>
      </c>
      <c r="U182" s="86">
        <v>100000000</v>
      </c>
      <c r="V182" s="87">
        <f t="shared" si="55"/>
        <v>0</v>
      </c>
      <c r="W182" s="89"/>
      <c r="X182" s="89"/>
      <c r="Y182" s="89"/>
      <c r="Z182" s="89"/>
      <c r="AA182" s="89"/>
      <c r="AB182" s="89"/>
      <c r="AC182" s="128"/>
      <c r="AD182" s="99">
        <v>0</v>
      </c>
      <c r="AE182" s="128"/>
      <c r="AF182" s="136" t="e">
        <f t="shared" si="52"/>
        <v>#DIV/0!</v>
      </c>
    </row>
    <row r="183" spans="1:32" s="128" customFormat="1" x14ac:dyDescent="0.35">
      <c r="A183" s="96">
        <v>21222822</v>
      </c>
      <c r="B183" s="97" t="s">
        <v>886</v>
      </c>
      <c r="C183" s="98"/>
      <c r="D183" s="98" t="s">
        <v>689</v>
      </c>
      <c r="E183" s="101">
        <v>480000000</v>
      </c>
      <c r="F183" s="99">
        <v>0</v>
      </c>
      <c r="G183" s="99">
        <v>205000000</v>
      </c>
      <c r="H183" s="99">
        <v>155000000</v>
      </c>
      <c r="I183" s="99">
        <v>0</v>
      </c>
      <c r="J183" s="99">
        <v>0</v>
      </c>
      <c r="K183" s="99">
        <v>0</v>
      </c>
      <c r="L183" s="99">
        <v>60000000</v>
      </c>
      <c r="M183" s="99">
        <v>60000000</v>
      </c>
      <c r="N183" s="99">
        <v>0</v>
      </c>
      <c r="O183" s="99">
        <v>0</v>
      </c>
      <c r="P183" s="99">
        <v>0</v>
      </c>
      <c r="Q183" s="99">
        <v>0</v>
      </c>
      <c r="R183" s="99">
        <f t="shared" si="57"/>
        <v>480000000</v>
      </c>
      <c r="S183" s="85">
        <v>21222822</v>
      </c>
      <c r="T183" s="85" t="s">
        <v>886</v>
      </c>
      <c r="U183" s="86">
        <v>480000000</v>
      </c>
      <c r="V183" s="87">
        <f t="shared" si="55"/>
        <v>0</v>
      </c>
      <c r="W183" s="89"/>
      <c r="X183" s="89"/>
      <c r="Y183" s="89"/>
      <c r="Z183" s="89"/>
      <c r="AA183" s="89"/>
      <c r="AB183" s="89"/>
      <c r="AD183" s="99">
        <v>0</v>
      </c>
      <c r="AE183" s="127"/>
      <c r="AF183" s="136" t="e">
        <f t="shared" si="52"/>
        <v>#DIV/0!</v>
      </c>
    </row>
    <row r="184" spans="1:32" s="128" customFormat="1" ht="29" x14ac:dyDescent="0.35">
      <c r="A184" s="96">
        <v>21222823</v>
      </c>
      <c r="B184" s="97" t="s">
        <v>887</v>
      </c>
      <c r="C184" s="98"/>
      <c r="D184" s="98" t="s">
        <v>742</v>
      </c>
      <c r="E184" s="101">
        <v>80000000</v>
      </c>
      <c r="F184" s="99">
        <v>2500000</v>
      </c>
      <c r="G184" s="99">
        <v>9500000</v>
      </c>
      <c r="H184" s="99">
        <v>8206996.5</v>
      </c>
      <c r="I184" s="99">
        <v>6206996.5</v>
      </c>
      <c r="J184" s="99">
        <v>7300000</v>
      </c>
      <c r="K184" s="99">
        <v>2500000</v>
      </c>
      <c r="L184" s="99">
        <v>2500000</v>
      </c>
      <c r="M184" s="99">
        <f>21906996.5-1027986</f>
        <v>20879010.5</v>
      </c>
      <c r="N184" s="99">
        <v>11906996.5</v>
      </c>
      <c r="O184" s="99">
        <v>3500000</v>
      </c>
      <c r="P184" s="99">
        <v>2500000</v>
      </c>
      <c r="Q184" s="99">
        <v>2500000</v>
      </c>
      <c r="R184" s="99">
        <f t="shared" si="57"/>
        <v>80000000</v>
      </c>
      <c r="S184" s="85">
        <v>21222823</v>
      </c>
      <c r="T184" s="85" t="s">
        <v>887</v>
      </c>
      <c r="U184" s="86">
        <v>80000000</v>
      </c>
      <c r="V184" s="87">
        <f t="shared" si="55"/>
        <v>0</v>
      </c>
      <c r="W184" s="89"/>
      <c r="X184" s="89"/>
      <c r="Y184" s="89"/>
      <c r="Z184" s="89"/>
      <c r="AA184" s="89"/>
      <c r="AB184" s="89"/>
      <c r="AD184" s="99">
        <v>755833</v>
      </c>
      <c r="AF184" s="136">
        <f t="shared" si="52"/>
        <v>-0.69766680000000003</v>
      </c>
    </row>
    <row r="185" spans="1:32" x14ac:dyDescent="0.35">
      <c r="A185" s="96">
        <v>21222824</v>
      </c>
      <c r="B185" s="97" t="s">
        <v>888</v>
      </c>
      <c r="C185" s="98"/>
      <c r="D185" s="98" t="s">
        <v>711</v>
      </c>
      <c r="E185" s="101">
        <v>827500000</v>
      </c>
      <c r="F185" s="99">
        <v>0</v>
      </c>
      <c r="G185" s="99">
        <v>391400000</v>
      </c>
      <c r="H185" s="99">
        <v>163000000</v>
      </c>
      <c r="I185" s="99">
        <v>57000000</v>
      </c>
      <c r="J185" s="99">
        <v>64500000</v>
      </c>
      <c r="K185" s="99">
        <v>57000000</v>
      </c>
      <c r="L185" s="99">
        <v>59500000</v>
      </c>
      <c r="M185" s="99">
        <v>10500000</v>
      </c>
      <c r="N185" s="99">
        <v>7000000</v>
      </c>
      <c r="O185" s="99">
        <v>7000000</v>
      </c>
      <c r="P185" s="99">
        <v>7000000</v>
      </c>
      <c r="Q185" s="99">
        <v>3600000</v>
      </c>
      <c r="R185" s="99">
        <v>827500000</v>
      </c>
      <c r="S185" s="85">
        <v>21222824</v>
      </c>
      <c r="T185" s="85" t="s">
        <v>889</v>
      </c>
      <c r="U185" s="86">
        <v>220000000</v>
      </c>
      <c r="V185" s="87">
        <f t="shared" si="55"/>
        <v>607500000</v>
      </c>
      <c r="AD185" s="99">
        <v>345400000</v>
      </c>
      <c r="AE185" s="128"/>
      <c r="AF185" s="136" t="e">
        <f t="shared" si="52"/>
        <v>#DIV/0!</v>
      </c>
    </row>
    <row r="186" spans="1:32" s="128" customFormat="1" ht="29" x14ac:dyDescent="0.35">
      <c r="A186" s="92">
        <v>2122283</v>
      </c>
      <c r="B186" s="93" t="s">
        <v>890</v>
      </c>
      <c r="C186" s="94"/>
      <c r="D186" s="94"/>
      <c r="E186" s="95">
        <f>+E187+E188+E189</f>
        <v>379000000</v>
      </c>
      <c r="F186" s="95">
        <f t="shared" ref="F186:R186" si="75">+F187+F188+F189</f>
        <v>28083333.333333332</v>
      </c>
      <c r="G186" s="95">
        <f t="shared" si="75"/>
        <v>30083333.333333332</v>
      </c>
      <c r="H186" s="95">
        <f t="shared" si="75"/>
        <v>43083333.333333328</v>
      </c>
      <c r="I186" s="95">
        <f t="shared" si="75"/>
        <v>28083333.333333332</v>
      </c>
      <c r="J186" s="95">
        <f t="shared" si="75"/>
        <v>43083333.333333328</v>
      </c>
      <c r="K186" s="95">
        <f t="shared" si="75"/>
        <v>28083333.333333332</v>
      </c>
      <c r="L186" s="95">
        <f t="shared" si="75"/>
        <v>28083333.333333332</v>
      </c>
      <c r="M186" s="95">
        <f t="shared" si="75"/>
        <v>38083333.333333328</v>
      </c>
      <c r="N186" s="95">
        <f t="shared" si="75"/>
        <v>28083333.333333332</v>
      </c>
      <c r="O186" s="95">
        <f t="shared" si="75"/>
        <v>28083333.333333332</v>
      </c>
      <c r="P186" s="95">
        <f t="shared" si="75"/>
        <v>28083333.333333332</v>
      </c>
      <c r="Q186" s="95">
        <f t="shared" si="75"/>
        <v>28083333.333333332</v>
      </c>
      <c r="R186" s="95">
        <f t="shared" si="75"/>
        <v>379000000</v>
      </c>
      <c r="S186" s="85">
        <v>2122283</v>
      </c>
      <c r="T186" s="85" t="s">
        <v>88</v>
      </c>
      <c r="U186" s="86">
        <v>379000000</v>
      </c>
      <c r="V186" s="87">
        <f t="shared" si="55"/>
        <v>0</v>
      </c>
      <c r="W186" s="82"/>
      <c r="X186" s="82"/>
      <c r="Y186" s="82"/>
      <c r="Z186" s="82"/>
      <c r="AA186" s="82"/>
      <c r="AB186" s="82"/>
      <c r="AC186" s="127"/>
      <c r="AD186" s="95">
        <v>11534490</v>
      </c>
      <c r="AE186" s="127"/>
      <c r="AF186" s="135">
        <f t="shared" si="52"/>
        <v>-0.5892763204747774</v>
      </c>
    </row>
    <row r="187" spans="1:32" ht="29" x14ac:dyDescent="0.35">
      <c r="A187" s="96">
        <v>21222831</v>
      </c>
      <c r="B187" s="97" t="s">
        <v>887</v>
      </c>
      <c r="C187" s="98"/>
      <c r="D187" s="98" t="s">
        <v>684</v>
      </c>
      <c r="E187" s="101">
        <v>2000000</v>
      </c>
      <c r="F187" s="99">
        <v>0</v>
      </c>
      <c r="G187" s="101">
        <v>2000000</v>
      </c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>
        <f t="shared" si="57"/>
        <v>2000000</v>
      </c>
      <c r="S187" s="85">
        <v>21222831</v>
      </c>
      <c r="T187" s="85" t="s">
        <v>887</v>
      </c>
      <c r="U187" s="86">
        <v>2000000</v>
      </c>
      <c r="V187" s="87">
        <f t="shared" si="55"/>
        <v>0</v>
      </c>
      <c r="W187" s="89"/>
      <c r="X187" s="89"/>
      <c r="Y187" s="89"/>
      <c r="Z187" s="89"/>
      <c r="AA187" s="89"/>
      <c r="AB187" s="89"/>
      <c r="AC187" s="128"/>
      <c r="AD187" s="99">
        <v>500000</v>
      </c>
      <c r="AE187" s="128"/>
      <c r="AF187" s="136" t="e">
        <f t="shared" si="52"/>
        <v>#DIV/0!</v>
      </c>
    </row>
    <row r="188" spans="1:32" ht="29" x14ac:dyDescent="0.35">
      <c r="A188" s="111">
        <v>21222832</v>
      </c>
      <c r="B188" s="112" t="s">
        <v>891</v>
      </c>
      <c r="C188" s="98"/>
      <c r="D188" s="98"/>
      <c r="E188" s="101">
        <v>337000000</v>
      </c>
      <c r="F188" s="99">
        <v>28083333.333333332</v>
      </c>
      <c r="G188" s="99">
        <v>28083333.333333332</v>
      </c>
      <c r="H188" s="99">
        <v>28083333.333333332</v>
      </c>
      <c r="I188" s="99">
        <v>28083333.333333332</v>
      </c>
      <c r="J188" s="99">
        <v>28083333.333333332</v>
      </c>
      <c r="K188" s="99">
        <v>28083333.333333332</v>
      </c>
      <c r="L188" s="99">
        <v>28083333.333333332</v>
      </c>
      <c r="M188" s="99">
        <v>28083333.333333332</v>
      </c>
      <c r="N188" s="99">
        <v>28083333.333333332</v>
      </c>
      <c r="O188" s="99">
        <v>28083333.333333332</v>
      </c>
      <c r="P188" s="99">
        <v>28083333.333333332</v>
      </c>
      <c r="Q188" s="99">
        <v>28083333.333333332</v>
      </c>
      <c r="R188" s="99">
        <f t="shared" si="57"/>
        <v>337000000</v>
      </c>
      <c r="S188" s="85">
        <v>21222832</v>
      </c>
      <c r="T188" s="85" t="s">
        <v>891</v>
      </c>
      <c r="U188" s="86">
        <v>337000000</v>
      </c>
      <c r="V188" s="87">
        <f t="shared" si="55"/>
        <v>0</v>
      </c>
      <c r="AD188" s="99">
        <v>11034490</v>
      </c>
      <c r="AF188" s="136">
        <f t="shared" si="52"/>
        <v>-0.60708047477744809</v>
      </c>
    </row>
    <row r="189" spans="1:32" x14ac:dyDescent="0.35">
      <c r="A189" s="111">
        <v>21222833</v>
      </c>
      <c r="B189" s="112" t="s">
        <v>892</v>
      </c>
      <c r="C189" s="98"/>
      <c r="D189" s="98"/>
      <c r="E189" s="101">
        <v>40000000</v>
      </c>
      <c r="F189" s="99"/>
      <c r="G189" s="99"/>
      <c r="H189" s="99">
        <v>15000000</v>
      </c>
      <c r="I189" s="99"/>
      <c r="J189" s="99">
        <v>15000000</v>
      </c>
      <c r="K189" s="99"/>
      <c r="L189" s="99"/>
      <c r="M189" s="99">
        <v>10000000</v>
      </c>
      <c r="N189" s="99"/>
      <c r="O189" s="99"/>
      <c r="P189" s="99"/>
      <c r="Q189" s="99"/>
      <c r="R189" s="99">
        <f t="shared" si="57"/>
        <v>40000000</v>
      </c>
      <c r="S189" s="85">
        <v>21222833</v>
      </c>
      <c r="T189" s="85" t="s">
        <v>892</v>
      </c>
      <c r="U189" s="86">
        <v>40000000</v>
      </c>
      <c r="V189" s="87">
        <f t="shared" si="55"/>
        <v>0</v>
      </c>
      <c r="W189" s="89"/>
      <c r="X189" s="89"/>
      <c r="Y189" s="89"/>
      <c r="Z189" s="89"/>
      <c r="AA189" s="89"/>
      <c r="AB189" s="89"/>
      <c r="AC189" s="128"/>
      <c r="AD189" s="99">
        <v>0</v>
      </c>
      <c r="AF189" s="136" t="e">
        <f t="shared" si="52"/>
        <v>#DIV/0!</v>
      </c>
    </row>
    <row r="190" spans="1:32" s="128" customFormat="1" x14ac:dyDescent="0.35">
      <c r="A190" s="92">
        <v>2122284</v>
      </c>
      <c r="B190" s="93" t="s">
        <v>89</v>
      </c>
      <c r="C190" s="94"/>
      <c r="D190" s="94"/>
      <c r="E190" s="95">
        <f>+E191</f>
        <v>651800000</v>
      </c>
      <c r="F190" s="95">
        <f t="shared" ref="F190:R190" si="76">+F191</f>
        <v>54316666.659999996</v>
      </c>
      <c r="G190" s="95">
        <f t="shared" si="76"/>
        <v>54316666.659999996</v>
      </c>
      <c r="H190" s="95">
        <f t="shared" si="76"/>
        <v>54316666.659999996</v>
      </c>
      <c r="I190" s="95">
        <f t="shared" si="76"/>
        <v>54316666.659999996</v>
      </c>
      <c r="J190" s="95">
        <f t="shared" si="76"/>
        <v>54316666.659999996</v>
      </c>
      <c r="K190" s="95">
        <f t="shared" si="76"/>
        <v>54316666.659999996</v>
      </c>
      <c r="L190" s="95">
        <f t="shared" si="76"/>
        <v>54316666.659999996</v>
      </c>
      <c r="M190" s="95">
        <f t="shared" si="76"/>
        <v>54316666.659999996</v>
      </c>
      <c r="N190" s="95">
        <f t="shared" si="76"/>
        <v>54316666.659999996</v>
      </c>
      <c r="O190" s="95">
        <f t="shared" si="76"/>
        <v>54316666.659999996</v>
      </c>
      <c r="P190" s="95">
        <f t="shared" si="76"/>
        <v>54316666.659999996</v>
      </c>
      <c r="Q190" s="95">
        <f t="shared" si="76"/>
        <v>54316666.740000002</v>
      </c>
      <c r="R190" s="95">
        <f t="shared" si="76"/>
        <v>651799999.99999976</v>
      </c>
      <c r="S190" s="85">
        <v>2122284</v>
      </c>
      <c r="T190" s="85" t="s">
        <v>89</v>
      </c>
      <c r="U190" s="86">
        <v>651800000</v>
      </c>
      <c r="V190" s="87">
        <f t="shared" si="55"/>
        <v>0</v>
      </c>
      <c r="W190" s="89"/>
      <c r="X190" s="89"/>
      <c r="Y190" s="89"/>
      <c r="Z190" s="89"/>
      <c r="AA190" s="89"/>
      <c r="AB190" s="89"/>
      <c r="AD190" s="95">
        <v>500000</v>
      </c>
      <c r="AE190" s="127"/>
      <c r="AF190" s="135">
        <f t="shared" si="52"/>
        <v>-0.99079472230632648</v>
      </c>
    </row>
    <row r="191" spans="1:32" x14ac:dyDescent="0.35">
      <c r="A191" s="96">
        <v>21222841</v>
      </c>
      <c r="B191" s="97" t="s">
        <v>893</v>
      </c>
      <c r="C191" s="98"/>
      <c r="D191" s="98" t="s">
        <v>755</v>
      </c>
      <c r="E191" s="99">
        <v>651800000</v>
      </c>
      <c r="F191" s="99">
        <v>54316666.659999996</v>
      </c>
      <c r="G191" s="99">
        <v>54316666.659999996</v>
      </c>
      <c r="H191" s="99">
        <v>54316666.659999996</v>
      </c>
      <c r="I191" s="99">
        <v>54316666.659999996</v>
      </c>
      <c r="J191" s="99">
        <v>54316666.659999996</v>
      </c>
      <c r="K191" s="99">
        <v>54316666.659999996</v>
      </c>
      <c r="L191" s="99">
        <v>54316666.659999996</v>
      </c>
      <c r="M191" s="99">
        <v>54316666.659999996</v>
      </c>
      <c r="N191" s="99">
        <v>54316666.659999996</v>
      </c>
      <c r="O191" s="99">
        <v>54316666.659999996</v>
      </c>
      <c r="P191" s="99">
        <v>54316666.659999996</v>
      </c>
      <c r="Q191" s="99">
        <v>54316666.740000002</v>
      </c>
      <c r="R191" s="99">
        <f t="shared" si="57"/>
        <v>651799999.99999976</v>
      </c>
      <c r="S191" s="85">
        <v>21222841</v>
      </c>
      <c r="T191" s="85" t="s">
        <v>893</v>
      </c>
      <c r="U191" s="86">
        <v>651800000</v>
      </c>
      <c r="V191" s="87">
        <f t="shared" si="55"/>
        <v>0</v>
      </c>
      <c r="AD191" s="99">
        <v>500000</v>
      </c>
      <c r="AE191" s="128"/>
      <c r="AF191" s="136">
        <f t="shared" si="52"/>
        <v>-0.99079472230632648</v>
      </c>
    </row>
    <row r="192" spans="1:32" s="128" customFormat="1" ht="43.5" x14ac:dyDescent="0.35">
      <c r="A192" s="92">
        <v>2122285</v>
      </c>
      <c r="B192" s="93" t="s">
        <v>894</v>
      </c>
      <c r="C192" s="94"/>
      <c r="D192" s="94"/>
      <c r="E192" s="95">
        <f>+E193</f>
        <v>119000000</v>
      </c>
      <c r="F192" s="95">
        <f t="shared" ref="F192:R192" si="77">+F193</f>
        <v>9916666.666666666</v>
      </c>
      <c r="G192" s="95">
        <f t="shared" si="77"/>
        <v>9916666.666666666</v>
      </c>
      <c r="H192" s="95">
        <f t="shared" si="77"/>
        <v>9916666.666666666</v>
      </c>
      <c r="I192" s="95">
        <f t="shared" si="77"/>
        <v>9916666.666666666</v>
      </c>
      <c r="J192" s="95">
        <f t="shared" si="77"/>
        <v>9916666.666666666</v>
      </c>
      <c r="K192" s="95">
        <f t="shared" si="77"/>
        <v>9916666.666666666</v>
      </c>
      <c r="L192" s="95">
        <f t="shared" si="77"/>
        <v>9916666.666666666</v>
      </c>
      <c r="M192" s="95">
        <f t="shared" si="77"/>
        <v>9916666.666666666</v>
      </c>
      <c r="N192" s="95">
        <f t="shared" si="77"/>
        <v>9916666.666666666</v>
      </c>
      <c r="O192" s="95">
        <f t="shared" si="77"/>
        <v>9916666.666666666</v>
      </c>
      <c r="P192" s="95">
        <f t="shared" si="77"/>
        <v>9916666.666666666</v>
      </c>
      <c r="Q192" s="95">
        <f t="shared" si="77"/>
        <v>9916666.666666666</v>
      </c>
      <c r="R192" s="95">
        <f t="shared" si="77"/>
        <v>119000000.00000001</v>
      </c>
      <c r="S192" s="85">
        <v>2122285</v>
      </c>
      <c r="T192" s="85" t="s">
        <v>90</v>
      </c>
      <c r="U192" s="86">
        <v>119000000</v>
      </c>
      <c r="V192" s="87">
        <f t="shared" si="55"/>
        <v>0</v>
      </c>
      <c r="W192" s="89"/>
      <c r="X192" s="89"/>
      <c r="Y192" s="89"/>
      <c r="Z192" s="89"/>
      <c r="AA192" s="89"/>
      <c r="AB192" s="89"/>
      <c r="AD192" s="95">
        <v>0</v>
      </c>
      <c r="AE192" s="127"/>
      <c r="AF192" s="135">
        <f t="shared" si="52"/>
        <v>-1</v>
      </c>
    </row>
    <row r="193" spans="1:32" ht="29" x14ac:dyDescent="0.35">
      <c r="A193" s="96">
        <v>21222851</v>
      </c>
      <c r="B193" s="97" t="s">
        <v>895</v>
      </c>
      <c r="C193" s="98"/>
      <c r="D193" s="98"/>
      <c r="E193" s="99">
        <v>119000000</v>
      </c>
      <c r="F193" s="99">
        <v>9916666.666666666</v>
      </c>
      <c r="G193" s="99">
        <v>9916666.666666666</v>
      </c>
      <c r="H193" s="99">
        <v>9916666.666666666</v>
      </c>
      <c r="I193" s="99">
        <v>9916666.666666666</v>
      </c>
      <c r="J193" s="99">
        <v>9916666.666666666</v>
      </c>
      <c r="K193" s="99">
        <v>9916666.666666666</v>
      </c>
      <c r="L193" s="99">
        <v>9916666.666666666</v>
      </c>
      <c r="M193" s="99">
        <v>9916666.666666666</v>
      </c>
      <c r="N193" s="99">
        <v>9916666.666666666</v>
      </c>
      <c r="O193" s="99">
        <v>9916666.666666666</v>
      </c>
      <c r="P193" s="99">
        <v>9916666.666666666</v>
      </c>
      <c r="Q193" s="99">
        <v>9916666.666666666</v>
      </c>
      <c r="R193" s="99">
        <f t="shared" si="57"/>
        <v>119000000.00000001</v>
      </c>
      <c r="S193" s="85">
        <v>21222851</v>
      </c>
      <c r="T193" s="85" t="s">
        <v>896</v>
      </c>
      <c r="U193" s="86">
        <v>119000000</v>
      </c>
      <c r="V193" s="87">
        <f t="shared" si="55"/>
        <v>0</v>
      </c>
      <c r="AD193" s="99">
        <v>0</v>
      </c>
      <c r="AE193" s="128"/>
      <c r="AF193" s="136">
        <f t="shared" si="52"/>
        <v>-1</v>
      </c>
    </row>
    <row r="194" spans="1:32" ht="43.5" x14ac:dyDescent="0.35">
      <c r="A194" s="60">
        <v>2122286</v>
      </c>
      <c r="B194" s="61" t="s">
        <v>897</v>
      </c>
      <c r="C194" s="106"/>
      <c r="D194" s="106"/>
      <c r="E194" s="107">
        <f>+E195+E197+E198</f>
        <v>49500000</v>
      </c>
      <c r="F194" s="107">
        <f t="shared" ref="F194:R194" si="78">+F195+F197+F198</f>
        <v>1000000</v>
      </c>
      <c r="G194" s="107">
        <f t="shared" si="78"/>
        <v>10000000</v>
      </c>
      <c r="H194" s="107">
        <f t="shared" si="78"/>
        <v>2500000</v>
      </c>
      <c r="I194" s="107">
        <f t="shared" si="78"/>
        <v>6000000</v>
      </c>
      <c r="J194" s="107">
        <f t="shared" si="78"/>
        <v>2500000</v>
      </c>
      <c r="K194" s="107">
        <f t="shared" si="78"/>
        <v>3500000</v>
      </c>
      <c r="L194" s="107">
        <f t="shared" si="78"/>
        <v>3500000</v>
      </c>
      <c r="M194" s="107">
        <f t="shared" si="78"/>
        <v>12500000</v>
      </c>
      <c r="N194" s="107">
        <f t="shared" si="78"/>
        <v>3000000</v>
      </c>
      <c r="O194" s="107">
        <f t="shared" si="78"/>
        <v>5000000</v>
      </c>
      <c r="P194" s="107">
        <f t="shared" si="78"/>
        <v>0</v>
      </c>
      <c r="Q194" s="107">
        <f t="shared" si="78"/>
        <v>0</v>
      </c>
      <c r="R194" s="107">
        <f t="shared" si="78"/>
        <v>49500000</v>
      </c>
      <c r="S194" s="85">
        <v>2122286</v>
      </c>
      <c r="T194" s="85" t="s">
        <v>91</v>
      </c>
      <c r="U194" s="86">
        <v>31500000</v>
      </c>
      <c r="V194" s="87">
        <f t="shared" si="55"/>
        <v>18000000</v>
      </c>
      <c r="AD194" s="107">
        <v>700000</v>
      </c>
      <c r="AF194" s="138">
        <f t="shared" si="52"/>
        <v>-0.3</v>
      </c>
    </row>
    <row r="195" spans="1:32" s="128" customFormat="1" ht="29" x14ac:dyDescent="0.35">
      <c r="A195" s="92">
        <v>21222861</v>
      </c>
      <c r="B195" s="93" t="s">
        <v>92</v>
      </c>
      <c r="C195" s="94"/>
      <c r="D195" s="94"/>
      <c r="E195" s="95">
        <f>+E196</f>
        <v>30000000</v>
      </c>
      <c r="F195" s="95">
        <f t="shared" ref="F195:R195" si="79">+F196</f>
        <v>1000000</v>
      </c>
      <c r="G195" s="95">
        <f t="shared" si="79"/>
        <v>5000000</v>
      </c>
      <c r="H195" s="95">
        <f t="shared" si="79"/>
        <v>0</v>
      </c>
      <c r="I195" s="95">
        <f t="shared" si="79"/>
        <v>3500000</v>
      </c>
      <c r="J195" s="95">
        <f t="shared" si="79"/>
        <v>0</v>
      </c>
      <c r="K195" s="95">
        <f t="shared" si="79"/>
        <v>1000000</v>
      </c>
      <c r="L195" s="95">
        <f t="shared" si="79"/>
        <v>1000000</v>
      </c>
      <c r="M195" s="95">
        <f t="shared" si="79"/>
        <v>10500000</v>
      </c>
      <c r="N195" s="95">
        <f t="shared" si="79"/>
        <v>3000000</v>
      </c>
      <c r="O195" s="95">
        <f t="shared" si="79"/>
        <v>5000000</v>
      </c>
      <c r="P195" s="95">
        <f t="shared" si="79"/>
        <v>0</v>
      </c>
      <c r="Q195" s="95">
        <f t="shared" si="79"/>
        <v>0</v>
      </c>
      <c r="R195" s="95">
        <f t="shared" si="79"/>
        <v>30000000</v>
      </c>
      <c r="S195" s="85">
        <v>21222861</v>
      </c>
      <c r="T195" s="85" t="s">
        <v>92</v>
      </c>
      <c r="U195" s="86">
        <v>30000000</v>
      </c>
      <c r="V195" s="87">
        <f t="shared" si="55"/>
        <v>0</v>
      </c>
      <c r="W195" s="82"/>
      <c r="X195" s="82"/>
      <c r="Y195" s="82"/>
      <c r="Z195" s="82"/>
      <c r="AA195" s="82"/>
      <c r="AB195" s="82"/>
      <c r="AC195" s="127"/>
      <c r="AD195" s="95">
        <v>0</v>
      </c>
      <c r="AE195" s="127"/>
      <c r="AF195" s="135">
        <f t="shared" ref="AF195:AF258" si="80">(AD195-F195)/F195</f>
        <v>-1</v>
      </c>
    </row>
    <row r="196" spans="1:32" s="128" customFormat="1" ht="29" x14ac:dyDescent="0.35">
      <c r="A196" s="96">
        <v>212228611</v>
      </c>
      <c r="B196" s="97" t="s">
        <v>898</v>
      </c>
      <c r="C196" s="98"/>
      <c r="D196" s="98" t="s">
        <v>711</v>
      </c>
      <c r="E196" s="101">
        <v>30000000</v>
      </c>
      <c r="F196" s="99">
        <v>1000000</v>
      </c>
      <c r="G196" s="99">
        <v>5000000</v>
      </c>
      <c r="H196" s="99">
        <v>0</v>
      </c>
      <c r="I196" s="99">
        <v>3500000</v>
      </c>
      <c r="J196" s="99">
        <v>0</v>
      </c>
      <c r="K196" s="99">
        <v>1000000</v>
      </c>
      <c r="L196" s="99">
        <v>1000000</v>
      </c>
      <c r="M196" s="99">
        <v>10500000</v>
      </c>
      <c r="N196" s="99">
        <v>3000000</v>
      </c>
      <c r="O196" s="99">
        <v>5000000</v>
      </c>
      <c r="P196" s="99">
        <v>0</v>
      </c>
      <c r="Q196" s="99">
        <v>0</v>
      </c>
      <c r="R196" s="99">
        <f t="shared" si="57"/>
        <v>30000000</v>
      </c>
      <c r="S196" s="85">
        <v>212228611</v>
      </c>
      <c r="T196" s="85" t="s">
        <v>898</v>
      </c>
      <c r="U196" s="86">
        <v>30000000</v>
      </c>
      <c r="V196" s="87">
        <f t="shared" si="55"/>
        <v>0</v>
      </c>
      <c r="W196" s="89"/>
      <c r="X196" s="89"/>
      <c r="Y196" s="89"/>
      <c r="Z196" s="89"/>
      <c r="AA196" s="89"/>
      <c r="AB196" s="89"/>
      <c r="AD196" s="99">
        <v>0</v>
      </c>
      <c r="AF196" s="136">
        <f t="shared" si="80"/>
        <v>-1</v>
      </c>
    </row>
    <row r="197" spans="1:32" ht="29" x14ac:dyDescent="0.35">
      <c r="A197" s="96">
        <v>21222862</v>
      </c>
      <c r="B197" s="97" t="s">
        <v>899</v>
      </c>
      <c r="C197" s="98"/>
      <c r="D197" s="98" t="s">
        <v>742</v>
      </c>
      <c r="E197" s="101">
        <v>1500000</v>
      </c>
      <c r="F197" s="99">
        <v>0</v>
      </c>
      <c r="G197" s="99">
        <v>1500000</v>
      </c>
      <c r="H197" s="99"/>
      <c r="I197" s="99"/>
      <c r="J197" s="99"/>
      <c r="K197" s="99"/>
      <c r="L197" s="99"/>
      <c r="M197" s="99">
        <v>0</v>
      </c>
      <c r="N197" s="99"/>
      <c r="O197" s="99">
        <v>0</v>
      </c>
      <c r="P197" s="99">
        <v>0</v>
      </c>
      <c r="Q197" s="99">
        <v>0</v>
      </c>
      <c r="R197" s="99">
        <f t="shared" si="57"/>
        <v>1500000</v>
      </c>
      <c r="S197" s="85">
        <v>21222862</v>
      </c>
      <c r="T197" s="85" t="s">
        <v>900</v>
      </c>
      <c r="U197" s="86">
        <v>1500000</v>
      </c>
      <c r="V197" s="87">
        <f t="shared" si="55"/>
        <v>0</v>
      </c>
      <c r="AD197" s="99">
        <v>700000</v>
      </c>
      <c r="AE197" s="128"/>
      <c r="AF197" s="136" t="e">
        <f t="shared" si="80"/>
        <v>#DIV/0!</v>
      </c>
    </row>
    <row r="198" spans="1:32" s="128" customFormat="1" ht="29" x14ac:dyDescent="0.35">
      <c r="A198" s="111">
        <v>21222863</v>
      </c>
      <c r="B198" s="112" t="s">
        <v>901</v>
      </c>
      <c r="C198" s="98"/>
      <c r="D198" s="98"/>
      <c r="E198" s="101">
        <v>18000000</v>
      </c>
      <c r="F198" s="99"/>
      <c r="G198" s="99">
        <v>3500000</v>
      </c>
      <c r="H198" s="99">
        <v>2500000</v>
      </c>
      <c r="I198" s="99">
        <v>2500000</v>
      </c>
      <c r="J198" s="99">
        <v>2500000</v>
      </c>
      <c r="K198" s="99">
        <v>2500000</v>
      </c>
      <c r="L198" s="99">
        <v>2500000</v>
      </c>
      <c r="M198" s="99">
        <v>2000000</v>
      </c>
      <c r="N198" s="99"/>
      <c r="O198" s="99"/>
      <c r="P198" s="99"/>
      <c r="Q198" s="99"/>
      <c r="R198" s="99">
        <f t="shared" si="57"/>
        <v>18000000</v>
      </c>
      <c r="S198" s="108">
        <v>21222863</v>
      </c>
      <c r="T198" s="108" t="s">
        <v>901</v>
      </c>
      <c r="U198" s="109">
        <v>18000000</v>
      </c>
      <c r="V198" s="87">
        <f t="shared" si="55"/>
        <v>0</v>
      </c>
      <c r="W198" s="89"/>
      <c r="X198" s="89"/>
      <c r="Y198" s="89"/>
      <c r="Z198" s="89"/>
      <c r="AA198" s="89"/>
      <c r="AB198" s="89"/>
      <c r="AD198" s="99">
        <v>0</v>
      </c>
      <c r="AE198" s="127"/>
      <c r="AF198" s="136" t="e">
        <f t="shared" si="80"/>
        <v>#DIV/0!</v>
      </c>
    </row>
    <row r="199" spans="1:32" s="128" customFormat="1" ht="43.5" x14ac:dyDescent="0.35">
      <c r="A199" s="92">
        <v>2122287</v>
      </c>
      <c r="B199" s="93" t="s">
        <v>902</v>
      </c>
      <c r="C199" s="94"/>
      <c r="D199" s="94"/>
      <c r="E199" s="95">
        <f>+E200</f>
        <v>30000000</v>
      </c>
      <c r="F199" s="95">
        <f t="shared" ref="F199:R199" si="81">+F200</f>
        <v>2500000</v>
      </c>
      <c r="G199" s="95">
        <f t="shared" si="81"/>
        <v>2500000</v>
      </c>
      <c r="H199" s="95">
        <f t="shared" si="81"/>
        <v>2500000</v>
      </c>
      <c r="I199" s="95">
        <f t="shared" si="81"/>
        <v>2500000</v>
      </c>
      <c r="J199" s="95">
        <f t="shared" si="81"/>
        <v>2500000</v>
      </c>
      <c r="K199" s="95">
        <f t="shared" si="81"/>
        <v>2500000</v>
      </c>
      <c r="L199" s="95">
        <f t="shared" si="81"/>
        <v>2500000</v>
      </c>
      <c r="M199" s="95">
        <f t="shared" si="81"/>
        <v>2500000</v>
      </c>
      <c r="N199" s="95">
        <f t="shared" si="81"/>
        <v>2500000</v>
      </c>
      <c r="O199" s="95">
        <f t="shared" si="81"/>
        <v>2500000</v>
      </c>
      <c r="P199" s="95">
        <f t="shared" si="81"/>
        <v>2500000</v>
      </c>
      <c r="Q199" s="95">
        <f t="shared" si="81"/>
        <v>2500000</v>
      </c>
      <c r="R199" s="95">
        <f t="shared" si="81"/>
        <v>30000000</v>
      </c>
      <c r="S199" s="85">
        <v>2122287</v>
      </c>
      <c r="T199" s="85" t="s">
        <v>93</v>
      </c>
      <c r="U199" s="86">
        <v>30000000</v>
      </c>
      <c r="V199" s="87">
        <f t="shared" si="55"/>
        <v>0</v>
      </c>
      <c r="W199" s="82"/>
      <c r="X199" s="82"/>
      <c r="Y199" s="82"/>
      <c r="Z199" s="82"/>
      <c r="AA199" s="82"/>
      <c r="AB199" s="82"/>
      <c r="AC199" s="127"/>
      <c r="AD199" s="95">
        <v>800000</v>
      </c>
      <c r="AF199" s="135">
        <f t="shared" si="80"/>
        <v>-0.68</v>
      </c>
    </row>
    <row r="200" spans="1:32" s="128" customFormat="1" ht="29" x14ac:dyDescent="0.35">
      <c r="A200" s="96">
        <v>21222871</v>
      </c>
      <c r="B200" s="97" t="s">
        <v>903</v>
      </c>
      <c r="C200" s="98"/>
      <c r="D200" s="98" t="s">
        <v>681</v>
      </c>
      <c r="E200" s="101">
        <v>30000000</v>
      </c>
      <c r="F200" s="99">
        <v>2500000</v>
      </c>
      <c r="G200" s="99">
        <v>2500000</v>
      </c>
      <c r="H200" s="99">
        <v>2500000</v>
      </c>
      <c r="I200" s="99">
        <v>2500000</v>
      </c>
      <c r="J200" s="99">
        <v>2500000</v>
      </c>
      <c r="K200" s="99">
        <v>2500000</v>
      </c>
      <c r="L200" s="99">
        <v>2500000</v>
      </c>
      <c r="M200" s="99">
        <v>2500000</v>
      </c>
      <c r="N200" s="99">
        <v>2500000</v>
      </c>
      <c r="O200" s="99">
        <v>2500000</v>
      </c>
      <c r="P200" s="99">
        <v>2500000</v>
      </c>
      <c r="Q200" s="99">
        <v>2500000</v>
      </c>
      <c r="R200" s="99">
        <f t="shared" si="57"/>
        <v>30000000</v>
      </c>
      <c r="S200" s="85">
        <v>21222871</v>
      </c>
      <c r="T200" s="85" t="s">
        <v>904</v>
      </c>
      <c r="U200" s="86">
        <v>30000000</v>
      </c>
      <c r="V200" s="87">
        <f t="shared" si="55"/>
        <v>0</v>
      </c>
      <c r="W200" s="82"/>
      <c r="X200" s="82"/>
      <c r="Y200" s="82"/>
      <c r="Z200" s="82"/>
      <c r="AA200" s="82"/>
      <c r="AB200" s="82"/>
      <c r="AC200" s="127"/>
      <c r="AD200" s="99">
        <v>800000</v>
      </c>
      <c r="AF200" s="136">
        <f t="shared" si="80"/>
        <v>-0.68</v>
      </c>
    </row>
    <row r="201" spans="1:32" s="128" customFormat="1" ht="29" x14ac:dyDescent="0.35">
      <c r="A201" s="60">
        <v>212229</v>
      </c>
      <c r="B201" s="61" t="s">
        <v>905</v>
      </c>
      <c r="C201" s="106"/>
      <c r="D201" s="106"/>
      <c r="E201" s="107">
        <f t="shared" ref="E201:R201" si="82">+E202+E205+E208+E211</f>
        <v>1008769859.01</v>
      </c>
      <c r="F201" s="107">
        <f t="shared" si="82"/>
        <v>80758477.843333334</v>
      </c>
      <c r="G201" s="107">
        <f t="shared" si="82"/>
        <v>87758477.843333334</v>
      </c>
      <c r="H201" s="107">
        <f t="shared" si="82"/>
        <v>72758477.843333334</v>
      </c>
      <c r="I201" s="107">
        <f t="shared" si="82"/>
        <v>154228644.51333332</v>
      </c>
      <c r="J201" s="107">
        <f t="shared" si="82"/>
        <v>71016102.723333329</v>
      </c>
      <c r="K201" s="107">
        <f t="shared" si="82"/>
        <v>52758477.843333334</v>
      </c>
      <c r="L201" s="107">
        <f t="shared" si="82"/>
        <v>52758477.843333334</v>
      </c>
      <c r="M201" s="107">
        <f t="shared" si="82"/>
        <v>139228644.51333332</v>
      </c>
      <c r="N201" s="107">
        <f t="shared" si="82"/>
        <v>52758477.843333334</v>
      </c>
      <c r="O201" s="107">
        <f t="shared" si="82"/>
        <v>52758477.843333334</v>
      </c>
      <c r="P201" s="107">
        <f t="shared" si="82"/>
        <v>139228644.51333332</v>
      </c>
      <c r="Q201" s="107">
        <f t="shared" si="82"/>
        <v>52758477.843333334</v>
      </c>
      <c r="R201" s="107">
        <f t="shared" si="82"/>
        <v>1008769859.01</v>
      </c>
      <c r="S201" s="85">
        <v>212229</v>
      </c>
      <c r="T201" s="85" t="s">
        <v>94</v>
      </c>
      <c r="U201" s="86">
        <v>725000000</v>
      </c>
      <c r="V201" s="87">
        <f t="shared" ref="V201:V269" si="83">+E201-U201</f>
        <v>283769859.00999999</v>
      </c>
      <c r="W201" s="89"/>
      <c r="X201" s="89"/>
      <c r="Y201" s="89"/>
      <c r="Z201" s="89"/>
      <c r="AA201" s="89"/>
      <c r="AB201" s="89"/>
      <c r="AD201" s="107">
        <v>60376634</v>
      </c>
      <c r="AF201" s="138">
        <f t="shared" si="80"/>
        <v>-0.25238023781073371</v>
      </c>
    </row>
    <row r="202" spans="1:32" s="128" customFormat="1" x14ac:dyDescent="0.35">
      <c r="A202" s="92">
        <v>2122291</v>
      </c>
      <c r="B202" s="93" t="s">
        <v>95</v>
      </c>
      <c r="C202" s="94"/>
      <c r="D202" s="94"/>
      <c r="E202" s="95">
        <f>+E204+E203</f>
        <v>723769859.00999999</v>
      </c>
      <c r="F202" s="95">
        <f t="shared" ref="F202:R202" si="84">+F204+F203</f>
        <v>38008477.843333334</v>
      </c>
      <c r="G202" s="95">
        <f t="shared" si="84"/>
        <v>38008477.843333334</v>
      </c>
      <c r="H202" s="95">
        <f t="shared" si="84"/>
        <v>38008477.843333334</v>
      </c>
      <c r="I202" s="95">
        <f t="shared" si="84"/>
        <v>124478644.51333334</v>
      </c>
      <c r="J202" s="95">
        <f t="shared" si="84"/>
        <v>46266102.723333336</v>
      </c>
      <c r="K202" s="95">
        <f t="shared" si="84"/>
        <v>38008477.843333334</v>
      </c>
      <c r="L202" s="95">
        <f t="shared" si="84"/>
        <v>38008477.843333334</v>
      </c>
      <c r="M202" s="95">
        <f t="shared" si="84"/>
        <v>124478644.51333334</v>
      </c>
      <c r="N202" s="95">
        <f t="shared" si="84"/>
        <v>38008477.843333334</v>
      </c>
      <c r="O202" s="95">
        <f t="shared" si="84"/>
        <v>38008477.843333334</v>
      </c>
      <c r="P202" s="95">
        <f t="shared" si="84"/>
        <v>124478644.51333334</v>
      </c>
      <c r="Q202" s="95">
        <f t="shared" si="84"/>
        <v>38008477.843333334</v>
      </c>
      <c r="R202" s="95">
        <f t="shared" si="84"/>
        <v>723769859.00999999</v>
      </c>
      <c r="S202" s="85">
        <v>2122291</v>
      </c>
      <c r="T202" s="85" t="s">
        <v>95</v>
      </c>
      <c r="U202" s="86">
        <v>440000000</v>
      </c>
      <c r="V202" s="87">
        <f t="shared" si="83"/>
        <v>283769859.00999999</v>
      </c>
      <c r="W202" s="89"/>
      <c r="X202" s="89"/>
      <c r="Y202" s="89"/>
      <c r="Z202" s="89"/>
      <c r="AA202" s="89"/>
      <c r="AB202" s="89"/>
      <c r="AD202" s="95">
        <v>0</v>
      </c>
      <c r="AF202" s="135">
        <f t="shared" si="80"/>
        <v>-1</v>
      </c>
    </row>
    <row r="203" spans="1:32" s="128" customFormat="1" x14ac:dyDescent="0.35">
      <c r="A203" s="96">
        <v>21222911</v>
      </c>
      <c r="B203" s="97" t="s">
        <v>906</v>
      </c>
      <c r="C203" s="98"/>
      <c r="D203" s="98"/>
      <c r="E203" s="101">
        <v>190000000</v>
      </c>
      <c r="F203" s="99">
        <v>15833333.333333334</v>
      </c>
      <c r="G203" s="99">
        <v>15833333.333333334</v>
      </c>
      <c r="H203" s="99">
        <v>15833333.333333334</v>
      </c>
      <c r="I203" s="99">
        <v>15833333.333333334</v>
      </c>
      <c r="J203" s="99">
        <v>15833333.333333334</v>
      </c>
      <c r="K203" s="99">
        <v>15833333.333333334</v>
      </c>
      <c r="L203" s="99">
        <v>15833333.333333334</v>
      </c>
      <c r="M203" s="99">
        <v>15833333.333333334</v>
      </c>
      <c r="N203" s="99">
        <v>15833333.333333334</v>
      </c>
      <c r="O203" s="99">
        <v>15833333.333333334</v>
      </c>
      <c r="P203" s="99">
        <v>15833333.333333334</v>
      </c>
      <c r="Q203" s="99">
        <v>15833333.333333334</v>
      </c>
      <c r="R203" s="99">
        <f t="shared" si="57"/>
        <v>190000000.00000003</v>
      </c>
      <c r="S203" s="85">
        <v>21222911</v>
      </c>
      <c r="T203" s="85" t="s">
        <v>906</v>
      </c>
      <c r="U203" s="86">
        <v>190000000</v>
      </c>
      <c r="V203" s="87">
        <f t="shared" si="83"/>
        <v>0</v>
      </c>
      <c r="W203" s="82"/>
      <c r="X203" s="82"/>
      <c r="Y203" s="82"/>
      <c r="Z203" s="82"/>
      <c r="AA203" s="82"/>
      <c r="AB203" s="82"/>
      <c r="AC203" s="127"/>
      <c r="AD203" s="99">
        <v>0</v>
      </c>
      <c r="AF203" s="136">
        <f t="shared" si="80"/>
        <v>-1</v>
      </c>
    </row>
    <row r="204" spans="1:32" s="128" customFormat="1" ht="29" x14ac:dyDescent="0.35">
      <c r="A204" s="96">
        <v>21222912</v>
      </c>
      <c r="B204" s="97" t="s">
        <v>907</v>
      </c>
      <c r="C204" s="98"/>
      <c r="D204" s="98" t="s">
        <v>684</v>
      </c>
      <c r="E204" s="102">
        <f>+E132+E18</f>
        <v>533769859.00999999</v>
      </c>
      <c r="F204" s="102">
        <f t="shared" ref="F204:R204" si="85">+F132+F18</f>
        <v>22175144.510000002</v>
      </c>
      <c r="G204" s="102">
        <f t="shared" si="85"/>
        <v>22175144.510000002</v>
      </c>
      <c r="H204" s="102">
        <f t="shared" si="85"/>
        <v>22175144.510000002</v>
      </c>
      <c r="I204" s="102">
        <f t="shared" si="85"/>
        <v>108645311.18000001</v>
      </c>
      <c r="J204" s="102">
        <f t="shared" si="85"/>
        <v>30432769.390000001</v>
      </c>
      <c r="K204" s="102">
        <f t="shared" si="85"/>
        <v>22175144.510000002</v>
      </c>
      <c r="L204" s="102">
        <f t="shared" si="85"/>
        <v>22175144.510000002</v>
      </c>
      <c r="M204" s="102">
        <f t="shared" si="85"/>
        <v>108645311.18000001</v>
      </c>
      <c r="N204" s="102">
        <f t="shared" si="85"/>
        <v>22175144.510000002</v>
      </c>
      <c r="O204" s="102">
        <f t="shared" si="85"/>
        <v>22175144.510000002</v>
      </c>
      <c r="P204" s="102">
        <f t="shared" si="85"/>
        <v>108645311.18000001</v>
      </c>
      <c r="Q204" s="102">
        <f t="shared" si="85"/>
        <v>22175144.510000002</v>
      </c>
      <c r="R204" s="102">
        <f t="shared" si="85"/>
        <v>533769859.00999993</v>
      </c>
      <c r="S204" s="85">
        <v>21222912</v>
      </c>
      <c r="T204" s="85" t="s">
        <v>907</v>
      </c>
      <c r="U204" s="86">
        <v>250000000</v>
      </c>
      <c r="V204" s="87">
        <f t="shared" si="83"/>
        <v>283769859.00999999</v>
      </c>
      <c r="W204" s="89"/>
      <c r="X204" s="89"/>
      <c r="Y204" s="89"/>
      <c r="Z204" s="89"/>
      <c r="AA204" s="89"/>
      <c r="AB204" s="89"/>
      <c r="AD204" s="102">
        <v>0</v>
      </c>
      <c r="AF204" s="139">
        <f t="shared" si="80"/>
        <v>-1</v>
      </c>
    </row>
    <row r="205" spans="1:32" s="128" customFormat="1" ht="43.5" x14ac:dyDescent="0.35">
      <c r="A205" s="92">
        <v>2122293</v>
      </c>
      <c r="B205" s="93" t="s">
        <v>908</v>
      </c>
      <c r="C205" s="94"/>
      <c r="D205" s="94"/>
      <c r="E205" s="95">
        <f>+E206+E207</f>
        <v>93000000</v>
      </c>
      <c r="F205" s="95">
        <f t="shared" ref="F205:R205" si="86">+F206+F207</f>
        <v>7750000</v>
      </c>
      <c r="G205" s="95">
        <f t="shared" si="86"/>
        <v>7750000</v>
      </c>
      <c r="H205" s="95">
        <f t="shared" si="86"/>
        <v>7750000</v>
      </c>
      <c r="I205" s="95">
        <f t="shared" si="86"/>
        <v>7750000</v>
      </c>
      <c r="J205" s="95">
        <f t="shared" si="86"/>
        <v>7750000</v>
      </c>
      <c r="K205" s="95">
        <f t="shared" si="86"/>
        <v>7750000</v>
      </c>
      <c r="L205" s="95">
        <f t="shared" si="86"/>
        <v>7750000</v>
      </c>
      <c r="M205" s="95">
        <f t="shared" si="86"/>
        <v>7750000</v>
      </c>
      <c r="N205" s="95">
        <f t="shared" si="86"/>
        <v>7750000</v>
      </c>
      <c r="O205" s="95">
        <f t="shared" si="86"/>
        <v>7750000</v>
      </c>
      <c r="P205" s="95">
        <f t="shared" si="86"/>
        <v>7750000</v>
      </c>
      <c r="Q205" s="95">
        <f t="shared" si="86"/>
        <v>7750000</v>
      </c>
      <c r="R205" s="95">
        <f t="shared" si="86"/>
        <v>93000000</v>
      </c>
      <c r="S205" s="85">
        <v>2122293</v>
      </c>
      <c r="T205" s="85" t="s">
        <v>96</v>
      </c>
      <c r="U205" s="86">
        <v>93000000</v>
      </c>
      <c r="V205" s="87">
        <f t="shared" si="83"/>
        <v>0</v>
      </c>
      <c r="W205" s="89"/>
      <c r="X205" s="89"/>
      <c r="Y205" s="89"/>
      <c r="Z205" s="89"/>
      <c r="AA205" s="89"/>
      <c r="AB205" s="89"/>
      <c r="AD205" s="95">
        <v>23794540</v>
      </c>
      <c r="AF205" s="135">
        <f t="shared" si="80"/>
        <v>2.0702632258064515</v>
      </c>
    </row>
    <row r="206" spans="1:32" s="128" customFormat="1" ht="43.5" x14ac:dyDescent="0.35">
      <c r="A206" s="96">
        <v>21222931</v>
      </c>
      <c r="B206" s="97" t="s">
        <v>909</v>
      </c>
      <c r="C206" s="98"/>
      <c r="D206" s="98" t="s">
        <v>755</v>
      </c>
      <c r="E206" s="99">
        <v>57000000</v>
      </c>
      <c r="F206" s="99">
        <v>4750000</v>
      </c>
      <c r="G206" s="99">
        <v>4750000</v>
      </c>
      <c r="H206" s="99">
        <v>4750000</v>
      </c>
      <c r="I206" s="99">
        <v>4750000</v>
      </c>
      <c r="J206" s="99">
        <v>4750000</v>
      </c>
      <c r="K206" s="99">
        <v>4750000</v>
      </c>
      <c r="L206" s="99">
        <v>4750000</v>
      </c>
      <c r="M206" s="99">
        <v>4750000</v>
      </c>
      <c r="N206" s="99">
        <v>4750000</v>
      </c>
      <c r="O206" s="99">
        <v>4750000</v>
      </c>
      <c r="P206" s="99">
        <v>4750000</v>
      </c>
      <c r="Q206" s="99">
        <v>4750000</v>
      </c>
      <c r="R206" s="99">
        <f t="shared" si="57"/>
        <v>57000000</v>
      </c>
      <c r="S206" s="85">
        <v>21222931</v>
      </c>
      <c r="T206" s="85" t="s">
        <v>910</v>
      </c>
      <c r="U206" s="86">
        <v>57000000</v>
      </c>
      <c r="V206" s="87">
        <f t="shared" si="83"/>
        <v>0</v>
      </c>
      <c r="W206" s="89"/>
      <c r="X206" s="89"/>
      <c r="Y206" s="89"/>
      <c r="Z206" s="89"/>
      <c r="AA206" s="89"/>
      <c r="AB206" s="89"/>
      <c r="AD206" s="99">
        <v>8719040</v>
      </c>
      <c r="AF206" s="136">
        <f t="shared" si="80"/>
        <v>0.83558736842105263</v>
      </c>
    </row>
    <row r="207" spans="1:32" s="128" customFormat="1" ht="29" x14ac:dyDescent="0.35">
      <c r="A207" s="96">
        <v>21222936</v>
      </c>
      <c r="B207" s="97" t="s">
        <v>911</v>
      </c>
      <c r="C207" s="98"/>
      <c r="D207" s="98" t="s">
        <v>755</v>
      </c>
      <c r="E207" s="99">
        <v>36000000</v>
      </c>
      <c r="F207" s="99">
        <v>3000000</v>
      </c>
      <c r="G207" s="99">
        <v>3000000</v>
      </c>
      <c r="H207" s="99">
        <v>3000000</v>
      </c>
      <c r="I207" s="99">
        <v>3000000</v>
      </c>
      <c r="J207" s="99">
        <v>3000000</v>
      </c>
      <c r="K207" s="99">
        <v>3000000</v>
      </c>
      <c r="L207" s="99">
        <v>3000000</v>
      </c>
      <c r="M207" s="99">
        <v>3000000</v>
      </c>
      <c r="N207" s="99">
        <v>3000000</v>
      </c>
      <c r="O207" s="99">
        <v>3000000</v>
      </c>
      <c r="P207" s="99">
        <v>3000000</v>
      </c>
      <c r="Q207" s="99">
        <v>3000000</v>
      </c>
      <c r="R207" s="99">
        <f t="shared" si="57"/>
        <v>36000000</v>
      </c>
      <c r="S207" s="85">
        <v>21222936</v>
      </c>
      <c r="T207" s="85" t="s">
        <v>912</v>
      </c>
      <c r="U207" s="86">
        <v>36000000</v>
      </c>
      <c r="V207" s="87">
        <f t="shared" si="83"/>
        <v>0</v>
      </c>
      <c r="W207" s="89"/>
      <c r="X207" s="89"/>
      <c r="Y207" s="89"/>
      <c r="Z207" s="89"/>
      <c r="AA207" s="89"/>
      <c r="AB207" s="89"/>
      <c r="AD207" s="99">
        <v>15075500</v>
      </c>
      <c r="AF207" s="136">
        <f t="shared" si="80"/>
        <v>4.0251666666666663</v>
      </c>
    </row>
    <row r="208" spans="1:32" s="128" customFormat="1" x14ac:dyDescent="0.35">
      <c r="A208" s="92">
        <v>2122294</v>
      </c>
      <c r="B208" s="93" t="s">
        <v>97</v>
      </c>
      <c r="C208" s="94"/>
      <c r="D208" s="94"/>
      <c r="E208" s="95">
        <f>+E210+E209</f>
        <v>115000000</v>
      </c>
      <c r="F208" s="95">
        <f t="shared" ref="F208:R208" si="87">+F210+F209</f>
        <v>35000000</v>
      </c>
      <c r="G208" s="95">
        <f t="shared" si="87"/>
        <v>35000000</v>
      </c>
      <c r="H208" s="95">
        <f t="shared" si="87"/>
        <v>20000000</v>
      </c>
      <c r="I208" s="95">
        <f t="shared" si="87"/>
        <v>15000000</v>
      </c>
      <c r="J208" s="95">
        <f t="shared" si="87"/>
        <v>10000000</v>
      </c>
      <c r="K208" s="95">
        <f t="shared" si="87"/>
        <v>0</v>
      </c>
      <c r="L208" s="95">
        <f t="shared" si="87"/>
        <v>0</v>
      </c>
      <c r="M208" s="95">
        <f t="shared" si="87"/>
        <v>0</v>
      </c>
      <c r="N208" s="95">
        <f t="shared" si="87"/>
        <v>0</v>
      </c>
      <c r="O208" s="95">
        <f t="shared" si="87"/>
        <v>0</v>
      </c>
      <c r="P208" s="95">
        <f t="shared" si="87"/>
        <v>0</v>
      </c>
      <c r="Q208" s="95">
        <f t="shared" si="87"/>
        <v>0</v>
      </c>
      <c r="R208" s="95">
        <f t="shared" si="87"/>
        <v>115000000</v>
      </c>
      <c r="S208" s="85">
        <v>2122294</v>
      </c>
      <c r="T208" s="85" t="s">
        <v>97</v>
      </c>
      <c r="U208" s="86">
        <v>115000000</v>
      </c>
      <c r="V208" s="87">
        <f t="shared" si="83"/>
        <v>0</v>
      </c>
      <c r="W208" s="89"/>
      <c r="X208" s="89"/>
      <c r="Y208" s="89"/>
      <c r="Z208" s="89"/>
      <c r="AA208" s="89"/>
      <c r="AB208" s="89"/>
      <c r="AD208" s="95">
        <v>35521094</v>
      </c>
      <c r="AF208" s="135">
        <f t="shared" si="80"/>
        <v>1.48884E-2</v>
      </c>
    </row>
    <row r="209" spans="1:32" s="128" customFormat="1" ht="43.5" x14ac:dyDescent="0.35">
      <c r="A209" s="96">
        <v>21222941</v>
      </c>
      <c r="B209" s="97" t="s">
        <v>913</v>
      </c>
      <c r="C209" s="98"/>
      <c r="D209" s="98"/>
      <c r="E209" s="101">
        <v>30000000</v>
      </c>
      <c r="F209" s="99">
        <v>10000000</v>
      </c>
      <c r="G209" s="99">
        <v>10000000</v>
      </c>
      <c r="H209" s="99">
        <v>5000000</v>
      </c>
      <c r="I209" s="99">
        <v>5000000</v>
      </c>
      <c r="J209" s="99"/>
      <c r="K209" s="99"/>
      <c r="L209" s="99"/>
      <c r="M209" s="99"/>
      <c r="N209" s="99"/>
      <c r="O209" s="99"/>
      <c r="P209" s="99"/>
      <c r="Q209" s="99"/>
      <c r="R209" s="99">
        <f t="shared" si="57"/>
        <v>30000000</v>
      </c>
      <c r="S209" s="85">
        <v>21222941</v>
      </c>
      <c r="T209" s="85" t="s">
        <v>913</v>
      </c>
      <c r="U209" s="86">
        <v>30000000</v>
      </c>
      <c r="V209" s="87">
        <f t="shared" si="83"/>
        <v>0</v>
      </c>
      <c r="W209" s="89"/>
      <c r="X209" s="89"/>
      <c r="Y209" s="89"/>
      <c r="Z209" s="89"/>
      <c r="AA209" s="89"/>
      <c r="AB209" s="89"/>
      <c r="AD209" s="99">
        <v>0</v>
      </c>
      <c r="AF209" s="136">
        <f t="shared" si="80"/>
        <v>-1</v>
      </c>
    </row>
    <row r="210" spans="1:32" s="128" customFormat="1" ht="29" x14ac:dyDescent="0.35">
      <c r="A210" s="96">
        <v>21222942</v>
      </c>
      <c r="B210" s="97" t="s">
        <v>914</v>
      </c>
      <c r="C210" s="98"/>
      <c r="D210" s="98" t="s">
        <v>677</v>
      </c>
      <c r="E210" s="101">
        <v>85000000</v>
      </c>
      <c r="F210" s="99">
        <v>25000000</v>
      </c>
      <c r="G210" s="99">
        <v>25000000</v>
      </c>
      <c r="H210" s="99">
        <v>15000000</v>
      </c>
      <c r="I210" s="99">
        <v>10000000</v>
      </c>
      <c r="J210" s="99">
        <v>10000000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f t="shared" si="57"/>
        <v>85000000</v>
      </c>
      <c r="S210" s="85">
        <v>21222942</v>
      </c>
      <c r="T210" s="85" t="s">
        <v>914</v>
      </c>
      <c r="U210" s="86">
        <v>85000000</v>
      </c>
      <c r="V210" s="87">
        <f t="shared" si="83"/>
        <v>0</v>
      </c>
      <c r="W210" s="89"/>
      <c r="X210" s="89"/>
      <c r="Y210" s="89"/>
      <c r="Z210" s="89"/>
      <c r="AA210" s="89"/>
      <c r="AB210" s="89"/>
      <c r="AD210" s="99">
        <v>35521094</v>
      </c>
      <c r="AF210" s="136">
        <f t="shared" si="80"/>
        <v>0.42084376000000001</v>
      </c>
    </row>
    <row r="211" spans="1:32" x14ac:dyDescent="0.35">
      <c r="A211" s="92">
        <v>2122296</v>
      </c>
      <c r="B211" s="93" t="s">
        <v>98</v>
      </c>
      <c r="C211" s="94"/>
      <c r="D211" s="94"/>
      <c r="E211" s="95">
        <f>+E215+E214+E213+E212</f>
        <v>77000000</v>
      </c>
      <c r="F211" s="95">
        <f t="shared" ref="F211:R211" si="88">+F215+F214+F213+F212</f>
        <v>0</v>
      </c>
      <c r="G211" s="95">
        <f t="shared" si="88"/>
        <v>7000000</v>
      </c>
      <c r="H211" s="95">
        <f t="shared" si="88"/>
        <v>7000000</v>
      </c>
      <c r="I211" s="95">
        <f t="shared" si="88"/>
        <v>7000000</v>
      </c>
      <c r="J211" s="95">
        <f t="shared" si="88"/>
        <v>7000000</v>
      </c>
      <c r="K211" s="95">
        <f t="shared" si="88"/>
        <v>7000000</v>
      </c>
      <c r="L211" s="95">
        <f t="shared" si="88"/>
        <v>7000000</v>
      </c>
      <c r="M211" s="95">
        <f t="shared" si="88"/>
        <v>7000000</v>
      </c>
      <c r="N211" s="95">
        <f t="shared" si="88"/>
        <v>7000000</v>
      </c>
      <c r="O211" s="95">
        <f t="shared" si="88"/>
        <v>7000000</v>
      </c>
      <c r="P211" s="95">
        <f t="shared" si="88"/>
        <v>7000000</v>
      </c>
      <c r="Q211" s="95">
        <f t="shared" si="88"/>
        <v>7000000</v>
      </c>
      <c r="R211" s="95">
        <f t="shared" si="88"/>
        <v>77000000</v>
      </c>
      <c r="S211" s="85">
        <v>2122296</v>
      </c>
      <c r="T211" s="85" t="s">
        <v>98</v>
      </c>
      <c r="U211" s="86">
        <v>77000000</v>
      </c>
      <c r="V211" s="87">
        <f t="shared" si="83"/>
        <v>0</v>
      </c>
      <c r="W211" s="89"/>
      <c r="X211" s="89"/>
      <c r="Y211" s="89"/>
      <c r="Z211" s="89"/>
      <c r="AA211" s="89"/>
      <c r="AB211" s="89"/>
      <c r="AC211" s="128"/>
      <c r="AD211" s="95">
        <v>1061000</v>
      </c>
      <c r="AE211" s="128"/>
      <c r="AF211" s="135" t="e">
        <f t="shared" si="80"/>
        <v>#DIV/0!</v>
      </c>
    </row>
    <row r="212" spans="1:32" s="128" customFormat="1" x14ac:dyDescent="0.35">
      <c r="A212" s="96">
        <v>21222961</v>
      </c>
      <c r="B212" s="97" t="s">
        <v>915</v>
      </c>
      <c r="C212" s="98"/>
      <c r="D212" s="98"/>
      <c r="E212" s="101">
        <v>50000000</v>
      </c>
      <c r="F212" s="99"/>
      <c r="G212" s="99">
        <v>4545454.5454545459</v>
      </c>
      <c r="H212" s="99">
        <v>4545454.5454545459</v>
      </c>
      <c r="I212" s="99">
        <v>4545454.5454545459</v>
      </c>
      <c r="J212" s="99">
        <v>4545454.5454545459</v>
      </c>
      <c r="K212" s="99">
        <v>4545454.5454545459</v>
      </c>
      <c r="L212" s="99">
        <v>4545454.5454545459</v>
      </c>
      <c r="M212" s="99">
        <v>4545454.5454545459</v>
      </c>
      <c r="N212" s="99">
        <v>4545454.5454545459</v>
      </c>
      <c r="O212" s="99">
        <v>4545454.5454545459</v>
      </c>
      <c r="P212" s="99">
        <v>4545454.5454545459</v>
      </c>
      <c r="Q212" s="99">
        <v>4545454.5454545459</v>
      </c>
      <c r="R212" s="99">
        <f t="shared" si="57"/>
        <v>50000000.000000007</v>
      </c>
      <c r="S212" s="85">
        <v>21222961</v>
      </c>
      <c r="T212" s="85" t="s">
        <v>915</v>
      </c>
      <c r="U212" s="86">
        <v>50000000</v>
      </c>
      <c r="V212" s="87">
        <f t="shared" si="83"/>
        <v>0</v>
      </c>
      <c r="W212" s="89"/>
      <c r="X212" s="89"/>
      <c r="Y212" s="89"/>
      <c r="Z212" s="89"/>
      <c r="AA212" s="89"/>
      <c r="AB212" s="89"/>
      <c r="AD212" s="99">
        <v>650000</v>
      </c>
      <c r="AE212" s="127"/>
      <c r="AF212" s="136" t="e">
        <f t="shared" si="80"/>
        <v>#DIV/0!</v>
      </c>
    </row>
    <row r="213" spans="1:32" s="128" customFormat="1" ht="29" x14ac:dyDescent="0.35">
      <c r="A213" s="96">
        <v>21222962</v>
      </c>
      <c r="B213" s="97" t="s">
        <v>916</v>
      </c>
      <c r="C213" s="98"/>
      <c r="D213" s="98"/>
      <c r="E213" s="101">
        <v>9000000</v>
      </c>
      <c r="F213" s="99"/>
      <c r="G213" s="99">
        <v>818181.81818181823</v>
      </c>
      <c r="H213" s="99">
        <v>818181.81818181823</v>
      </c>
      <c r="I213" s="99">
        <v>818181.81818181823</v>
      </c>
      <c r="J213" s="99">
        <v>818181.81818181823</v>
      </c>
      <c r="K213" s="99">
        <v>818181.81818181823</v>
      </c>
      <c r="L213" s="99">
        <v>818181.81818181823</v>
      </c>
      <c r="M213" s="99">
        <v>818181.81818181823</v>
      </c>
      <c r="N213" s="99">
        <v>818181.81818181823</v>
      </c>
      <c r="O213" s="99">
        <v>818181.81818181823</v>
      </c>
      <c r="P213" s="99">
        <v>818181.81818181823</v>
      </c>
      <c r="Q213" s="99">
        <v>818181.81818181823</v>
      </c>
      <c r="R213" s="99">
        <f t="shared" si="57"/>
        <v>9000000</v>
      </c>
      <c r="S213" s="85">
        <v>21222962</v>
      </c>
      <c r="T213" s="85" t="s">
        <v>916</v>
      </c>
      <c r="U213" s="86">
        <v>9000000</v>
      </c>
      <c r="V213" s="87">
        <f t="shared" si="83"/>
        <v>0</v>
      </c>
      <c r="W213" s="89"/>
      <c r="X213" s="89"/>
      <c r="Y213" s="89"/>
      <c r="Z213" s="89"/>
      <c r="AA213" s="89"/>
      <c r="AB213" s="89"/>
      <c r="AD213" s="99">
        <v>0</v>
      </c>
      <c r="AF213" s="136" t="e">
        <f t="shared" si="80"/>
        <v>#DIV/0!</v>
      </c>
    </row>
    <row r="214" spans="1:32" s="128" customFormat="1" ht="29" x14ac:dyDescent="0.35">
      <c r="A214" s="96">
        <v>21222963</v>
      </c>
      <c r="B214" s="97" t="s">
        <v>917</v>
      </c>
      <c r="C214" s="98"/>
      <c r="D214" s="98"/>
      <c r="E214" s="101">
        <v>8000000</v>
      </c>
      <c r="F214" s="99"/>
      <c r="G214" s="99">
        <v>727272.72727272729</v>
      </c>
      <c r="H214" s="99">
        <v>727272.72727272729</v>
      </c>
      <c r="I214" s="99">
        <v>727272.72727272729</v>
      </c>
      <c r="J214" s="99">
        <v>727272.72727272729</v>
      </c>
      <c r="K214" s="99">
        <v>727272.72727272729</v>
      </c>
      <c r="L214" s="99">
        <v>727272.72727272729</v>
      </c>
      <c r="M214" s="99">
        <v>727272.72727272729</v>
      </c>
      <c r="N214" s="99">
        <v>727272.72727272729</v>
      </c>
      <c r="O214" s="99">
        <v>727272.72727272729</v>
      </c>
      <c r="P214" s="99">
        <v>727272.72727272729</v>
      </c>
      <c r="Q214" s="99">
        <v>727272.72727272729</v>
      </c>
      <c r="R214" s="99">
        <f t="shared" si="57"/>
        <v>8000000.0000000019</v>
      </c>
      <c r="S214" s="85">
        <v>21222963</v>
      </c>
      <c r="T214" s="85" t="s">
        <v>917</v>
      </c>
      <c r="U214" s="86">
        <v>8000000</v>
      </c>
      <c r="V214" s="87">
        <f t="shared" si="83"/>
        <v>0</v>
      </c>
      <c r="W214" s="89"/>
      <c r="X214" s="89"/>
      <c r="Y214" s="89"/>
      <c r="Z214" s="89"/>
      <c r="AA214" s="89"/>
      <c r="AB214" s="89"/>
      <c r="AD214" s="99">
        <v>300000</v>
      </c>
      <c r="AF214" s="136" t="e">
        <f t="shared" si="80"/>
        <v>#DIV/0!</v>
      </c>
    </row>
    <row r="215" spans="1:32" s="128" customFormat="1" x14ac:dyDescent="0.35">
      <c r="A215" s="96">
        <v>21222964</v>
      </c>
      <c r="B215" s="97" t="s">
        <v>918</v>
      </c>
      <c r="C215" s="98"/>
      <c r="D215" s="98" t="s">
        <v>679</v>
      </c>
      <c r="E215" s="101">
        <v>10000000</v>
      </c>
      <c r="F215" s="99">
        <v>0</v>
      </c>
      <c r="G215" s="99">
        <v>909090.90909090906</v>
      </c>
      <c r="H215" s="99">
        <v>909090.90909090906</v>
      </c>
      <c r="I215" s="99">
        <v>909090.90909090906</v>
      </c>
      <c r="J215" s="99">
        <v>909090.90909090906</v>
      </c>
      <c r="K215" s="99">
        <v>909090.90909090906</v>
      </c>
      <c r="L215" s="99">
        <v>909090.90909090906</v>
      </c>
      <c r="M215" s="99">
        <v>909090.90909090906</v>
      </c>
      <c r="N215" s="99">
        <v>909090.90909090906</v>
      </c>
      <c r="O215" s="99">
        <v>909090.90909090906</v>
      </c>
      <c r="P215" s="99">
        <v>909090.90909090906</v>
      </c>
      <c r="Q215" s="99">
        <v>909090.90909090906</v>
      </c>
      <c r="R215" s="99">
        <f t="shared" si="57"/>
        <v>9999999.9999999981</v>
      </c>
      <c r="S215" s="85">
        <v>21222964</v>
      </c>
      <c r="T215" s="85" t="s">
        <v>919</v>
      </c>
      <c r="U215" s="86">
        <v>10000000</v>
      </c>
      <c r="V215" s="87">
        <f t="shared" si="83"/>
        <v>0</v>
      </c>
      <c r="W215" s="89"/>
      <c r="X215" s="89"/>
      <c r="Y215" s="89"/>
      <c r="Z215" s="89"/>
      <c r="AA215" s="89"/>
      <c r="AB215" s="89"/>
      <c r="AD215" s="99">
        <v>111000</v>
      </c>
      <c r="AF215" s="136" t="e">
        <f t="shared" si="80"/>
        <v>#DIV/0!</v>
      </c>
    </row>
    <row r="216" spans="1:32" s="128" customFormat="1" x14ac:dyDescent="0.35">
      <c r="A216" s="96">
        <v>2122211</v>
      </c>
      <c r="B216" s="97" t="s">
        <v>20</v>
      </c>
      <c r="C216" s="98"/>
      <c r="D216" s="98" t="s">
        <v>678</v>
      </c>
      <c r="E216" s="99">
        <v>350000000</v>
      </c>
      <c r="F216" s="99">
        <v>18992220.91</v>
      </c>
      <c r="G216" s="99">
        <v>25992220.910000004</v>
      </c>
      <c r="H216" s="99">
        <v>36899751.910000004</v>
      </c>
      <c r="I216" s="99">
        <v>27692220.910000004</v>
      </c>
      <c r="J216" s="99">
        <v>34899751.910000004</v>
      </c>
      <c r="K216" s="99">
        <v>29477598.910000004</v>
      </c>
      <c r="L216" s="99">
        <v>39899751.910000004</v>
      </c>
      <c r="M216" s="99">
        <v>29992220.910000004</v>
      </c>
      <c r="N216" s="99">
        <v>30692220.910000004</v>
      </c>
      <c r="O216" s="99">
        <v>30992220.910000004</v>
      </c>
      <c r="P216" s="99">
        <v>25477598.910000004</v>
      </c>
      <c r="Q216" s="99">
        <v>18992220.990000002</v>
      </c>
      <c r="R216" s="99">
        <f t="shared" si="57"/>
        <v>350000000.00000006</v>
      </c>
      <c r="S216" s="85">
        <v>2122211</v>
      </c>
      <c r="T216" s="85" t="s">
        <v>20</v>
      </c>
      <c r="U216" s="86">
        <v>350000000</v>
      </c>
      <c r="V216" s="87">
        <f t="shared" si="83"/>
        <v>0</v>
      </c>
      <c r="W216" s="89"/>
      <c r="X216" s="89"/>
      <c r="Y216" s="89"/>
      <c r="Z216" s="89"/>
      <c r="AA216" s="89"/>
      <c r="AB216" s="89"/>
      <c r="AD216" s="99">
        <v>14349291</v>
      </c>
      <c r="AF216" s="136">
        <f t="shared" si="80"/>
        <v>-0.24446482230813521</v>
      </c>
    </row>
    <row r="217" spans="1:32" s="128" customFormat="1" x14ac:dyDescent="0.35">
      <c r="A217" s="50">
        <v>217</v>
      </c>
      <c r="B217" s="51" t="s">
        <v>99</v>
      </c>
      <c r="C217" s="83"/>
      <c r="D217" s="83"/>
      <c r="E217" s="84">
        <f>+E218</f>
        <v>4366488983</v>
      </c>
      <c r="F217" s="84">
        <f t="shared" ref="F217:R217" si="89">+F218</f>
        <v>0</v>
      </c>
      <c r="G217" s="84">
        <f t="shared" si="89"/>
        <v>4366488983</v>
      </c>
      <c r="H217" s="84">
        <f t="shared" si="89"/>
        <v>0</v>
      </c>
      <c r="I217" s="84">
        <f t="shared" si="89"/>
        <v>0</v>
      </c>
      <c r="J217" s="84">
        <f t="shared" si="89"/>
        <v>0</v>
      </c>
      <c r="K217" s="84">
        <f t="shared" si="89"/>
        <v>0</v>
      </c>
      <c r="L217" s="84">
        <f t="shared" si="89"/>
        <v>0</v>
      </c>
      <c r="M217" s="84">
        <f t="shared" si="89"/>
        <v>0</v>
      </c>
      <c r="N217" s="84">
        <f t="shared" si="89"/>
        <v>0</v>
      </c>
      <c r="O217" s="84">
        <f t="shared" si="89"/>
        <v>0</v>
      </c>
      <c r="P217" s="84">
        <f t="shared" si="89"/>
        <v>0</v>
      </c>
      <c r="Q217" s="84">
        <f t="shared" si="89"/>
        <v>0</v>
      </c>
      <c r="R217" s="84">
        <f t="shared" si="89"/>
        <v>4366488983</v>
      </c>
      <c r="S217" s="85">
        <v>217</v>
      </c>
      <c r="T217" s="85" t="s">
        <v>99</v>
      </c>
      <c r="U217" s="86">
        <v>4366488983</v>
      </c>
      <c r="V217" s="87">
        <f t="shared" si="83"/>
        <v>0</v>
      </c>
      <c r="W217" s="82"/>
      <c r="X217" s="82"/>
      <c r="Y217" s="82"/>
      <c r="Z217" s="82"/>
      <c r="AA217" s="82"/>
      <c r="AB217" s="82"/>
      <c r="AC217" s="127"/>
      <c r="AD217" s="84">
        <v>4148874</v>
      </c>
      <c r="AF217" s="133" t="e">
        <f t="shared" si="80"/>
        <v>#DIV/0!</v>
      </c>
    </row>
    <row r="218" spans="1:32" s="128" customFormat="1" x14ac:dyDescent="0.35">
      <c r="A218" s="96">
        <v>2171</v>
      </c>
      <c r="B218" s="97" t="s">
        <v>920</v>
      </c>
      <c r="C218" s="98"/>
      <c r="D218" s="98"/>
      <c r="E218" s="101">
        <v>4366488983</v>
      </c>
      <c r="F218" s="99"/>
      <c r="G218" s="101">
        <v>4366488983</v>
      </c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>
        <f t="shared" si="57"/>
        <v>4366488983</v>
      </c>
      <c r="S218" s="85">
        <v>2171</v>
      </c>
      <c r="T218" s="85" t="s">
        <v>920</v>
      </c>
      <c r="U218" s="86">
        <v>4366488983</v>
      </c>
      <c r="V218" s="87">
        <f t="shared" si="83"/>
        <v>0</v>
      </c>
      <c r="W218" s="89"/>
      <c r="X218" s="89"/>
      <c r="Y218" s="89"/>
      <c r="Z218" s="89"/>
      <c r="AA218" s="89"/>
      <c r="AB218" s="89"/>
      <c r="AD218" s="99">
        <v>4148874</v>
      </c>
      <c r="AF218" s="136" t="e">
        <f t="shared" si="80"/>
        <v>#DIV/0!</v>
      </c>
    </row>
    <row r="219" spans="1:32" s="128" customFormat="1" ht="29" x14ac:dyDescent="0.35">
      <c r="A219" s="50">
        <v>218</v>
      </c>
      <c r="B219" s="51" t="s">
        <v>921</v>
      </c>
      <c r="C219" s="83"/>
      <c r="D219" s="83"/>
      <c r="E219" s="84">
        <f>+E220</f>
        <v>748133878</v>
      </c>
      <c r="F219" s="84">
        <f t="shared" ref="F219:R219" si="90">+F220</f>
        <v>91033469.5</v>
      </c>
      <c r="G219" s="84">
        <f t="shared" si="90"/>
        <v>25000000</v>
      </c>
      <c r="H219" s="84">
        <f t="shared" si="90"/>
        <v>359000000</v>
      </c>
      <c r="I219" s="84">
        <f t="shared" si="90"/>
        <v>0</v>
      </c>
      <c r="J219" s="84">
        <f t="shared" si="90"/>
        <v>91033469.5</v>
      </c>
      <c r="K219" s="84">
        <f t="shared" si="90"/>
        <v>0</v>
      </c>
      <c r="L219" s="84">
        <f t="shared" si="90"/>
        <v>0</v>
      </c>
      <c r="M219" s="84">
        <f t="shared" si="90"/>
        <v>0</v>
      </c>
      <c r="N219" s="84">
        <f t="shared" si="90"/>
        <v>91033469.5</v>
      </c>
      <c r="O219" s="84">
        <f t="shared" si="90"/>
        <v>0</v>
      </c>
      <c r="P219" s="84">
        <f t="shared" si="90"/>
        <v>0</v>
      </c>
      <c r="Q219" s="84">
        <f t="shared" si="90"/>
        <v>91033469.5</v>
      </c>
      <c r="R219" s="84">
        <f t="shared" si="90"/>
        <v>748133878</v>
      </c>
      <c r="S219" s="85">
        <v>218</v>
      </c>
      <c r="T219" s="85" t="s">
        <v>100</v>
      </c>
      <c r="U219" s="86">
        <v>748133878</v>
      </c>
      <c r="V219" s="87">
        <f t="shared" si="83"/>
        <v>0</v>
      </c>
      <c r="W219" s="89"/>
      <c r="X219" s="89"/>
      <c r="Y219" s="89"/>
      <c r="Z219" s="89"/>
      <c r="AA219" s="89"/>
      <c r="AB219" s="89"/>
      <c r="AD219" s="84">
        <v>85167552</v>
      </c>
      <c r="AF219" s="133">
        <f t="shared" si="80"/>
        <v>-6.4436932176906644E-2</v>
      </c>
    </row>
    <row r="220" spans="1:32" x14ac:dyDescent="0.35">
      <c r="A220" s="56">
        <v>2181</v>
      </c>
      <c r="B220" s="57" t="s">
        <v>101</v>
      </c>
      <c r="C220" s="90"/>
      <c r="D220" s="90"/>
      <c r="E220" s="91">
        <f>+E221+E223</f>
        <v>748133878</v>
      </c>
      <c r="F220" s="91">
        <f t="shared" ref="F220:R220" si="91">+F221+F223</f>
        <v>91033469.5</v>
      </c>
      <c r="G220" s="91">
        <f t="shared" si="91"/>
        <v>25000000</v>
      </c>
      <c r="H220" s="91">
        <f t="shared" si="91"/>
        <v>359000000</v>
      </c>
      <c r="I220" s="91">
        <f t="shared" si="91"/>
        <v>0</v>
      </c>
      <c r="J220" s="91">
        <f t="shared" si="91"/>
        <v>91033469.5</v>
      </c>
      <c r="K220" s="91">
        <f t="shared" si="91"/>
        <v>0</v>
      </c>
      <c r="L220" s="91">
        <f t="shared" si="91"/>
        <v>0</v>
      </c>
      <c r="M220" s="91">
        <f t="shared" si="91"/>
        <v>0</v>
      </c>
      <c r="N220" s="91">
        <f t="shared" si="91"/>
        <v>91033469.5</v>
      </c>
      <c r="O220" s="91">
        <f t="shared" si="91"/>
        <v>0</v>
      </c>
      <c r="P220" s="91">
        <f t="shared" si="91"/>
        <v>0</v>
      </c>
      <c r="Q220" s="91">
        <f t="shared" si="91"/>
        <v>91033469.5</v>
      </c>
      <c r="R220" s="91">
        <f t="shared" si="91"/>
        <v>748133878</v>
      </c>
      <c r="S220" s="85">
        <v>2181</v>
      </c>
      <c r="T220" s="85" t="s">
        <v>101</v>
      </c>
      <c r="U220" s="86">
        <v>748133878</v>
      </c>
      <c r="V220" s="87">
        <f t="shared" si="83"/>
        <v>0</v>
      </c>
      <c r="W220" s="89"/>
      <c r="X220" s="89"/>
      <c r="Y220" s="89"/>
      <c r="Z220" s="89"/>
      <c r="AA220" s="89"/>
      <c r="AB220" s="89"/>
      <c r="AC220" s="128"/>
      <c r="AD220" s="91">
        <v>85167552</v>
      </c>
      <c r="AE220" s="128"/>
      <c r="AF220" s="134">
        <f t="shared" si="80"/>
        <v>-6.4436932176906644E-2</v>
      </c>
    </row>
    <row r="221" spans="1:32" s="128" customFormat="1" x14ac:dyDescent="0.35">
      <c r="A221" s="92">
        <v>21811</v>
      </c>
      <c r="B221" s="93" t="s">
        <v>102</v>
      </c>
      <c r="C221" s="94"/>
      <c r="D221" s="94"/>
      <c r="E221" s="95">
        <f>+E222</f>
        <v>384000000</v>
      </c>
      <c r="F221" s="95">
        <f t="shared" ref="F221:R221" si="92">+F222</f>
        <v>0</v>
      </c>
      <c r="G221" s="95">
        <f t="shared" si="92"/>
        <v>25000000</v>
      </c>
      <c r="H221" s="95">
        <f t="shared" si="92"/>
        <v>359000000</v>
      </c>
      <c r="I221" s="95">
        <f t="shared" si="92"/>
        <v>0</v>
      </c>
      <c r="J221" s="95">
        <f t="shared" si="92"/>
        <v>0</v>
      </c>
      <c r="K221" s="95">
        <f t="shared" si="92"/>
        <v>0</v>
      </c>
      <c r="L221" s="95">
        <f t="shared" si="92"/>
        <v>0</v>
      </c>
      <c r="M221" s="95">
        <f t="shared" si="92"/>
        <v>0</v>
      </c>
      <c r="N221" s="95">
        <f t="shared" si="92"/>
        <v>0</v>
      </c>
      <c r="O221" s="95">
        <f t="shared" si="92"/>
        <v>0</v>
      </c>
      <c r="P221" s="95">
        <f t="shared" si="92"/>
        <v>0</v>
      </c>
      <c r="Q221" s="95">
        <f t="shared" si="92"/>
        <v>0</v>
      </c>
      <c r="R221" s="95">
        <f t="shared" si="92"/>
        <v>384000000</v>
      </c>
      <c r="S221" s="85">
        <v>21811</v>
      </c>
      <c r="T221" s="85" t="s">
        <v>102</v>
      </c>
      <c r="U221" s="86">
        <v>384000000</v>
      </c>
      <c r="V221" s="87">
        <f t="shared" si="83"/>
        <v>0</v>
      </c>
      <c r="W221" s="89"/>
      <c r="X221" s="89"/>
      <c r="Y221" s="89"/>
      <c r="Z221" s="89"/>
      <c r="AA221" s="89"/>
      <c r="AB221" s="89"/>
      <c r="AD221" s="95">
        <v>24724200</v>
      </c>
      <c r="AE221" s="127"/>
      <c r="AF221" s="135" t="e">
        <f t="shared" si="80"/>
        <v>#DIV/0!</v>
      </c>
    </row>
    <row r="222" spans="1:32" s="128" customFormat="1" x14ac:dyDescent="0.35">
      <c r="A222" s="96">
        <v>218111</v>
      </c>
      <c r="B222" s="97" t="s">
        <v>922</v>
      </c>
      <c r="C222" s="98"/>
      <c r="D222" s="98"/>
      <c r="E222" s="101">
        <v>384000000</v>
      </c>
      <c r="F222" s="99"/>
      <c r="G222" s="99">
        <v>25000000</v>
      </c>
      <c r="H222" s="99">
        <f>+E222-G222</f>
        <v>359000000</v>
      </c>
      <c r="I222" s="99"/>
      <c r="J222" s="99"/>
      <c r="K222" s="99"/>
      <c r="L222" s="99"/>
      <c r="M222" s="99"/>
      <c r="N222" s="99"/>
      <c r="O222" s="99"/>
      <c r="P222" s="99"/>
      <c r="Q222" s="99"/>
      <c r="R222" s="99">
        <f t="shared" si="57"/>
        <v>384000000</v>
      </c>
      <c r="S222" s="85">
        <v>218111</v>
      </c>
      <c r="T222" s="85" t="s">
        <v>922</v>
      </c>
      <c r="U222" s="86">
        <v>384000000</v>
      </c>
      <c r="V222" s="87">
        <f t="shared" si="83"/>
        <v>0</v>
      </c>
      <c r="W222" s="89"/>
      <c r="X222" s="89"/>
      <c r="Y222" s="89"/>
      <c r="Z222" s="89"/>
      <c r="AA222" s="89"/>
      <c r="AB222" s="89"/>
      <c r="AD222" s="99">
        <v>24724200</v>
      </c>
      <c r="AF222" s="136" t="e">
        <f t="shared" si="80"/>
        <v>#DIV/0!</v>
      </c>
    </row>
    <row r="223" spans="1:32" s="128" customFormat="1" x14ac:dyDescent="0.35">
      <c r="A223" s="92">
        <v>21812</v>
      </c>
      <c r="B223" s="93" t="s">
        <v>103</v>
      </c>
      <c r="C223" s="94"/>
      <c r="D223" s="94"/>
      <c r="E223" s="95">
        <f>+E224</f>
        <v>364133878</v>
      </c>
      <c r="F223" s="95">
        <f t="shared" ref="F223:R223" si="93">+F224</f>
        <v>91033469.5</v>
      </c>
      <c r="G223" s="95">
        <f t="shared" si="93"/>
        <v>0</v>
      </c>
      <c r="H223" s="95">
        <f t="shared" si="93"/>
        <v>0</v>
      </c>
      <c r="I223" s="95">
        <f t="shared" si="93"/>
        <v>0</v>
      </c>
      <c r="J223" s="95">
        <f t="shared" si="93"/>
        <v>91033469.5</v>
      </c>
      <c r="K223" s="95">
        <f t="shared" si="93"/>
        <v>0</v>
      </c>
      <c r="L223" s="95">
        <f t="shared" si="93"/>
        <v>0</v>
      </c>
      <c r="M223" s="95">
        <f t="shared" si="93"/>
        <v>0</v>
      </c>
      <c r="N223" s="95">
        <f t="shared" si="93"/>
        <v>91033469.5</v>
      </c>
      <c r="O223" s="95">
        <f t="shared" si="93"/>
        <v>0</v>
      </c>
      <c r="P223" s="95">
        <f t="shared" si="93"/>
        <v>0</v>
      </c>
      <c r="Q223" s="95">
        <f t="shared" si="93"/>
        <v>91033469.5</v>
      </c>
      <c r="R223" s="95">
        <f t="shared" si="93"/>
        <v>364133878</v>
      </c>
      <c r="S223" s="85">
        <v>21812</v>
      </c>
      <c r="T223" s="85" t="s">
        <v>103</v>
      </c>
      <c r="U223" s="86">
        <v>364133878</v>
      </c>
      <c r="V223" s="87">
        <f t="shared" si="83"/>
        <v>0</v>
      </c>
      <c r="W223" s="89"/>
      <c r="X223" s="89"/>
      <c r="Y223" s="89"/>
      <c r="Z223" s="89"/>
      <c r="AA223" s="89"/>
      <c r="AB223" s="89"/>
      <c r="AD223" s="95">
        <v>60443352</v>
      </c>
      <c r="AF223" s="135">
        <f t="shared" si="80"/>
        <v>-0.33603154606778995</v>
      </c>
    </row>
    <row r="224" spans="1:32" x14ac:dyDescent="0.35">
      <c r="A224" s="96">
        <v>218121</v>
      </c>
      <c r="B224" s="97" t="s">
        <v>923</v>
      </c>
      <c r="C224" s="98"/>
      <c r="D224" s="98"/>
      <c r="E224" s="101">
        <v>364133878</v>
      </c>
      <c r="F224" s="99">
        <f>+E224/4</f>
        <v>91033469.5</v>
      </c>
      <c r="G224" s="99"/>
      <c r="H224" s="99"/>
      <c r="I224" s="99"/>
      <c r="J224" s="99">
        <v>91033469.5</v>
      </c>
      <c r="K224" s="99"/>
      <c r="L224" s="99"/>
      <c r="M224" s="99"/>
      <c r="N224" s="99">
        <v>91033469.5</v>
      </c>
      <c r="O224" s="99"/>
      <c r="P224" s="99"/>
      <c r="Q224" s="99">
        <v>91033469.5</v>
      </c>
      <c r="R224" s="99">
        <f>SUM(F224:Q224)</f>
        <v>364133878</v>
      </c>
      <c r="S224" s="85">
        <v>218121</v>
      </c>
      <c r="T224" s="85" t="s">
        <v>923</v>
      </c>
      <c r="U224" s="86">
        <v>364133878</v>
      </c>
      <c r="V224" s="87">
        <f t="shared" si="83"/>
        <v>0</v>
      </c>
      <c r="W224" s="89"/>
      <c r="X224" s="89"/>
      <c r="Y224" s="89"/>
      <c r="Z224" s="89"/>
      <c r="AA224" s="89"/>
      <c r="AB224" s="89"/>
      <c r="AC224" s="128"/>
      <c r="AD224" s="99">
        <v>60443352</v>
      </c>
      <c r="AE224" s="128"/>
      <c r="AF224" s="136">
        <f t="shared" si="80"/>
        <v>-0.33603154606778995</v>
      </c>
    </row>
    <row r="225" spans="1:32" x14ac:dyDescent="0.35">
      <c r="A225" s="50">
        <v>23</v>
      </c>
      <c r="B225" s="51" t="s">
        <v>104</v>
      </c>
      <c r="C225" s="83"/>
      <c r="D225" s="83"/>
      <c r="E225" s="84">
        <f t="shared" ref="E225:R225" si="94">+E226+E255+E290+E295</f>
        <v>12089809240</v>
      </c>
      <c r="F225" s="84">
        <f t="shared" si="94"/>
        <v>1007517983.1533334</v>
      </c>
      <c r="G225" s="84">
        <f t="shared" si="94"/>
        <v>1536963175.0927272</v>
      </c>
      <c r="H225" s="84">
        <f t="shared" si="94"/>
        <v>1798647377.0927272</v>
      </c>
      <c r="I225" s="84">
        <f t="shared" si="94"/>
        <v>950957377.09272718</v>
      </c>
      <c r="J225" s="84">
        <f t="shared" si="94"/>
        <v>1222290710.4260607</v>
      </c>
      <c r="K225" s="84">
        <f t="shared" si="94"/>
        <v>865790710.42606068</v>
      </c>
      <c r="L225" s="84">
        <f t="shared" si="94"/>
        <v>478290710.42606068</v>
      </c>
      <c r="M225" s="84">
        <f t="shared" si="94"/>
        <v>2498099950.4260607</v>
      </c>
      <c r="N225" s="84">
        <f t="shared" si="94"/>
        <v>578290710.42606056</v>
      </c>
      <c r="O225" s="84">
        <f t="shared" si="94"/>
        <v>508290710.42606068</v>
      </c>
      <c r="P225" s="84">
        <f t="shared" si="94"/>
        <v>348290710.42606062</v>
      </c>
      <c r="Q225" s="84">
        <f t="shared" si="94"/>
        <v>296379114.58606064</v>
      </c>
      <c r="R225" s="84">
        <f t="shared" si="94"/>
        <v>12089809240</v>
      </c>
      <c r="S225" s="85">
        <v>23</v>
      </c>
      <c r="T225" s="85" t="s">
        <v>104</v>
      </c>
      <c r="U225" s="86">
        <v>10950809240</v>
      </c>
      <c r="V225" s="87">
        <f t="shared" si="83"/>
        <v>1139000000</v>
      </c>
      <c r="W225" s="89"/>
      <c r="X225" s="89"/>
      <c r="Y225" s="89"/>
      <c r="Z225" s="89"/>
      <c r="AA225" s="89"/>
      <c r="AB225" s="89"/>
      <c r="AC225" s="128"/>
      <c r="AD225" s="84">
        <v>493745452</v>
      </c>
      <c r="AF225" s="133">
        <f t="shared" si="80"/>
        <v>-0.50993881969761601</v>
      </c>
    </row>
    <row r="226" spans="1:32" x14ac:dyDescent="0.35">
      <c r="A226" s="50">
        <v>231</v>
      </c>
      <c r="B226" s="51" t="s">
        <v>105</v>
      </c>
      <c r="C226" s="83"/>
      <c r="D226" s="83"/>
      <c r="E226" s="84">
        <f t="shared" ref="E226:R226" si="95">+E227+E230+E250+E253+E234</f>
        <v>4485000000</v>
      </c>
      <c r="F226" s="84">
        <f t="shared" si="95"/>
        <v>650416666.66333342</v>
      </c>
      <c r="G226" s="84">
        <f t="shared" si="95"/>
        <v>425416666.6633333</v>
      </c>
      <c r="H226" s="84">
        <f t="shared" si="95"/>
        <v>418916666.6633333</v>
      </c>
      <c r="I226" s="84">
        <f t="shared" si="95"/>
        <v>328916666.6633333</v>
      </c>
      <c r="J226" s="84">
        <f t="shared" si="95"/>
        <v>828916666.6633333</v>
      </c>
      <c r="K226" s="84">
        <f t="shared" si="95"/>
        <v>488916666.6633333</v>
      </c>
      <c r="L226" s="84">
        <f t="shared" si="95"/>
        <v>143916666.66333333</v>
      </c>
      <c r="M226" s="84">
        <f t="shared" si="95"/>
        <v>293916666.66333336</v>
      </c>
      <c r="N226" s="84">
        <f t="shared" si="95"/>
        <v>383916666.6633333</v>
      </c>
      <c r="O226" s="84">
        <f t="shared" si="95"/>
        <v>313916666.66333336</v>
      </c>
      <c r="P226" s="84">
        <f t="shared" si="95"/>
        <v>103916666.66333333</v>
      </c>
      <c r="Q226" s="84">
        <f t="shared" si="95"/>
        <v>103916666.70333333</v>
      </c>
      <c r="R226" s="84">
        <f t="shared" si="95"/>
        <v>4485000000</v>
      </c>
      <c r="S226" s="85">
        <v>231</v>
      </c>
      <c r="T226" s="85" t="s">
        <v>105</v>
      </c>
      <c r="U226" s="86">
        <v>4085000000</v>
      </c>
      <c r="V226" s="87">
        <f t="shared" si="83"/>
        <v>400000000</v>
      </c>
      <c r="AD226" s="84">
        <v>83176081</v>
      </c>
      <c r="AF226" s="133">
        <f t="shared" si="80"/>
        <v>-0.87211877360600698</v>
      </c>
    </row>
    <row r="227" spans="1:32" ht="29" x14ac:dyDescent="0.35">
      <c r="A227" s="92">
        <v>2311</v>
      </c>
      <c r="B227" s="93" t="s">
        <v>106</v>
      </c>
      <c r="C227" s="94"/>
      <c r="D227" s="94"/>
      <c r="E227" s="95">
        <f>+E228+E229</f>
        <v>515000000</v>
      </c>
      <c r="F227" s="95">
        <f t="shared" ref="F227:R227" si="96">+F228+F229</f>
        <v>27083333.333333332</v>
      </c>
      <c r="G227" s="95">
        <f t="shared" si="96"/>
        <v>27083333.333333332</v>
      </c>
      <c r="H227" s="95">
        <f t="shared" si="96"/>
        <v>62083333.333333328</v>
      </c>
      <c r="I227" s="95">
        <f t="shared" si="96"/>
        <v>62083333.333333328</v>
      </c>
      <c r="J227" s="95">
        <f t="shared" si="96"/>
        <v>62083333.333333328</v>
      </c>
      <c r="K227" s="95">
        <f t="shared" si="96"/>
        <v>72083333.333333328</v>
      </c>
      <c r="L227" s="95">
        <f t="shared" si="96"/>
        <v>67083333.333333328</v>
      </c>
      <c r="M227" s="95">
        <f t="shared" si="96"/>
        <v>27083333.333333332</v>
      </c>
      <c r="N227" s="95">
        <f t="shared" si="96"/>
        <v>27083333.333333332</v>
      </c>
      <c r="O227" s="95">
        <f t="shared" si="96"/>
        <v>27083333.333333332</v>
      </c>
      <c r="P227" s="95">
        <f t="shared" si="96"/>
        <v>27083333.333333332</v>
      </c>
      <c r="Q227" s="95">
        <f t="shared" si="96"/>
        <v>27083333.333333332</v>
      </c>
      <c r="R227" s="95">
        <f t="shared" si="96"/>
        <v>515000000</v>
      </c>
      <c r="S227" s="85">
        <v>2311</v>
      </c>
      <c r="T227" s="85" t="s">
        <v>106</v>
      </c>
      <c r="U227" s="86">
        <v>515000000</v>
      </c>
      <c r="V227" s="87">
        <f t="shared" si="83"/>
        <v>0</v>
      </c>
      <c r="W227" s="89"/>
      <c r="X227" s="89"/>
      <c r="Y227" s="89"/>
      <c r="Z227" s="89"/>
      <c r="AA227" s="89"/>
      <c r="AB227" s="89"/>
      <c r="AC227" s="128"/>
      <c r="AD227" s="95">
        <v>40704000</v>
      </c>
      <c r="AF227" s="135">
        <f t="shared" si="80"/>
        <v>0.50291692307692315</v>
      </c>
    </row>
    <row r="228" spans="1:32" x14ac:dyDescent="0.35">
      <c r="A228" s="96">
        <v>23112</v>
      </c>
      <c r="B228" s="97" t="s">
        <v>924</v>
      </c>
      <c r="C228" s="98"/>
      <c r="D228" s="98"/>
      <c r="E228" s="101">
        <v>190000000</v>
      </c>
      <c r="F228" s="99"/>
      <c r="G228" s="99"/>
      <c r="H228" s="99">
        <v>35000000</v>
      </c>
      <c r="I228" s="99">
        <v>35000000</v>
      </c>
      <c r="J228" s="99">
        <v>35000000</v>
      </c>
      <c r="K228" s="99">
        <v>45000000</v>
      </c>
      <c r="L228" s="99">
        <v>40000000</v>
      </c>
      <c r="M228" s="99"/>
      <c r="N228" s="99"/>
      <c r="O228" s="99"/>
      <c r="P228" s="99"/>
      <c r="Q228" s="99"/>
      <c r="R228" s="99">
        <f>SUM(F228:Q228)</f>
        <v>190000000</v>
      </c>
      <c r="S228" s="85">
        <v>23112</v>
      </c>
      <c r="T228" s="85" t="s">
        <v>924</v>
      </c>
      <c r="U228" s="86">
        <v>190000000</v>
      </c>
      <c r="V228" s="87">
        <f t="shared" si="83"/>
        <v>0</v>
      </c>
      <c r="W228" s="89"/>
      <c r="X228" s="89"/>
      <c r="Y228" s="89"/>
      <c r="Z228" s="89"/>
      <c r="AA228" s="89"/>
      <c r="AB228" s="89"/>
      <c r="AC228" s="128"/>
      <c r="AD228" s="99">
        <v>0</v>
      </c>
      <c r="AF228" s="136" t="e">
        <f t="shared" si="80"/>
        <v>#DIV/0!</v>
      </c>
    </row>
    <row r="229" spans="1:32" x14ac:dyDescent="0.35">
      <c r="A229" s="96">
        <v>23113</v>
      </c>
      <c r="B229" s="97" t="s">
        <v>925</v>
      </c>
      <c r="C229" s="98"/>
      <c r="D229" s="98"/>
      <c r="E229" s="101">
        <v>325000000</v>
      </c>
      <c r="F229" s="99">
        <v>27083333.333333332</v>
      </c>
      <c r="G229" s="99">
        <v>27083333.333333332</v>
      </c>
      <c r="H229" s="99">
        <v>27083333.333333332</v>
      </c>
      <c r="I229" s="99">
        <v>27083333.333333332</v>
      </c>
      <c r="J229" s="99">
        <v>27083333.333333332</v>
      </c>
      <c r="K229" s="99">
        <v>27083333.333333332</v>
      </c>
      <c r="L229" s="99">
        <v>27083333.333333332</v>
      </c>
      <c r="M229" s="99">
        <v>27083333.333333332</v>
      </c>
      <c r="N229" s="99">
        <v>27083333.333333332</v>
      </c>
      <c r="O229" s="99">
        <v>27083333.333333332</v>
      </c>
      <c r="P229" s="99">
        <v>27083333.333333332</v>
      </c>
      <c r="Q229" s="99">
        <v>27083333.333333332</v>
      </c>
      <c r="R229" s="99">
        <f>SUM(F229:Q229)</f>
        <v>325000000</v>
      </c>
      <c r="S229" s="85">
        <v>23113</v>
      </c>
      <c r="T229" s="85" t="s">
        <v>925</v>
      </c>
      <c r="U229" s="86">
        <v>325000000</v>
      </c>
      <c r="V229" s="87">
        <f t="shared" si="83"/>
        <v>0</v>
      </c>
      <c r="W229" s="89"/>
      <c r="X229" s="89"/>
      <c r="Y229" s="89"/>
      <c r="Z229" s="89"/>
      <c r="AA229" s="89"/>
      <c r="AB229" s="89"/>
      <c r="AC229" s="128"/>
      <c r="AD229" s="99">
        <v>40704000</v>
      </c>
      <c r="AF229" s="136">
        <f t="shared" si="80"/>
        <v>0.50291692307692315</v>
      </c>
    </row>
    <row r="230" spans="1:32" x14ac:dyDescent="0.35">
      <c r="A230" s="60">
        <v>2312</v>
      </c>
      <c r="B230" s="61" t="s">
        <v>107</v>
      </c>
      <c r="C230" s="106"/>
      <c r="D230" s="106"/>
      <c r="E230" s="107">
        <f>+E231+E233</f>
        <v>2250000000</v>
      </c>
      <c r="F230" s="107">
        <f t="shared" ref="F230:R230" si="97">+F231+F233</f>
        <v>140000000</v>
      </c>
      <c r="G230" s="107">
        <f t="shared" si="97"/>
        <v>15000000</v>
      </c>
      <c r="H230" s="107">
        <f t="shared" si="97"/>
        <v>323500000</v>
      </c>
      <c r="I230" s="107">
        <f t="shared" si="97"/>
        <v>183500000</v>
      </c>
      <c r="J230" s="107">
        <f t="shared" si="97"/>
        <v>433500000</v>
      </c>
      <c r="K230" s="107">
        <f t="shared" si="97"/>
        <v>333500000</v>
      </c>
      <c r="L230" s="107">
        <f t="shared" si="97"/>
        <v>43500000</v>
      </c>
      <c r="M230" s="107">
        <f t="shared" si="97"/>
        <v>183500000</v>
      </c>
      <c r="N230" s="107">
        <f t="shared" si="97"/>
        <v>323500000</v>
      </c>
      <c r="O230" s="107">
        <f t="shared" si="97"/>
        <v>183500000</v>
      </c>
      <c r="P230" s="107">
        <f t="shared" si="97"/>
        <v>43500000</v>
      </c>
      <c r="Q230" s="107">
        <f t="shared" si="97"/>
        <v>43500000</v>
      </c>
      <c r="R230" s="107">
        <f t="shared" si="97"/>
        <v>2250000000</v>
      </c>
      <c r="S230" s="85">
        <v>2312</v>
      </c>
      <c r="T230" s="85" t="s">
        <v>107</v>
      </c>
      <c r="U230" s="86">
        <v>1850000000</v>
      </c>
      <c r="V230" s="87">
        <f t="shared" si="83"/>
        <v>400000000</v>
      </c>
      <c r="AD230" s="107">
        <v>23972081</v>
      </c>
      <c r="AF230" s="138">
        <f t="shared" si="80"/>
        <v>-0.82877084999999995</v>
      </c>
    </row>
    <row r="231" spans="1:32" x14ac:dyDescent="0.35">
      <c r="A231" s="92">
        <v>23122</v>
      </c>
      <c r="B231" s="93" t="s">
        <v>108</v>
      </c>
      <c r="C231" s="94"/>
      <c r="D231" s="94"/>
      <c r="E231" s="95">
        <f>+E232</f>
        <v>1800000000</v>
      </c>
      <c r="F231" s="95">
        <f t="shared" ref="F231:R231" si="98">+F232</f>
        <v>140000000</v>
      </c>
      <c r="G231" s="95">
        <f t="shared" si="98"/>
        <v>0</v>
      </c>
      <c r="H231" s="95">
        <f t="shared" si="98"/>
        <v>280000000</v>
      </c>
      <c r="I231" s="95">
        <f t="shared" si="98"/>
        <v>140000000</v>
      </c>
      <c r="J231" s="95">
        <f t="shared" si="98"/>
        <v>390000000</v>
      </c>
      <c r="K231" s="95">
        <f t="shared" si="98"/>
        <v>290000000</v>
      </c>
      <c r="L231" s="95">
        <f t="shared" si="98"/>
        <v>0</v>
      </c>
      <c r="M231" s="95">
        <f t="shared" si="98"/>
        <v>140000000</v>
      </c>
      <c r="N231" s="95">
        <f t="shared" si="98"/>
        <v>280000000</v>
      </c>
      <c r="O231" s="95">
        <f t="shared" si="98"/>
        <v>140000000</v>
      </c>
      <c r="P231" s="95">
        <f t="shared" si="98"/>
        <v>0</v>
      </c>
      <c r="Q231" s="95">
        <f t="shared" si="98"/>
        <v>0</v>
      </c>
      <c r="R231" s="95">
        <f t="shared" si="98"/>
        <v>1800000000</v>
      </c>
      <c r="S231" s="85">
        <v>23122</v>
      </c>
      <c r="T231" s="85" t="s">
        <v>108</v>
      </c>
      <c r="U231" s="86">
        <v>1400000000</v>
      </c>
      <c r="V231" s="87">
        <f t="shared" si="83"/>
        <v>400000000</v>
      </c>
      <c r="AD231" s="95">
        <v>23972081</v>
      </c>
      <c r="AF231" s="135">
        <f t="shared" si="80"/>
        <v>-0.82877084999999995</v>
      </c>
    </row>
    <row r="232" spans="1:32" x14ac:dyDescent="0.35">
      <c r="A232" s="96">
        <v>231221</v>
      </c>
      <c r="B232" s="97" t="s">
        <v>926</v>
      </c>
      <c r="C232" s="98"/>
      <c r="D232" s="98" t="s">
        <v>927</v>
      </c>
      <c r="E232" s="99">
        <v>1800000000</v>
      </c>
      <c r="F232" s="99">
        <v>140000000</v>
      </c>
      <c r="G232" s="99">
        <v>0</v>
      </c>
      <c r="H232" s="99">
        <v>280000000</v>
      </c>
      <c r="I232" s="99">
        <v>140000000</v>
      </c>
      <c r="J232" s="99">
        <v>390000000</v>
      </c>
      <c r="K232" s="99">
        <v>290000000</v>
      </c>
      <c r="L232" s="99">
        <v>0</v>
      </c>
      <c r="M232" s="99">
        <v>140000000</v>
      </c>
      <c r="N232" s="99">
        <v>280000000</v>
      </c>
      <c r="O232" s="99">
        <v>140000000</v>
      </c>
      <c r="P232" s="99">
        <v>0</v>
      </c>
      <c r="Q232" s="99">
        <v>0</v>
      </c>
      <c r="R232" s="99">
        <v>1800000000</v>
      </c>
      <c r="S232" s="85">
        <v>231221</v>
      </c>
      <c r="T232" s="85" t="s">
        <v>109</v>
      </c>
      <c r="U232" s="86">
        <v>1400000000</v>
      </c>
      <c r="V232" s="87">
        <f t="shared" si="83"/>
        <v>400000000</v>
      </c>
      <c r="AD232" s="99">
        <v>23972081</v>
      </c>
      <c r="AF232" s="136">
        <f t="shared" si="80"/>
        <v>-0.82877084999999995</v>
      </c>
    </row>
    <row r="233" spans="1:32" ht="29" x14ac:dyDescent="0.35">
      <c r="A233" s="96">
        <v>23123</v>
      </c>
      <c r="B233" s="97" t="s">
        <v>928</v>
      </c>
      <c r="C233" s="98"/>
      <c r="D233" s="98"/>
      <c r="E233" s="99">
        <v>450000000</v>
      </c>
      <c r="F233" s="99"/>
      <c r="G233" s="99">
        <v>15000000</v>
      </c>
      <c r="H233" s="99">
        <v>43500000</v>
      </c>
      <c r="I233" s="99">
        <v>43500000</v>
      </c>
      <c r="J233" s="99">
        <v>43500000</v>
      </c>
      <c r="K233" s="99">
        <v>43500000</v>
      </c>
      <c r="L233" s="99">
        <v>43500000</v>
      </c>
      <c r="M233" s="99">
        <v>43500000</v>
      </c>
      <c r="N233" s="99">
        <v>43500000</v>
      </c>
      <c r="O233" s="99">
        <v>43500000</v>
      </c>
      <c r="P233" s="99">
        <v>43500000</v>
      </c>
      <c r="Q233" s="99">
        <v>43500000</v>
      </c>
      <c r="R233" s="99">
        <f>SUM(F233:Q233)</f>
        <v>450000000</v>
      </c>
      <c r="S233" s="85">
        <v>23123</v>
      </c>
      <c r="T233" s="85" t="s">
        <v>928</v>
      </c>
      <c r="U233" s="86">
        <v>450000000</v>
      </c>
      <c r="V233" s="87">
        <f t="shared" si="83"/>
        <v>0</v>
      </c>
      <c r="AD233" s="99">
        <v>0</v>
      </c>
      <c r="AF233" s="136" t="e">
        <f t="shared" si="80"/>
        <v>#DIV/0!</v>
      </c>
    </row>
    <row r="234" spans="1:32" x14ac:dyDescent="0.35">
      <c r="A234" s="92">
        <v>2315</v>
      </c>
      <c r="B234" s="93" t="s">
        <v>929</v>
      </c>
      <c r="C234" s="94"/>
      <c r="D234" s="94"/>
      <c r="E234" s="95">
        <f>+E235</f>
        <v>650000000</v>
      </c>
      <c r="F234" s="95">
        <f t="shared" ref="F234:R234" si="99">+F235</f>
        <v>0</v>
      </c>
      <c r="G234" s="95">
        <f t="shared" si="99"/>
        <v>350000000</v>
      </c>
      <c r="H234" s="95">
        <f t="shared" si="99"/>
        <v>0</v>
      </c>
      <c r="I234" s="95">
        <f t="shared" si="99"/>
        <v>0</v>
      </c>
      <c r="J234" s="95">
        <f t="shared" si="99"/>
        <v>300000000</v>
      </c>
      <c r="K234" s="95">
        <f t="shared" si="99"/>
        <v>0</v>
      </c>
      <c r="L234" s="95">
        <f t="shared" si="99"/>
        <v>0</v>
      </c>
      <c r="M234" s="95">
        <f t="shared" si="99"/>
        <v>0</v>
      </c>
      <c r="N234" s="95">
        <f t="shared" si="99"/>
        <v>0</v>
      </c>
      <c r="O234" s="95">
        <f t="shared" si="99"/>
        <v>0</v>
      </c>
      <c r="P234" s="95">
        <f t="shared" si="99"/>
        <v>0</v>
      </c>
      <c r="Q234" s="95">
        <f t="shared" si="99"/>
        <v>0</v>
      </c>
      <c r="R234" s="95">
        <f t="shared" si="99"/>
        <v>650000000</v>
      </c>
      <c r="S234" s="85"/>
      <c r="T234" s="85"/>
      <c r="U234" s="86"/>
      <c r="V234" s="87"/>
      <c r="AD234" s="95"/>
      <c r="AF234" s="135" t="e">
        <f t="shared" si="80"/>
        <v>#DIV/0!</v>
      </c>
    </row>
    <row r="235" spans="1:32" ht="43.5" x14ac:dyDescent="0.35">
      <c r="A235" s="96">
        <v>23152</v>
      </c>
      <c r="B235" s="97" t="s">
        <v>110</v>
      </c>
      <c r="C235" s="98"/>
      <c r="D235" s="98"/>
      <c r="E235" s="99">
        <v>650000000</v>
      </c>
      <c r="F235" s="99"/>
      <c r="G235" s="99">
        <v>350000000</v>
      </c>
      <c r="H235" s="99"/>
      <c r="I235" s="99"/>
      <c r="J235" s="99">
        <v>300000000</v>
      </c>
      <c r="K235" s="99"/>
      <c r="L235" s="99"/>
      <c r="M235" s="99"/>
      <c r="N235" s="99"/>
      <c r="O235" s="99"/>
      <c r="P235" s="99"/>
      <c r="Q235" s="99"/>
      <c r="R235" s="99">
        <f>SUM(F235:Q235)</f>
        <v>650000000</v>
      </c>
      <c r="S235" s="85">
        <v>23152</v>
      </c>
      <c r="T235" s="85" t="s">
        <v>110</v>
      </c>
      <c r="U235" s="86">
        <v>650000000</v>
      </c>
      <c r="V235" s="87">
        <f t="shared" si="83"/>
        <v>0</v>
      </c>
      <c r="AD235" s="99">
        <v>0</v>
      </c>
      <c r="AF235" s="136" t="e">
        <f t="shared" si="80"/>
        <v>#DIV/0!</v>
      </c>
    </row>
    <row r="236" spans="1:32" x14ac:dyDescent="0.35">
      <c r="A236" s="123">
        <v>2315201</v>
      </c>
      <c r="B236" s="124" t="s">
        <v>111</v>
      </c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85"/>
      <c r="T236" s="85"/>
      <c r="U236" s="86"/>
      <c r="V236" s="87"/>
      <c r="AD236" s="126">
        <v>0</v>
      </c>
      <c r="AF236" s="137" t="e">
        <f t="shared" si="80"/>
        <v>#DIV/0!</v>
      </c>
    </row>
    <row r="237" spans="1:32" s="128" customFormat="1" x14ac:dyDescent="0.35">
      <c r="A237" s="123">
        <v>2315202</v>
      </c>
      <c r="B237" s="124" t="s">
        <v>619</v>
      </c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85"/>
      <c r="T237" s="85"/>
      <c r="U237" s="86"/>
      <c r="V237" s="87"/>
      <c r="W237" s="82"/>
      <c r="X237" s="82"/>
      <c r="Y237" s="82"/>
      <c r="Z237" s="82"/>
      <c r="AA237" s="82"/>
      <c r="AB237" s="82"/>
      <c r="AC237" s="127"/>
      <c r="AD237" s="126">
        <v>0</v>
      </c>
      <c r="AE237" s="127"/>
      <c r="AF237" s="137" t="e">
        <f t="shared" si="80"/>
        <v>#DIV/0!</v>
      </c>
    </row>
    <row r="238" spans="1:32" x14ac:dyDescent="0.35">
      <c r="A238" s="123">
        <v>2315203</v>
      </c>
      <c r="B238" s="124" t="s">
        <v>112</v>
      </c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85"/>
      <c r="T238" s="85"/>
      <c r="U238" s="86"/>
      <c r="V238" s="87"/>
      <c r="AD238" s="126">
        <v>0</v>
      </c>
      <c r="AF238" s="137" t="e">
        <f t="shared" si="80"/>
        <v>#DIV/0!</v>
      </c>
    </row>
    <row r="239" spans="1:32" x14ac:dyDescent="0.35">
      <c r="A239" s="123">
        <v>2315204</v>
      </c>
      <c r="B239" s="124" t="s">
        <v>620</v>
      </c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85"/>
      <c r="T239" s="85"/>
      <c r="U239" s="86"/>
      <c r="V239" s="87"/>
      <c r="AD239" s="126">
        <v>0</v>
      </c>
      <c r="AE239" s="128"/>
      <c r="AF239" s="137" t="e">
        <f t="shared" si="80"/>
        <v>#DIV/0!</v>
      </c>
    </row>
    <row r="240" spans="1:32" x14ac:dyDescent="0.35">
      <c r="A240" s="123">
        <v>2315205</v>
      </c>
      <c r="B240" s="124" t="s">
        <v>621</v>
      </c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85"/>
      <c r="T240" s="85"/>
      <c r="U240" s="86"/>
      <c r="V240" s="87"/>
      <c r="AD240" s="126">
        <v>0</v>
      </c>
      <c r="AF240" s="137" t="e">
        <f t="shared" si="80"/>
        <v>#DIV/0!</v>
      </c>
    </row>
    <row r="241" spans="1:32" s="128" customFormat="1" x14ac:dyDescent="0.35">
      <c r="A241" s="123">
        <v>2315206</v>
      </c>
      <c r="B241" s="124" t="s">
        <v>622</v>
      </c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85"/>
      <c r="T241" s="85"/>
      <c r="U241" s="86"/>
      <c r="V241" s="87"/>
      <c r="W241" s="82"/>
      <c r="X241" s="82"/>
      <c r="Y241" s="82"/>
      <c r="Z241" s="82"/>
      <c r="AA241" s="82"/>
      <c r="AB241" s="82"/>
      <c r="AC241" s="127"/>
      <c r="AD241" s="126">
        <v>0</v>
      </c>
      <c r="AE241" s="127"/>
      <c r="AF241" s="137" t="e">
        <f t="shared" si="80"/>
        <v>#DIV/0!</v>
      </c>
    </row>
    <row r="242" spans="1:32" ht="29" x14ac:dyDescent="0.35">
      <c r="A242" s="123">
        <v>2315207</v>
      </c>
      <c r="B242" s="124" t="s">
        <v>623</v>
      </c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85"/>
      <c r="T242" s="85"/>
      <c r="U242" s="86"/>
      <c r="V242" s="87"/>
      <c r="AD242" s="126">
        <v>0</v>
      </c>
      <c r="AF242" s="137" t="e">
        <f t="shared" si="80"/>
        <v>#DIV/0!</v>
      </c>
    </row>
    <row r="243" spans="1:32" x14ac:dyDescent="0.35">
      <c r="A243" s="123">
        <v>2315208</v>
      </c>
      <c r="B243" s="124" t="s">
        <v>644</v>
      </c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85"/>
      <c r="T243" s="85"/>
      <c r="U243" s="86"/>
      <c r="V243" s="87"/>
      <c r="AD243" s="126">
        <v>0</v>
      </c>
      <c r="AE243" s="128"/>
      <c r="AF243" s="137" t="e">
        <f t="shared" si="80"/>
        <v>#DIV/0!</v>
      </c>
    </row>
    <row r="244" spans="1:32" x14ac:dyDescent="0.35">
      <c r="A244" s="123">
        <v>2315209</v>
      </c>
      <c r="B244" s="124" t="s">
        <v>645</v>
      </c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85"/>
      <c r="T244" s="85"/>
      <c r="U244" s="86"/>
      <c r="V244" s="87"/>
      <c r="AD244" s="126">
        <v>0</v>
      </c>
      <c r="AF244" s="137" t="e">
        <f t="shared" si="80"/>
        <v>#DIV/0!</v>
      </c>
    </row>
    <row r="245" spans="1:32" x14ac:dyDescent="0.35">
      <c r="A245" s="123">
        <v>2315210</v>
      </c>
      <c r="B245" s="124" t="s">
        <v>646</v>
      </c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85"/>
      <c r="T245" s="85"/>
      <c r="U245" s="86"/>
      <c r="V245" s="87"/>
      <c r="AD245" s="126">
        <v>0</v>
      </c>
      <c r="AF245" s="137" t="e">
        <f t="shared" si="80"/>
        <v>#DIV/0!</v>
      </c>
    </row>
    <row r="246" spans="1:32" s="128" customFormat="1" ht="29" x14ac:dyDescent="0.35">
      <c r="A246" s="123">
        <v>2315211</v>
      </c>
      <c r="B246" s="124" t="s">
        <v>647</v>
      </c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85"/>
      <c r="T246" s="85"/>
      <c r="U246" s="86"/>
      <c r="V246" s="87"/>
      <c r="W246" s="82"/>
      <c r="X246" s="82"/>
      <c r="Y246" s="82"/>
      <c r="Z246" s="82"/>
      <c r="AA246" s="82"/>
      <c r="AB246" s="82"/>
      <c r="AC246" s="127"/>
      <c r="AD246" s="126">
        <v>0</v>
      </c>
      <c r="AE246" s="127"/>
      <c r="AF246" s="137" t="e">
        <f t="shared" si="80"/>
        <v>#DIV/0!</v>
      </c>
    </row>
    <row r="247" spans="1:32" x14ac:dyDescent="0.35">
      <c r="A247" s="123">
        <v>2315212</v>
      </c>
      <c r="B247" s="124" t="s">
        <v>113</v>
      </c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85"/>
      <c r="T247" s="85"/>
      <c r="U247" s="86"/>
      <c r="V247" s="87"/>
      <c r="AD247" s="126">
        <v>0</v>
      </c>
      <c r="AF247" s="137" t="e">
        <f t="shared" si="80"/>
        <v>#DIV/0!</v>
      </c>
    </row>
    <row r="248" spans="1:32" x14ac:dyDescent="0.35">
      <c r="A248" s="123">
        <v>2315213</v>
      </c>
      <c r="B248" s="124" t="s">
        <v>648</v>
      </c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85"/>
      <c r="T248" s="85"/>
      <c r="U248" s="86"/>
      <c r="V248" s="87"/>
      <c r="AD248" s="126">
        <v>0</v>
      </c>
      <c r="AE248" s="128"/>
      <c r="AF248" s="137" t="e">
        <f t="shared" si="80"/>
        <v>#DIV/0!</v>
      </c>
    </row>
    <row r="249" spans="1:32" x14ac:dyDescent="0.35">
      <c r="A249" s="123">
        <v>2315214</v>
      </c>
      <c r="B249" s="124" t="s">
        <v>114</v>
      </c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85"/>
      <c r="T249" s="85"/>
      <c r="U249" s="86"/>
      <c r="V249" s="87"/>
      <c r="AD249" s="126">
        <v>0</v>
      </c>
      <c r="AF249" s="137" t="e">
        <f t="shared" si="80"/>
        <v>#DIV/0!</v>
      </c>
    </row>
    <row r="250" spans="1:32" ht="43.5" x14ac:dyDescent="0.35">
      <c r="A250" s="60">
        <v>2316</v>
      </c>
      <c r="B250" s="61" t="s">
        <v>930</v>
      </c>
      <c r="C250" s="106"/>
      <c r="D250" s="106"/>
      <c r="E250" s="107">
        <f>+E251</f>
        <v>670000000</v>
      </c>
      <c r="F250" s="107">
        <f t="shared" ref="F250:R251" si="100">+F251</f>
        <v>450000000</v>
      </c>
      <c r="G250" s="107">
        <f t="shared" si="100"/>
        <v>0</v>
      </c>
      <c r="H250" s="107">
        <f t="shared" si="100"/>
        <v>0</v>
      </c>
      <c r="I250" s="107">
        <f t="shared" si="100"/>
        <v>50000000</v>
      </c>
      <c r="J250" s="107">
        <f t="shared" si="100"/>
        <v>0</v>
      </c>
      <c r="K250" s="107">
        <f t="shared" si="100"/>
        <v>50000000</v>
      </c>
      <c r="L250" s="107">
        <f t="shared" si="100"/>
        <v>0</v>
      </c>
      <c r="M250" s="107">
        <f t="shared" si="100"/>
        <v>50000000</v>
      </c>
      <c r="N250" s="107">
        <f t="shared" si="100"/>
        <v>0</v>
      </c>
      <c r="O250" s="107">
        <f t="shared" si="100"/>
        <v>70000000</v>
      </c>
      <c r="P250" s="107">
        <f t="shared" si="100"/>
        <v>0</v>
      </c>
      <c r="Q250" s="107">
        <f t="shared" si="100"/>
        <v>0</v>
      </c>
      <c r="R250" s="107">
        <f t="shared" si="100"/>
        <v>670000000</v>
      </c>
      <c r="S250" s="85">
        <v>2315201</v>
      </c>
      <c r="T250" s="85" t="s">
        <v>111</v>
      </c>
      <c r="U250" s="86">
        <v>0</v>
      </c>
      <c r="V250" s="87">
        <f t="shared" si="83"/>
        <v>670000000</v>
      </c>
      <c r="AD250" s="107">
        <v>0</v>
      </c>
      <c r="AF250" s="138">
        <f t="shared" si="80"/>
        <v>-1</v>
      </c>
    </row>
    <row r="251" spans="1:32" s="128" customFormat="1" x14ac:dyDescent="0.35">
      <c r="A251" s="92">
        <v>23161</v>
      </c>
      <c r="B251" s="93" t="s">
        <v>116</v>
      </c>
      <c r="C251" s="94"/>
      <c r="D251" s="94"/>
      <c r="E251" s="95">
        <f>+E252</f>
        <v>670000000</v>
      </c>
      <c r="F251" s="95">
        <f t="shared" si="100"/>
        <v>450000000</v>
      </c>
      <c r="G251" s="95">
        <f t="shared" si="100"/>
        <v>0</v>
      </c>
      <c r="H251" s="95">
        <f t="shared" si="100"/>
        <v>0</v>
      </c>
      <c r="I251" s="95">
        <f t="shared" si="100"/>
        <v>50000000</v>
      </c>
      <c r="J251" s="95">
        <f t="shared" si="100"/>
        <v>0</v>
      </c>
      <c r="K251" s="95">
        <f t="shared" si="100"/>
        <v>50000000</v>
      </c>
      <c r="L251" s="95">
        <f t="shared" si="100"/>
        <v>0</v>
      </c>
      <c r="M251" s="95">
        <f t="shared" si="100"/>
        <v>50000000</v>
      </c>
      <c r="N251" s="95">
        <f t="shared" si="100"/>
        <v>0</v>
      </c>
      <c r="O251" s="95">
        <f t="shared" si="100"/>
        <v>70000000</v>
      </c>
      <c r="P251" s="95">
        <f t="shared" si="100"/>
        <v>0</v>
      </c>
      <c r="Q251" s="95">
        <f t="shared" si="100"/>
        <v>0</v>
      </c>
      <c r="R251" s="95">
        <f t="shared" si="100"/>
        <v>670000000</v>
      </c>
      <c r="S251" s="85">
        <v>2315202</v>
      </c>
      <c r="T251" s="85" t="s">
        <v>931</v>
      </c>
      <c r="U251" s="86">
        <v>0</v>
      </c>
      <c r="V251" s="87">
        <f t="shared" si="83"/>
        <v>670000000</v>
      </c>
      <c r="W251" s="82"/>
      <c r="X251" s="82"/>
      <c r="Y251" s="82"/>
      <c r="Z251" s="82"/>
      <c r="AA251" s="82"/>
      <c r="AB251" s="82"/>
      <c r="AC251" s="127"/>
      <c r="AD251" s="95">
        <v>0</v>
      </c>
      <c r="AE251" s="127"/>
      <c r="AF251" s="135">
        <f t="shared" si="80"/>
        <v>-1</v>
      </c>
    </row>
    <row r="252" spans="1:32" ht="29" x14ac:dyDescent="0.35">
      <c r="A252" s="96">
        <v>231614</v>
      </c>
      <c r="B252" s="97" t="s">
        <v>932</v>
      </c>
      <c r="C252" s="98"/>
      <c r="D252" s="98" t="s">
        <v>933</v>
      </c>
      <c r="E252" s="99">
        <v>670000000</v>
      </c>
      <c r="F252" s="99">
        <v>450000000</v>
      </c>
      <c r="G252" s="99">
        <v>0</v>
      </c>
      <c r="H252" s="99">
        <v>0</v>
      </c>
      <c r="I252" s="99">
        <v>50000000</v>
      </c>
      <c r="J252" s="99">
        <v>0</v>
      </c>
      <c r="K252" s="99">
        <v>50000000</v>
      </c>
      <c r="L252" s="99">
        <v>0</v>
      </c>
      <c r="M252" s="99">
        <v>50000000</v>
      </c>
      <c r="N252" s="99">
        <v>0</v>
      </c>
      <c r="O252" s="99">
        <v>70000000</v>
      </c>
      <c r="P252" s="99">
        <v>0</v>
      </c>
      <c r="Q252" s="99">
        <v>0</v>
      </c>
      <c r="R252" s="99">
        <f>SUM(F252:Q252)</f>
        <v>670000000</v>
      </c>
      <c r="S252" s="85">
        <v>2315203</v>
      </c>
      <c r="T252" s="85" t="s">
        <v>112</v>
      </c>
      <c r="U252" s="86">
        <v>0</v>
      </c>
      <c r="V252" s="87">
        <f t="shared" si="83"/>
        <v>670000000</v>
      </c>
      <c r="AD252" s="99">
        <v>0</v>
      </c>
      <c r="AF252" s="136">
        <f t="shared" si="80"/>
        <v>-1</v>
      </c>
    </row>
    <row r="253" spans="1:32" x14ac:dyDescent="0.35">
      <c r="A253" s="92">
        <v>2319</v>
      </c>
      <c r="B253" s="93" t="s">
        <v>118</v>
      </c>
      <c r="C253" s="94"/>
      <c r="D253" s="94"/>
      <c r="E253" s="95">
        <f>+E254</f>
        <v>400000000</v>
      </c>
      <c r="F253" s="95">
        <f t="shared" ref="F253:R253" si="101">+F254</f>
        <v>33333333.329999998</v>
      </c>
      <c r="G253" s="95">
        <f t="shared" si="101"/>
        <v>33333333.329999998</v>
      </c>
      <c r="H253" s="95">
        <f t="shared" si="101"/>
        <v>33333333.329999998</v>
      </c>
      <c r="I253" s="95">
        <f t="shared" si="101"/>
        <v>33333333.329999998</v>
      </c>
      <c r="J253" s="95">
        <f t="shared" si="101"/>
        <v>33333333.329999998</v>
      </c>
      <c r="K253" s="95">
        <f t="shared" si="101"/>
        <v>33333333.329999998</v>
      </c>
      <c r="L253" s="95">
        <f t="shared" si="101"/>
        <v>33333333.329999998</v>
      </c>
      <c r="M253" s="95">
        <f t="shared" si="101"/>
        <v>33333333.329999998</v>
      </c>
      <c r="N253" s="95">
        <f t="shared" si="101"/>
        <v>33333333.329999998</v>
      </c>
      <c r="O253" s="95">
        <f t="shared" si="101"/>
        <v>33333333.329999998</v>
      </c>
      <c r="P253" s="95">
        <f t="shared" si="101"/>
        <v>33333333.329999998</v>
      </c>
      <c r="Q253" s="95">
        <f t="shared" si="101"/>
        <v>33333333.370000001</v>
      </c>
      <c r="R253" s="95">
        <f t="shared" si="101"/>
        <v>399999999.99999988</v>
      </c>
      <c r="S253" s="85">
        <v>2315204</v>
      </c>
      <c r="T253" s="85" t="s">
        <v>934</v>
      </c>
      <c r="U253" s="86">
        <v>0</v>
      </c>
      <c r="V253" s="87">
        <f t="shared" si="83"/>
        <v>400000000</v>
      </c>
      <c r="AD253" s="95">
        <v>18500000</v>
      </c>
      <c r="AE253" s="128"/>
      <c r="AF253" s="135">
        <f t="shared" si="80"/>
        <v>-0.44499999994449996</v>
      </c>
    </row>
    <row r="254" spans="1:32" s="128" customFormat="1" x14ac:dyDescent="0.35">
      <c r="A254" s="96">
        <v>23191</v>
      </c>
      <c r="B254" s="97" t="s">
        <v>935</v>
      </c>
      <c r="C254" s="98"/>
      <c r="D254" s="98" t="s">
        <v>927</v>
      </c>
      <c r="E254" s="99">
        <v>400000000</v>
      </c>
      <c r="F254" s="99">
        <v>33333333.329999998</v>
      </c>
      <c r="G254" s="99">
        <v>33333333.329999998</v>
      </c>
      <c r="H254" s="99">
        <v>33333333.329999998</v>
      </c>
      <c r="I254" s="99">
        <v>33333333.329999998</v>
      </c>
      <c r="J254" s="99">
        <v>33333333.329999998</v>
      </c>
      <c r="K254" s="99">
        <v>33333333.329999998</v>
      </c>
      <c r="L254" s="99">
        <v>33333333.329999998</v>
      </c>
      <c r="M254" s="99">
        <v>33333333.329999998</v>
      </c>
      <c r="N254" s="99">
        <v>33333333.329999998</v>
      </c>
      <c r="O254" s="99">
        <v>33333333.329999998</v>
      </c>
      <c r="P254" s="99">
        <v>33333333.329999998</v>
      </c>
      <c r="Q254" s="99">
        <v>33333333.370000001</v>
      </c>
      <c r="R254" s="99">
        <f>SUM(F254:Q254)</f>
        <v>399999999.99999988</v>
      </c>
      <c r="S254" s="85">
        <v>2315205</v>
      </c>
      <c r="T254" s="85" t="s">
        <v>936</v>
      </c>
      <c r="U254" s="86">
        <v>0</v>
      </c>
      <c r="V254" s="87">
        <f t="shared" si="83"/>
        <v>400000000</v>
      </c>
      <c r="W254" s="82"/>
      <c r="X254" s="82"/>
      <c r="Y254" s="82"/>
      <c r="Z254" s="82"/>
      <c r="AA254" s="82"/>
      <c r="AB254" s="82"/>
      <c r="AC254" s="127"/>
      <c r="AD254" s="99">
        <v>18500000</v>
      </c>
      <c r="AE254" s="127"/>
      <c r="AF254" s="136">
        <f t="shared" si="80"/>
        <v>-0.44499999994449996</v>
      </c>
    </row>
    <row r="255" spans="1:32" x14ac:dyDescent="0.35">
      <c r="A255" s="50">
        <v>232</v>
      </c>
      <c r="B255" s="51" t="s">
        <v>119</v>
      </c>
      <c r="C255" s="83"/>
      <c r="D255" s="83"/>
      <c r="E255" s="84">
        <f t="shared" ref="E255:R255" si="102">+E256+E285+E288</f>
        <v>5390804202</v>
      </c>
      <c r="F255" s="84">
        <f t="shared" si="102"/>
        <v>357101316.49000001</v>
      </c>
      <c r="G255" s="84">
        <f t="shared" si="102"/>
        <v>931546508.42939401</v>
      </c>
      <c r="H255" s="84">
        <f t="shared" si="102"/>
        <v>1081534912.429394</v>
      </c>
      <c r="I255" s="84">
        <f t="shared" si="102"/>
        <v>612040710.42939389</v>
      </c>
      <c r="J255" s="84">
        <f t="shared" si="102"/>
        <v>233374043.76272729</v>
      </c>
      <c r="K255" s="84">
        <f t="shared" si="102"/>
        <v>366874043.76272732</v>
      </c>
      <c r="L255" s="84">
        <f t="shared" si="102"/>
        <v>334374043.76272732</v>
      </c>
      <c r="M255" s="84">
        <f t="shared" si="102"/>
        <v>678374043.76272726</v>
      </c>
      <c r="N255" s="84">
        <f t="shared" si="102"/>
        <v>184374043.76272729</v>
      </c>
      <c r="O255" s="84">
        <f t="shared" si="102"/>
        <v>184374043.76272729</v>
      </c>
      <c r="P255" s="84">
        <f t="shared" si="102"/>
        <v>234374043.76272729</v>
      </c>
      <c r="Q255" s="84">
        <f t="shared" si="102"/>
        <v>192462447.8827273</v>
      </c>
      <c r="R255" s="84">
        <f t="shared" si="102"/>
        <v>5390804202</v>
      </c>
      <c r="S255" s="85">
        <v>2315206</v>
      </c>
      <c r="T255" s="85" t="s">
        <v>937</v>
      </c>
      <c r="U255" s="86">
        <v>0</v>
      </c>
      <c r="V255" s="87">
        <f t="shared" si="83"/>
        <v>5390804202</v>
      </c>
      <c r="AD255" s="84">
        <v>409795871</v>
      </c>
      <c r="AF255" s="133">
        <f t="shared" si="80"/>
        <v>0.14756191611933081</v>
      </c>
    </row>
    <row r="256" spans="1:32" s="128" customFormat="1" x14ac:dyDescent="0.35">
      <c r="A256" s="60">
        <v>2321</v>
      </c>
      <c r="B256" s="61" t="s">
        <v>120</v>
      </c>
      <c r="C256" s="106"/>
      <c r="D256" s="106"/>
      <c r="E256" s="107">
        <f t="shared" ref="E256:R256" si="103">+E257+E271+E275+E280</f>
        <v>5170804202</v>
      </c>
      <c r="F256" s="107">
        <f t="shared" si="103"/>
        <v>357101316.49000001</v>
      </c>
      <c r="G256" s="107">
        <f t="shared" si="103"/>
        <v>931546508.42939401</v>
      </c>
      <c r="H256" s="107">
        <f t="shared" si="103"/>
        <v>1021534912.429394</v>
      </c>
      <c r="I256" s="107">
        <f t="shared" si="103"/>
        <v>612040710.42939389</v>
      </c>
      <c r="J256" s="107">
        <f t="shared" si="103"/>
        <v>233374043.76272729</v>
      </c>
      <c r="K256" s="107">
        <f t="shared" si="103"/>
        <v>316874043.76272732</v>
      </c>
      <c r="L256" s="107">
        <f t="shared" si="103"/>
        <v>334374043.76272732</v>
      </c>
      <c r="M256" s="107">
        <f t="shared" si="103"/>
        <v>618374043.76272726</v>
      </c>
      <c r="N256" s="107">
        <f t="shared" si="103"/>
        <v>184374043.76272729</v>
      </c>
      <c r="O256" s="107">
        <f t="shared" si="103"/>
        <v>184374043.76272729</v>
      </c>
      <c r="P256" s="107">
        <f t="shared" si="103"/>
        <v>184374043.76272729</v>
      </c>
      <c r="Q256" s="107">
        <f t="shared" si="103"/>
        <v>192462447.8827273</v>
      </c>
      <c r="R256" s="107">
        <f t="shared" si="103"/>
        <v>5170804202</v>
      </c>
      <c r="S256" s="85">
        <v>2315207</v>
      </c>
      <c r="T256" s="85" t="s">
        <v>938</v>
      </c>
      <c r="U256" s="86">
        <v>0</v>
      </c>
      <c r="V256" s="87">
        <f t="shared" si="83"/>
        <v>5170804202</v>
      </c>
      <c r="W256" s="82"/>
      <c r="X256" s="82"/>
      <c r="Y256" s="82"/>
      <c r="Z256" s="82"/>
      <c r="AA256" s="82"/>
      <c r="AB256" s="82"/>
      <c r="AC256" s="127"/>
      <c r="AD256" s="107">
        <v>409786707</v>
      </c>
      <c r="AF256" s="138">
        <f t="shared" si="80"/>
        <v>0.14753625393446387</v>
      </c>
    </row>
    <row r="257" spans="1:32" s="128" customFormat="1" x14ac:dyDescent="0.35">
      <c r="A257" s="92">
        <v>23211</v>
      </c>
      <c r="B257" s="93" t="s">
        <v>121</v>
      </c>
      <c r="C257" s="94"/>
      <c r="D257" s="94"/>
      <c r="E257" s="95">
        <f>SUM(E258:E269)</f>
        <v>4169810000</v>
      </c>
      <c r="F257" s="95">
        <f t="shared" ref="F257:R257" si="104">SUM(F258:F269)</f>
        <v>267101316.49000001</v>
      </c>
      <c r="G257" s="95">
        <f t="shared" si="104"/>
        <v>815273781.15666676</v>
      </c>
      <c r="H257" s="95">
        <f t="shared" si="104"/>
        <v>685767983.15666676</v>
      </c>
      <c r="I257" s="95">
        <f t="shared" si="104"/>
        <v>565767983.15666664</v>
      </c>
      <c r="J257" s="95">
        <f t="shared" si="104"/>
        <v>197101316.49000001</v>
      </c>
      <c r="K257" s="95">
        <f t="shared" si="104"/>
        <v>305601316.49000007</v>
      </c>
      <c r="L257" s="95">
        <f t="shared" si="104"/>
        <v>327101316.49000007</v>
      </c>
      <c r="M257" s="95">
        <f t="shared" si="104"/>
        <v>289601316.49000001</v>
      </c>
      <c r="N257" s="95">
        <f t="shared" si="104"/>
        <v>177101316.49000001</v>
      </c>
      <c r="O257" s="95">
        <f t="shared" si="104"/>
        <v>177101316.49000001</v>
      </c>
      <c r="P257" s="95">
        <f t="shared" si="104"/>
        <v>177101316.49000001</v>
      </c>
      <c r="Q257" s="95">
        <f t="shared" si="104"/>
        <v>185189720.61000001</v>
      </c>
      <c r="R257" s="95">
        <f t="shared" si="104"/>
        <v>4169810000</v>
      </c>
      <c r="S257" s="85">
        <v>2315208</v>
      </c>
      <c r="T257" s="85" t="s">
        <v>939</v>
      </c>
      <c r="U257" s="86">
        <v>0</v>
      </c>
      <c r="V257" s="87">
        <f t="shared" si="83"/>
        <v>4169810000</v>
      </c>
      <c r="W257" s="89"/>
      <c r="X257" s="89"/>
      <c r="Y257" s="89"/>
      <c r="Z257" s="89"/>
      <c r="AA257" s="89"/>
      <c r="AB257" s="89"/>
      <c r="AD257" s="95">
        <v>348233086</v>
      </c>
      <c r="AE257" s="127"/>
      <c r="AF257" s="135">
        <f t="shared" si="80"/>
        <v>0.30374904390648139</v>
      </c>
    </row>
    <row r="258" spans="1:32" x14ac:dyDescent="0.35">
      <c r="A258" s="96">
        <v>2321101</v>
      </c>
      <c r="B258" s="97" t="s">
        <v>940</v>
      </c>
      <c r="C258" s="98"/>
      <c r="D258" s="98" t="s">
        <v>933</v>
      </c>
      <c r="E258" s="99">
        <v>90000000</v>
      </c>
      <c r="F258" s="99">
        <v>30000000</v>
      </c>
      <c r="G258" s="99">
        <v>30000000</v>
      </c>
      <c r="H258" s="99">
        <v>30000000</v>
      </c>
      <c r="I258" s="99">
        <v>0</v>
      </c>
      <c r="J258" s="99">
        <v>0</v>
      </c>
      <c r="K258" s="99">
        <v>0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f>SUM(F258:Q258)</f>
        <v>90000000</v>
      </c>
      <c r="S258" s="85">
        <v>2315209</v>
      </c>
      <c r="T258" s="85" t="s">
        <v>941</v>
      </c>
      <c r="U258" s="86">
        <v>0</v>
      </c>
      <c r="V258" s="87">
        <f t="shared" si="83"/>
        <v>90000000</v>
      </c>
      <c r="AD258" s="99">
        <v>0</v>
      </c>
      <c r="AE258" s="128"/>
      <c r="AF258" s="136">
        <f t="shared" si="80"/>
        <v>-1</v>
      </c>
    </row>
    <row r="259" spans="1:32" s="128" customFormat="1" x14ac:dyDescent="0.35">
      <c r="A259" s="96">
        <v>2321102</v>
      </c>
      <c r="B259" s="97" t="s">
        <v>942</v>
      </c>
      <c r="C259" s="98"/>
      <c r="D259" s="98" t="s">
        <v>933</v>
      </c>
      <c r="E259" s="99">
        <v>240000000</v>
      </c>
      <c r="F259" s="99">
        <v>30000000</v>
      </c>
      <c r="G259" s="99">
        <v>46666666.666666664</v>
      </c>
      <c r="H259" s="99">
        <v>146666666.66666666</v>
      </c>
      <c r="I259" s="99">
        <v>16666666.666666666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240000000</v>
      </c>
      <c r="S259" s="85">
        <v>2315210</v>
      </c>
      <c r="T259" s="85" t="s">
        <v>943</v>
      </c>
      <c r="U259" s="86">
        <v>0</v>
      </c>
      <c r="V259" s="87">
        <f t="shared" si="83"/>
        <v>240000000</v>
      </c>
      <c r="W259" s="82"/>
      <c r="X259" s="82"/>
      <c r="Y259" s="82"/>
      <c r="Z259" s="82"/>
      <c r="AA259" s="82"/>
      <c r="AB259" s="82"/>
      <c r="AC259" s="127"/>
      <c r="AD259" s="99">
        <v>0</v>
      </c>
      <c r="AF259" s="136">
        <f t="shared" ref="AF259:AF322" si="105">(AD259-F259)/F259</f>
        <v>-1</v>
      </c>
    </row>
    <row r="260" spans="1:32" x14ac:dyDescent="0.35">
      <c r="A260" s="96">
        <v>2321103</v>
      </c>
      <c r="B260" s="97" t="s">
        <v>944</v>
      </c>
      <c r="C260" s="98"/>
      <c r="D260" s="98" t="s">
        <v>933</v>
      </c>
      <c r="E260" s="99">
        <v>1900000000</v>
      </c>
      <c r="F260" s="99">
        <v>148333333.33000001</v>
      </c>
      <c r="G260" s="99">
        <v>188333333.33000001</v>
      </c>
      <c r="H260" s="99">
        <v>188333333.33000001</v>
      </c>
      <c r="I260" s="99">
        <v>188333333.33000001</v>
      </c>
      <c r="J260" s="99">
        <v>148333333.33000001</v>
      </c>
      <c r="K260" s="99">
        <v>148333333.33000001</v>
      </c>
      <c r="L260" s="99">
        <v>148333333.33000001</v>
      </c>
      <c r="M260" s="99">
        <v>148333333.33000001</v>
      </c>
      <c r="N260" s="99">
        <v>148333333.33000001</v>
      </c>
      <c r="O260" s="99">
        <v>148333333.33000001</v>
      </c>
      <c r="P260" s="99">
        <v>148333333.33000001</v>
      </c>
      <c r="Q260" s="99">
        <v>148333333.37</v>
      </c>
      <c r="R260" s="99">
        <v>1900000000</v>
      </c>
      <c r="S260" s="85">
        <v>2315211</v>
      </c>
      <c r="T260" s="85" t="s">
        <v>945</v>
      </c>
      <c r="U260" s="86">
        <v>0</v>
      </c>
      <c r="V260" s="87">
        <f t="shared" si="83"/>
        <v>1900000000</v>
      </c>
      <c r="AD260" s="99">
        <v>337683064</v>
      </c>
      <c r="AF260" s="136">
        <f t="shared" si="105"/>
        <v>1.2765150382534047</v>
      </c>
    </row>
    <row r="261" spans="1:32" s="128" customFormat="1" x14ac:dyDescent="0.35">
      <c r="A261" s="96">
        <v>2321104</v>
      </c>
      <c r="B261" s="97" t="s">
        <v>946</v>
      </c>
      <c r="C261" s="98"/>
      <c r="D261" s="98" t="s">
        <v>933</v>
      </c>
      <c r="E261" s="99">
        <v>75000000</v>
      </c>
      <c r="F261" s="99">
        <v>30000000</v>
      </c>
      <c r="G261" s="99">
        <v>15000000</v>
      </c>
      <c r="H261" s="99">
        <v>15000000</v>
      </c>
      <c r="I261" s="99">
        <v>15000000</v>
      </c>
      <c r="J261" s="99">
        <v>0</v>
      </c>
      <c r="K261" s="99">
        <v>0</v>
      </c>
      <c r="L261" s="99">
        <v>0</v>
      </c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75000000</v>
      </c>
      <c r="S261" s="85">
        <v>2315212</v>
      </c>
      <c r="T261" s="85" t="s">
        <v>113</v>
      </c>
      <c r="U261" s="86">
        <v>0</v>
      </c>
      <c r="V261" s="87">
        <f t="shared" si="83"/>
        <v>75000000</v>
      </c>
      <c r="W261" s="89"/>
      <c r="X261" s="89"/>
      <c r="Y261" s="89"/>
      <c r="Z261" s="89"/>
      <c r="AA261" s="89"/>
      <c r="AB261" s="89"/>
      <c r="AD261" s="99">
        <v>8450022</v>
      </c>
      <c r="AF261" s="136">
        <f t="shared" si="105"/>
        <v>-0.71833259999999999</v>
      </c>
    </row>
    <row r="262" spans="1:32" s="128" customFormat="1" x14ac:dyDescent="0.35">
      <c r="A262" s="96">
        <v>2321105</v>
      </c>
      <c r="B262" s="97" t="s">
        <v>947</v>
      </c>
      <c r="C262" s="98"/>
      <c r="D262" s="98" t="s">
        <v>933</v>
      </c>
      <c r="E262" s="101">
        <v>128000000</v>
      </c>
      <c r="F262" s="99">
        <v>0</v>
      </c>
      <c r="G262" s="99">
        <v>8000000</v>
      </c>
      <c r="H262" s="99">
        <v>0</v>
      </c>
      <c r="I262" s="99">
        <v>0</v>
      </c>
      <c r="J262" s="99">
        <v>0</v>
      </c>
      <c r="K262" s="99">
        <v>120000000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f>SUM(F262:Q262)</f>
        <v>128000000</v>
      </c>
      <c r="S262" s="85">
        <v>2315213</v>
      </c>
      <c r="T262" s="85" t="s">
        <v>948</v>
      </c>
      <c r="U262" s="86">
        <v>0</v>
      </c>
      <c r="V262" s="87">
        <f t="shared" si="83"/>
        <v>128000000</v>
      </c>
      <c r="W262" s="82"/>
      <c r="X262" s="82"/>
      <c r="Y262" s="82"/>
      <c r="Z262" s="82"/>
      <c r="AA262" s="82"/>
      <c r="AB262" s="82"/>
      <c r="AC262" s="127"/>
      <c r="AD262" s="99">
        <v>0</v>
      </c>
      <c r="AE262" s="127"/>
      <c r="AF262" s="136" t="e">
        <f t="shared" si="105"/>
        <v>#DIV/0!</v>
      </c>
    </row>
    <row r="263" spans="1:32" ht="29" x14ac:dyDescent="0.35">
      <c r="A263" s="96">
        <v>2321106</v>
      </c>
      <c r="B263" s="97" t="s">
        <v>949</v>
      </c>
      <c r="C263" s="98"/>
      <c r="D263" s="98" t="s">
        <v>933</v>
      </c>
      <c r="E263" s="99">
        <v>110000000</v>
      </c>
      <c r="F263" s="99">
        <v>7500000</v>
      </c>
      <c r="G263" s="99">
        <v>14166666.666666668</v>
      </c>
      <c r="H263" s="99">
        <v>14166666.666666668</v>
      </c>
      <c r="I263" s="99">
        <v>14166666.666666668</v>
      </c>
      <c r="J263" s="99">
        <v>7500000</v>
      </c>
      <c r="K263" s="99">
        <v>7500000</v>
      </c>
      <c r="L263" s="99">
        <v>7500000</v>
      </c>
      <c r="M263" s="99">
        <v>7500000</v>
      </c>
      <c r="N263" s="99">
        <v>7500000</v>
      </c>
      <c r="O263" s="99">
        <v>7500000</v>
      </c>
      <c r="P263" s="99">
        <v>7500000</v>
      </c>
      <c r="Q263" s="99">
        <v>7500000</v>
      </c>
      <c r="R263" s="99">
        <v>110000000</v>
      </c>
      <c r="S263" s="85">
        <v>2315214</v>
      </c>
      <c r="T263" s="85" t="s">
        <v>114</v>
      </c>
      <c r="U263" s="86">
        <v>0</v>
      </c>
      <c r="V263" s="87">
        <f t="shared" si="83"/>
        <v>110000000</v>
      </c>
      <c r="AD263" s="99">
        <v>0</v>
      </c>
      <c r="AE263" s="128"/>
      <c r="AF263" s="136">
        <f t="shared" si="105"/>
        <v>-1</v>
      </c>
    </row>
    <row r="264" spans="1:32" x14ac:dyDescent="0.35">
      <c r="A264" s="96">
        <v>2321107</v>
      </c>
      <c r="B264" s="97" t="s">
        <v>950</v>
      </c>
      <c r="C264" s="98"/>
      <c r="D264" s="98" t="s">
        <v>933</v>
      </c>
      <c r="E264" s="99">
        <v>470000000</v>
      </c>
      <c r="F264" s="99">
        <v>0</v>
      </c>
      <c r="G264" s="99">
        <v>50000000</v>
      </c>
      <c r="H264" s="99">
        <v>200000000</v>
      </c>
      <c r="I264" s="99">
        <v>200000000</v>
      </c>
      <c r="J264" s="99">
        <v>20000000</v>
      </c>
      <c r="K264" s="99">
        <v>0</v>
      </c>
      <c r="L264" s="99">
        <v>0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470000000</v>
      </c>
      <c r="S264" s="85">
        <v>2316</v>
      </c>
      <c r="T264" s="85" t="s">
        <v>115</v>
      </c>
      <c r="U264" s="86">
        <v>670000000</v>
      </c>
      <c r="V264" s="87">
        <f t="shared" si="83"/>
        <v>-200000000</v>
      </c>
      <c r="AD264" s="99">
        <v>0</v>
      </c>
      <c r="AE264" s="128"/>
      <c r="AF264" s="136" t="e">
        <f t="shared" si="105"/>
        <v>#DIV/0!</v>
      </c>
    </row>
    <row r="265" spans="1:32" x14ac:dyDescent="0.35">
      <c r="A265" s="96">
        <v>2321108</v>
      </c>
      <c r="B265" s="97" t="s">
        <v>951</v>
      </c>
      <c r="C265" s="98"/>
      <c r="D265" s="98" t="s">
        <v>933</v>
      </c>
      <c r="E265" s="99">
        <v>16588404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8500000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8088404</v>
      </c>
      <c r="R265" s="99">
        <f>SUM(F265:Q265)</f>
        <v>16588404</v>
      </c>
      <c r="S265" s="85">
        <v>23161</v>
      </c>
      <c r="T265" s="85" t="s">
        <v>116</v>
      </c>
      <c r="U265" s="86">
        <v>670000000</v>
      </c>
      <c r="V265" s="87">
        <f t="shared" si="83"/>
        <v>-653411596</v>
      </c>
      <c r="AD265" s="99">
        <v>0</v>
      </c>
      <c r="AF265" s="136" t="e">
        <f t="shared" si="105"/>
        <v>#DIV/0!</v>
      </c>
    </row>
    <row r="266" spans="1:32" ht="29" x14ac:dyDescent="0.35">
      <c r="A266" s="96">
        <v>2321109</v>
      </c>
      <c r="B266" s="97" t="s">
        <v>952</v>
      </c>
      <c r="C266" s="98"/>
      <c r="D266" s="98" t="s">
        <v>933</v>
      </c>
      <c r="E266" s="99">
        <v>29005798</v>
      </c>
      <c r="F266" s="99">
        <v>0</v>
      </c>
      <c r="G266" s="99">
        <v>19005798</v>
      </c>
      <c r="H266" s="99">
        <v>10000000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f>SUM(F266:Q266)</f>
        <v>29005798</v>
      </c>
      <c r="S266" s="85">
        <v>231614</v>
      </c>
      <c r="T266" s="85" t="s">
        <v>117</v>
      </c>
      <c r="U266" s="86">
        <v>670000000</v>
      </c>
      <c r="V266" s="87">
        <f t="shared" si="83"/>
        <v>-640994202</v>
      </c>
      <c r="W266" s="89"/>
      <c r="X266" s="89"/>
      <c r="Y266" s="89"/>
      <c r="Z266" s="89"/>
      <c r="AA266" s="89"/>
      <c r="AB266" s="89"/>
      <c r="AC266" s="128"/>
      <c r="AD266" s="99">
        <v>0</v>
      </c>
      <c r="AF266" s="136" t="e">
        <f t="shared" si="105"/>
        <v>#DIV/0!</v>
      </c>
    </row>
    <row r="267" spans="1:32" s="128" customFormat="1" x14ac:dyDescent="0.35">
      <c r="A267" s="96">
        <v>2321110</v>
      </c>
      <c r="B267" s="97" t="s">
        <v>953</v>
      </c>
      <c r="C267" s="98"/>
      <c r="D267" s="98" t="s">
        <v>933</v>
      </c>
      <c r="E267" s="99">
        <v>25000000</v>
      </c>
      <c r="F267" s="99">
        <v>0</v>
      </c>
      <c r="G267" s="99">
        <v>12500000</v>
      </c>
      <c r="H267" s="99">
        <v>0</v>
      </c>
      <c r="I267" s="99">
        <v>0</v>
      </c>
      <c r="J267" s="99">
        <v>0</v>
      </c>
      <c r="K267" s="99">
        <v>0</v>
      </c>
      <c r="L267" s="99">
        <v>0</v>
      </c>
      <c r="M267" s="99">
        <v>12500000</v>
      </c>
      <c r="N267" s="99">
        <v>0</v>
      </c>
      <c r="O267" s="99">
        <v>0</v>
      </c>
      <c r="P267" s="99">
        <v>0</v>
      </c>
      <c r="Q267" s="99">
        <v>0</v>
      </c>
      <c r="R267" s="99">
        <f>SUM(F267:Q267)</f>
        <v>25000000</v>
      </c>
      <c r="S267" s="85">
        <v>2319</v>
      </c>
      <c r="T267" s="85" t="s">
        <v>118</v>
      </c>
      <c r="U267" s="86">
        <v>400000000</v>
      </c>
      <c r="V267" s="87">
        <f t="shared" si="83"/>
        <v>-375000000</v>
      </c>
      <c r="W267" s="82"/>
      <c r="X267" s="82"/>
      <c r="Y267" s="82"/>
      <c r="Z267" s="82"/>
      <c r="AA267" s="82"/>
      <c r="AB267" s="82"/>
      <c r="AC267" s="127"/>
      <c r="AD267" s="99">
        <v>0</v>
      </c>
      <c r="AE267" s="127"/>
      <c r="AF267" s="136" t="e">
        <f t="shared" si="105"/>
        <v>#DIV/0!</v>
      </c>
    </row>
    <row r="268" spans="1:32" x14ac:dyDescent="0.35">
      <c r="A268" s="96">
        <v>2321111</v>
      </c>
      <c r="B268" s="97" t="s">
        <v>954</v>
      </c>
      <c r="C268" s="98"/>
      <c r="D268" s="98" t="s">
        <v>933</v>
      </c>
      <c r="E268" s="99">
        <v>650000000</v>
      </c>
      <c r="F268" s="99">
        <v>0</v>
      </c>
      <c r="G268" s="99">
        <v>350000000</v>
      </c>
      <c r="H268" s="99">
        <v>0</v>
      </c>
      <c r="I268" s="99">
        <v>50000000</v>
      </c>
      <c r="J268" s="99">
        <v>0</v>
      </c>
      <c r="K268" s="99">
        <v>0</v>
      </c>
      <c r="L268" s="99">
        <v>150000000</v>
      </c>
      <c r="M268" s="99">
        <v>100000000</v>
      </c>
      <c r="N268" s="99">
        <v>0</v>
      </c>
      <c r="O268" s="99">
        <v>0</v>
      </c>
      <c r="P268" s="99">
        <v>0</v>
      </c>
      <c r="Q268" s="99">
        <v>0</v>
      </c>
      <c r="R268" s="99">
        <f>SUM(F268:Q268)</f>
        <v>650000000</v>
      </c>
      <c r="S268" s="85">
        <v>23191</v>
      </c>
      <c r="T268" s="85" t="s">
        <v>935</v>
      </c>
      <c r="U268" s="86">
        <v>400000000</v>
      </c>
      <c r="V268" s="87">
        <f t="shared" si="83"/>
        <v>250000000</v>
      </c>
      <c r="AD268" s="99"/>
      <c r="AF268" s="136" t="e">
        <f t="shared" si="105"/>
        <v>#DIV/0!</v>
      </c>
    </row>
    <row r="269" spans="1:32" x14ac:dyDescent="0.35">
      <c r="A269" s="96">
        <v>2321112</v>
      </c>
      <c r="B269" s="97" t="s">
        <v>955</v>
      </c>
      <c r="C269" s="98"/>
      <c r="D269" s="98" t="s">
        <v>933</v>
      </c>
      <c r="E269" s="99">
        <v>436215798</v>
      </c>
      <c r="F269" s="99">
        <v>21267983.16</v>
      </c>
      <c r="G269" s="99">
        <v>81601316.49333334</v>
      </c>
      <c r="H269" s="99">
        <v>81601316.49333334</v>
      </c>
      <c r="I269" s="99">
        <v>81601316.49333334</v>
      </c>
      <c r="J269" s="99">
        <v>21267983.16</v>
      </c>
      <c r="K269" s="99">
        <v>21267983.16</v>
      </c>
      <c r="L269" s="99">
        <v>21267983.16</v>
      </c>
      <c r="M269" s="99">
        <v>21267983.16</v>
      </c>
      <c r="N269" s="99">
        <v>21267983.16</v>
      </c>
      <c r="O269" s="99">
        <v>21267983.16</v>
      </c>
      <c r="P269" s="99">
        <v>21267983.16</v>
      </c>
      <c r="Q269" s="99">
        <v>21267983.239999998</v>
      </c>
      <c r="R269" s="99">
        <v>436215798</v>
      </c>
      <c r="S269" s="85">
        <v>232</v>
      </c>
      <c r="T269" s="85" t="s">
        <v>119</v>
      </c>
      <c r="U269" s="86">
        <v>4651804202</v>
      </c>
      <c r="V269" s="87">
        <f t="shared" si="83"/>
        <v>-4215588404</v>
      </c>
      <c r="AD269" s="99">
        <v>600000</v>
      </c>
      <c r="AE269" s="128"/>
      <c r="AF269" s="136">
        <f t="shared" si="105"/>
        <v>-0.97178858025764958</v>
      </c>
    </row>
    <row r="270" spans="1:32" x14ac:dyDescent="0.35">
      <c r="A270" s="96">
        <v>2321113</v>
      </c>
      <c r="B270" s="97" t="s">
        <v>133</v>
      </c>
      <c r="C270" s="98"/>
      <c r="D270" s="98"/>
      <c r="E270" s="99">
        <v>15000000</v>
      </c>
      <c r="F270" s="99"/>
      <c r="G270" s="99">
        <v>5000000</v>
      </c>
      <c r="H270" s="99">
        <v>5000000</v>
      </c>
      <c r="I270" s="99">
        <v>5000000</v>
      </c>
      <c r="J270" s="99"/>
      <c r="K270" s="99"/>
      <c r="L270" s="99"/>
      <c r="M270" s="99"/>
      <c r="N270" s="99"/>
      <c r="O270" s="99"/>
      <c r="P270" s="99"/>
      <c r="Q270" s="99"/>
      <c r="R270" s="99">
        <v>15000000</v>
      </c>
      <c r="S270" s="85">
        <v>2321</v>
      </c>
      <c r="T270" s="85" t="s">
        <v>120</v>
      </c>
      <c r="U270" s="86">
        <v>4431804202</v>
      </c>
      <c r="V270" s="87">
        <f t="shared" ref="V270:V301" si="106">+E271-U270</f>
        <v>-3843804202</v>
      </c>
      <c r="AD270" s="99">
        <v>1500000</v>
      </c>
      <c r="AF270" s="136" t="e">
        <f t="shared" si="105"/>
        <v>#DIV/0!</v>
      </c>
    </row>
    <row r="271" spans="1:32" x14ac:dyDescent="0.35">
      <c r="A271" s="92">
        <v>23212</v>
      </c>
      <c r="B271" s="93" t="s">
        <v>134</v>
      </c>
      <c r="C271" s="94"/>
      <c r="D271" s="94"/>
      <c r="E271" s="95">
        <f>SUM(E272:E274)</f>
        <v>588000000</v>
      </c>
      <c r="F271" s="95">
        <f t="shared" ref="F271:R271" si="107">SUM(F272:F274)</f>
        <v>80000000</v>
      </c>
      <c r="G271" s="95">
        <f t="shared" si="107"/>
        <v>81000000</v>
      </c>
      <c r="H271" s="95">
        <f t="shared" si="107"/>
        <v>188500000</v>
      </c>
      <c r="I271" s="95">
        <f t="shared" si="107"/>
        <v>31000000</v>
      </c>
      <c r="J271" s="95">
        <f t="shared" si="107"/>
        <v>0</v>
      </c>
      <c r="K271" s="95">
        <f t="shared" si="107"/>
        <v>0</v>
      </c>
      <c r="L271" s="95">
        <f t="shared" si="107"/>
        <v>0</v>
      </c>
      <c r="M271" s="95">
        <f t="shared" si="107"/>
        <v>207500000</v>
      </c>
      <c r="N271" s="95">
        <f t="shared" si="107"/>
        <v>0</v>
      </c>
      <c r="O271" s="95">
        <f t="shared" si="107"/>
        <v>0</v>
      </c>
      <c r="P271" s="95">
        <f t="shared" si="107"/>
        <v>0</v>
      </c>
      <c r="Q271" s="95">
        <f t="shared" si="107"/>
        <v>0</v>
      </c>
      <c r="R271" s="95">
        <f t="shared" si="107"/>
        <v>588000000</v>
      </c>
      <c r="S271" s="85">
        <v>23211</v>
      </c>
      <c r="T271" s="85" t="s">
        <v>121</v>
      </c>
      <c r="U271" s="86">
        <v>3603810000</v>
      </c>
      <c r="V271" s="87">
        <f t="shared" si="106"/>
        <v>-3130810000</v>
      </c>
      <c r="W271" s="89"/>
      <c r="X271" s="89"/>
      <c r="Y271" s="89"/>
      <c r="Z271" s="89"/>
      <c r="AA271" s="89"/>
      <c r="AB271" s="89"/>
      <c r="AC271" s="128"/>
      <c r="AD271" s="95">
        <v>61553621</v>
      </c>
      <c r="AF271" s="135">
        <f t="shared" si="105"/>
        <v>-0.23057973749999999</v>
      </c>
    </row>
    <row r="272" spans="1:32" ht="29" x14ac:dyDescent="0.35">
      <c r="A272" s="96">
        <v>232121</v>
      </c>
      <c r="B272" s="97" t="s">
        <v>956</v>
      </c>
      <c r="C272" s="98"/>
      <c r="D272" s="98" t="s">
        <v>933</v>
      </c>
      <c r="E272" s="99">
        <v>473000000</v>
      </c>
      <c r="F272" s="99">
        <v>80000000</v>
      </c>
      <c r="G272" s="99">
        <v>31000000</v>
      </c>
      <c r="H272" s="99">
        <v>181000000</v>
      </c>
      <c r="I272" s="99">
        <v>31000000</v>
      </c>
      <c r="J272" s="99">
        <v>0</v>
      </c>
      <c r="K272" s="99">
        <v>0</v>
      </c>
      <c r="L272" s="99">
        <v>0</v>
      </c>
      <c r="M272" s="99">
        <v>150000000</v>
      </c>
      <c r="N272" s="99">
        <v>0</v>
      </c>
      <c r="O272" s="99">
        <v>0</v>
      </c>
      <c r="P272" s="99">
        <v>0</v>
      </c>
      <c r="Q272" s="99">
        <v>0</v>
      </c>
      <c r="R272" s="99">
        <v>473000000</v>
      </c>
      <c r="S272" s="85">
        <v>2321101</v>
      </c>
      <c r="T272" s="85" t="s">
        <v>122</v>
      </c>
      <c r="U272" s="86">
        <v>90000000</v>
      </c>
      <c r="V272" s="87">
        <f t="shared" si="106"/>
        <v>10000000</v>
      </c>
      <c r="AD272" s="99">
        <v>61553621</v>
      </c>
      <c r="AF272" s="136">
        <f t="shared" si="105"/>
        <v>-0.23057973749999999</v>
      </c>
    </row>
    <row r="273" spans="1:32" x14ac:dyDescent="0.35">
      <c r="A273" s="96">
        <v>232122</v>
      </c>
      <c r="B273" s="97" t="s">
        <v>957</v>
      </c>
      <c r="C273" s="98"/>
      <c r="D273" s="98" t="s">
        <v>933</v>
      </c>
      <c r="E273" s="99">
        <v>100000000</v>
      </c>
      <c r="F273" s="99">
        <v>0</v>
      </c>
      <c r="G273" s="99">
        <v>50000000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50000000</v>
      </c>
      <c r="N273" s="99">
        <v>0</v>
      </c>
      <c r="O273" s="99">
        <v>0</v>
      </c>
      <c r="P273" s="99">
        <v>0</v>
      </c>
      <c r="Q273" s="99">
        <v>0</v>
      </c>
      <c r="R273" s="99">
        <f>SUM(F273:Q273)</f>
        <v>100000000</v>
      </c>
      <c r="S273" s="85">
        <v>2321102</v>
      </c>
      <c r="T273" s="85" t="s">
        <v>123</v>
      </c>
      <c r="U273" s="86">
        <v>190000000</v>
      </c>
      <c r="V273" s="87">
        <f t="shared" si="106"/>
        <v>-175000000</v>
      </c>
      <c r="AD273" s="99">
        <v>0</v>
      </c>
      <c r="AF273" s="136" t="e">
        <f t="shared" si="105"/>
        <v>#DIV/0!</v>
      </c>
    </row>
    <row r="274" spans="1:32" x14ac:dyDescent="0.35">
      <c r="A274" s="96">
        <v>232123</v>
      </c>
      <c r="B274" s="97" t="s">
        <v>137</v>
      </c>
      <c r="C274" s="98"/>
      <c r="D274" s="98" t="s">
        <v>933</v>
      </c>
      <c r="E274" s="99">
        <v>15000000</v>
      </c>
      <c r="F274" s="99">
        <v>0</v>
      </c>
      <c r="G274" s="99">
        <v>0</v>
      </c>
      <c r="H274" s="99">
        <v>7500000</v>
      </c>
      <c r="I274" s="99">
        <v>0</v>
      </c>
      <c r="J274" s="99">
        <v>0</v>
      </c>
      <c r="K274" s="99">
        <v>0</v>
      </c>
      <c r="L274" s="99">
        <v>0</v>
      </c>
      <c r="M274" s="99">
        <v>7500000</v>
      </c>
      <c r="N274" s="99">
        <v>0</v>
      </c>
      <c r="O274" s="99">
        <v>0</v>
      </c>
      <c r="P274" s="99">
        <v>0</v>
      </c>
      <c r="Q274" s="99">
        <v>0</v>
      </c>
      <c r="R274" s="99">
        <f>SUM(F274:Q274)</f>
        <v>15000000</v>
      </c>
      <c r="S274" s="85">
        <v>2321103</v>
      </c>
      <c r="T274" s="85" t="s">
        <v>124</v>
      </c>
      <c r="U274" s="86">
        <v>1780000000</v>
      </c>
      <c r="V274" s="87">
        <f t="shared" si="106"/>
        <v>-1720000000</v>
      </c>
      <c r="W274" s="89"/>
      <c r="X274" s="89"/>
      <c r="Y274" s="89"/>
      <c r="Z274" s="89"/>
      <c r="AA274" s="89"/>
      <c r="AB274" s="89"/>
      <c r="AC274" s="128"/>
      <c r="AD274" s="99">
        <v>0</v>
      </c>
      <c r="AF274" s="136" t="e">
        <f t="shared" si="105"/>
        <v>#DIV/0!</v>
      </c>
    </row>
    <row r="275" spans="1:32" x14ac:dyDescent="0.35">
      <c r="A275" s="92">
        <v>23213</v>
      </c>
      <c r="B275" s="93" t="s">
        <v>138</v>
      </c>
      <c r="C275" s="94"/>
      <c r="D275" s="94"/>
      <c r="E275" s="95">
        <f>SUM(E276:E279)</f>
        <v>60000000</v>
      </c>
      <c r="F275" s="95">
        <f t="shared" ref="F275:R275" si="108">SUM(F276:F279)</f>
        <v>10000000</v>
      </c>
      <c r="G275" s="95">
        <f t="shared" si="108"/>
        <v>4000000</v>
      </c>
      <c r="H275" s="95">
        <f t="shared" si="108"/>
        <v>15000000</v>
      </c>
      <c r="I275" s="95">
        <f t="shared" si="108"/>
        <v>8000000</v>
      </c>
      <c r="J275" s="95">
        <f t="shared" si="108"/>
        <v>5000000</v>
      </c>
      <c r="K275" s="95">
        <f t="shared" si="108"/>
        <v>4000000</v>
      </c>
      <c r="L275" s="95">
        <f t="shared" si="108"/>
        <v>0</v>
      </c>
      <c r="M275" s="95">
        <f t="shared" si="108"/>
        <v>14000000</v>
      </c>
      <c r="N275" s="95">
        <f t="shared" si="108"/>
        <v>0</v>
      </c>
      <c r="O275" s="95">
        <f t="shared" si="108"/>
        <v>0</v>
      </c>
      <c r="P275" s="95">
        <f t="shared" si="108"/>
        <v>0</v>
      </c>
      <c r="Q275" s="95">
        <f t="shared" si="108"/>
        <v>0</v>
      </c>
      <c r="R275" s="95">
        <f t="shared" si="108"/>
        <v>60000000</v>
      </c>
      <c r="S275" s="85">
        <v>2321104</v>
      </c>
      <c r="T275" s="85" t="s">
        <v>125</v>
      </c>
      <c r="U275" s="86">
        <v>30000000</v>
      </c>
      <c r="V275" s="87">
        <f t="shared" si="106"/>
        <v>-13000000</v>
      </c>
      <c r="AD275" s="95">
        <v>0</v>
      </c>
      <c r="AF275" s="135">
        <f t="shared" si="105"/>
        <v>-1</v>
      </c>
    </row>
    <row r="276" spans="1:32" x14ac:dyDescent="0.35">
      <c r="A276" s="96">
        <v>232131</v>
      </c>
      <c r="B276" s="97" t="s">
        <v>958</v>
      </c>
      <c r="C276" s="98"/>
      <c r="D276" s="98" t="s">
        <v>933</v>
      </c>
      <c r="E276" s="99">
        <v>17000000</v>
      </c>
      <c r="F276" s="99">
        <v>0</v>
      </c>
      <c r="G276" s="99">
        <v>0</v>
      </c>
      <c r="H276" s="99">
        <v>10000000</v>
      </c>
      <c r="I276" s="99">
        <v>0</v>
      </c>
      <c r="J276" s="99">
        <v>0</v>
      </c>
      <c r="K276" s="99">
        <v>0</v>
      </c>
      <c r="L276" s="99">
        <v>0</v>
      </c>
      <c r="M276" s="99">
        <v>7000000</v>
      </c>
      <c r="N276" s="99">
        <v>0</v>
      </c>
      <c r="O276" s="99">
        <v>0</v>
      </c>
      <c r="P276" s="99">
        <v>0</v>
      </c>
      <c r="Q276" s="99">
        <v>0</v>
      </c>
      <c r="R276" s="99">
        <f>SUM(F276:Q276)</f>
        <v>17000000</v>
      </c>
      <c r="S276" s="85">
        <v>2321105</v>
      </c>
      <c r="T276" s="85" t="s">
        <v>126</v>
      </c>
      <c r="U276" s="86">
        <v>128000000</v>
      </c>
      <c r="V276" s="87">
        <f t="shared" si="106"/>
        <v>-113000000</v>
      </c>
      <c r="W276" s="89"/>
      <c r="X276" s="89"/>
      <c r="Y276" s="89"/>
      <c r="Z276" s="89"/>
      <c r="AA276" s="89"/>
      <c r="AB276" s="89"/>
      <c r="AC276" s="128"/>
      <c r="AD276" s="99">
        <v>0</v>
      </c>
      <c r="AF276" s="136" t="e">
        <f t="shared" si="105"/>
        <v>#DIV/0!</v>
      </c>
    </row>
    <row r="277" spans="1:32" x14ac:dyDescent="0.35">
      <c r="A277" s="96">
        <v>232132</v>
      </c>
      <c r="B277" s="97" t="s">
        <v>959</v>
      </c>
      <c r="C277" s="98"/>
      <c r="D277" s="98" t="s">
        <v>933</v>
      </c>
      <c r="E277" s="99">
        <v>15000000</v>
      </c>
      <c r="F277" s="99">
        <v>0</v>
      </c>
      <c r="G277" s="99">
        <v>0</v>
      </c>
      <c r="H277" s="99">
        <v>5000000</v>
      </c>
      <c r="I277" s="99">
        <v>0</v>
      </c>
      <c r="J277" s="99">
        <v>5000000</v>
      </c>
      <c r="K277" s="99">
        <v>0</v>
      </c>
      <c r="L277" s="99">
        <v>0</v>
      </c>
      <c r="M277" s="99">
        <v>5000000</v>
      </c>
      <c r="N277" s="99">
        <v>0</v>
      </c>
      <c r="O277" s="99">
        <v>0</v>
      </c>
      <c r="P277" s="99">
        <v>0</v>
      </c>
      <c r="Q277" s="99">
        <v>0</v>
      </c>
      <c r="R277" s="99">
        <f>SUM(F277:Q277)</f>
        <v>15000000</v>
      </c>
      <c r="S277" s="85">
        <v>2321106</v>
      </c>
      <c r="T277" s="85" t="s">
        <v>127</v>
      </c>
      <c r="U277" s="86">
        <v>90000000</v>
      </c>
      <c r="V277" s="87">
        <f t="shared" si="106"/>
        <v>-72000000</v>
      </c>
      <c r="W277" s="89"/>
      <c r="X277" s="89"/>
      <c r="Y277" s="89"/>
      <c r="Z277" s="89"/>
      <c r="AA277" s="89"/>
      <c r="AB277" s="89"/>
      <c r="AC277" s="128"/>
      <c r="AD277" s="99">
        <v>0</v>
      </c>
      <c r="AF277" s="136" t="e">
        <f t="shared" si="105"/>
        <v>#DIV/0!</v>
      </c>
    </row>
    <row r="278" spans="1:32" x14ac:dyDescent="0.35">
      <c r="A278" s="96">
        <v>232133</v>
      </c>
      <c r="B278" s="97" t="s">
        <v>960</v>
      </c>
      <c r="C278" s="98"/>
      <c r="D278" s="98" t="s">
        <v>933</v>
      </c>
      <c r="E278" s="99">
        <v>18000000</v>
      </c>
      <c r="F278" s="99">
        <v>10000000</v>
      </c>
      <c r="G278" s="99">
        <v>0</v>
      </c>
      <c r="H278" s="99">
        <v>0</v>
      </c>
      <c r="I278" s="99">
        <v>8000000</v>
      </c>
      <c r="J278" s="99">
        <v>0</v>
      </c>
      <c r="K278" s="99">
        <v>0</v>
      </c>
      <c r="L278" s="99">
        <v>0</v>
      </c>
      <c r="M278" s="99">
        <v>0</v>
      </c>
      <c r="N278" s="99">
        <v>0</v>
      </c>
      <c r="O278" s="99">
        <v>0</v>
      </c>
      <c r="P278" s="99">
        <v>0</v>
      </c>
      <c r="Q278" s="99">
        <v>0</v>
      </c>
      <c r="R278" s="99">
        <f>SUM(F278:Q278)</f>
        <v>18000000</v>
      </c>
      <c r="S278" s="85">
        <v>2321107</v>
      </c>
      <c r="T278" s="85" t="s">
        <v>128</v>
      </c>
      <c r="U278" s="86">
        <v>320000000</v>
      </c>
      <c r="V278" s="87">
        <f t="shared" si="106"/>
        <v>-310000000</v>
      </c>
      <c r="AD278" s="99">
        <v>0</v>
      </c>
      <c r="AF278" s="136">
        <f t="shared" si="105"/>
        <v>-1</v>
      </c>
    </row>
    <row r="279" spans="1:32" x14ac:dyDescent="0.35">
      <c r="A279" s="96">
        <v>232134</v>
      </c>
      <c r="B279" s="97" t="s">
        <v>961</v>
      </c>
      <c r="C279" s="98"/>
      <c r="D279" s="98" t="s">
        <v>933</v>
      </c>
      <c r="E279" s="99">
        <v>10000000</v>
      </c>
      <c r="F279" s="99">
        <v>0</v>
      </c>
      <c r="G279" s="99">
        <v>4000000</v>
      </c>
      <c r="H279" s="99">
        <v>0</v>
      </c>
      <c r="I279" s="99">
        <v>0</v>
      </c>
      <c r="J279" s="99">
        <v>0</v>
      </c>
      <c r="K279" s="99">
        <v>4000000</v>
      </c>
      <c r="L279" s="99">
        <v>0</v>
      </c>
      <c r="M279" s="99">
        <v>2000000</v>
      </c>
      <c r="N279" s="99">
        <v>0</v>
      </c>
      <c r="O279" s="99">
        <v>0</v>
      </c>
      <c r="P279" s="99">
        <v>0</v>
      </c>
      <c r="Q279" s="99">
        <v>0</v>
      </c>
      <c r="R279" s="99">
        <f>SUM(F279:Q279)</f>
        <v>10000000</v>
      </c>
      <c r="S279" s="85">
        <v>2321108</v>
      </c>
      <c r="T279" s="85" t="s">
        <v>129</v>
      </c>
      <c r="U279" s="86">
        <v>16588404</v>
      </c>
      <c r="V279" s="87">
        <f t="shared" si="106"/>
        <v>336405798</v>
      </c>
      <c r="W279" s="89"/>
      <c r="X279" s="89"/>
      <c r="Y279" s="89"/>
      <c r="Z279" s="89"/>
      <c r="AA279" s="89"/>
      <c r="AB279" s="89"/>
      <c r="AC279" s="128"/>
      <c r="AD279" s="99">
        <v>0</v>
      </c>
      <c r="AF279" s="136" t="e">
        <f t="shared" si="105"/>
        <v>#DIV/0!</v>
      </c>
    </row>
    <row r="280" spans="1:32" x14ac:dyDescent="0.35">
      <c r="A280" s="92">
        <v>23214</v>
      </c>
      <c r="B280" s="93" t="s">
        <v>143</v>
      </c>
      <c r="C280" s="94"/>
      <c r="D280" s="94"/>
      <c r="E280" s="95">
        <f>SUM(E281:E284)</f>
        <v>352994202</v>
      </c>
      <c r="F280" s="95">
        <f t="shared" ref="F280:R280" si="109">SUM(F281:F284)</f>
        <v>0</v>
      </c>
      <c r="G280" s="95">
        <f t="shared" si="109"/>
        <v>31272727.272727273</v>
      </c>
      <c r="H280" s="95">
        <f t="shared" si="109"/>
        <v>132266929.27272727</v>
      </c>
      <c r="I280" s="95">
        <f t="shared" si="109"/>
        <v>7272727.2727272725</v>
      </c>
      <c r="J280" s="95">
        <f t="shared" si="109"/>
        <v>31272727.272727273</v>
      </c>
      <c r="K280" s="95">
        <f t="shared" si="109"/>
        <v>7272727.2727272725</v>
      </c>
      <c r="L280" s="95">
        <f t="shared" si="109"/>
        <v>7272727.2727272725</v>
      </c>
      <c r="M280" s="95">
        <f t="shared" si="109"/>
        <v>107272727.27272727</v>
      </c>
      <c r="N280" s="95">
        <f t="shared" si="109"/>
        <v>7272727.2727272725</v>
      </c>
      <c r="O280" s="95">
        <f t="shared" si="109"/>
        <v>7272727.2727272725</v>
      </c>
      <c r="P280" s="95">
        <f t="shared" si="109"/>
        <v>7272727.2727272725</v>
      </c>
      <c r="Q280" s="95">
        <f t="shared" si="109"/>
        <v>7272727.2727272725</v>
      </c>
      <c r="R280" s="95">
        <f t="shared" si="109"/>
        <v>352994202</v>
      </c>
      <c r="S280" s="85">
        <v>2321109</v>
      </c>
      <c r="T280" s="85" t="s">
        <v>130</v>
      </c>
      <c r="U280" s="86">
        <v>29005798</v>
      </c>
      <c r="V280" s="87">
        <f t="shared" si="106"/>
        <v>70994202</v>
      </c>
      <c r="AD280" s="95">
        <v>0</v>
      </c>
      <c r="AF280" s="135" t="e">
        <f t="shared" si="105"/>
        <v>#DIV/0!</v>
      </c>
    </row>
    <row r="281" spans="1:32" x14ac:dyDescent="0.35">
      <c r="A281" s="96">
        <v>232141</v>
      </c>
      <c r="B281" s="97" t="s">
        <v>962</v>
      </c>
      <c r="C281" s="98"/>
      <c r="D281" s="98" t="s">
        <v>933</v>
      </c>
      <c r="E281" s="99">
        <v>100000000</v>
      </c>
      <c r="F281" s="99">
        <v>0</v>
      </c>
      <c r="G281" s="99">
        <v>0</v>
      </c>
      <c r="H281" s="99">
        <v>50000000</v>
      </c>
      <c r="I281" s="99">
        <v>0</v>
      </c>
      <c r="J281" s="99">
        <v>0</v>
      </c>
      <c r="K281" s="99">
        <v>0</v>
      </c>
      <c r="L281" s="99">
        <v>0</v>
      </c>
      <c r="M281" s="99">
        <v>50000000</v>
      </c>
      <c r="N281" s="99">
        <v>0</v>
      </c>
      <c r="O281" s="99">
        <v>0</v>
      </c>
      <c r="P281" s="99">
        <v>0</v>
      </c>
      <c r="Q281" s="99">
        <v>0</v>
      </c>
      <c r="R281" s="99">
        <f>SUM(F281:Q281)</f>
        <v>100000000</v>
      </c>
      <c r="S281" s="85">
        <v>2321110</v>
      </c>
      <c r="T281" s="85" t="s">
        <v>131</v>
      </c>
      <c r="U281" s="86">
        <v>25000000</v>
      </c>
      <c r="V281" s="87">
        <f t="shared" si="106"/>
        <v>75000000</v>
      </c>
      <c r="W281" s="89"/>
      <c r="X281" s="89"/>
      <c r="Y281" s="89"/>
      <c r="Z281" s="89"/>
      <c r="AA281" s="89"/>
      <c r="AB281" s="89"/>
      <c r="AC281" s="128"/>
      <c r="AD281" s="99">
        <v>0</v>
      </c>
      <c r="AF281" s="136" t="e">
        <f t="shared" si="105"/>
        <v>#DIV/0!</v>
      </c>
    </row>
    <row r="282" spans="1:32" x14ac:dyDescent="0.35">
      <c r="A282" s="96">
        <v>232142</v>
      </c>
      <c r="B282" s="97" t="s">
        <v>963</v>
      </c>
      <c r="C282" s="98"/>
      <c r="D282" s="98" t="s">
        <v>933</v>
      </c>
      <c r="E282" s="99">
        <v>100000000</v>
      </c>
      <c r="F282" s="99">
        <v>0</v>
      </c>
      <c r="G282" s="99">
        <v>0</v>
      </c>
      <c r="H282" s="99">
        <v>50000000</v>
      </c>
      <c r="I282" s="99">
        <v>0</v>
      </c>
      <c r="J282" s="99">
        <v>0</v>
      </c>
      <c r="K282" s="99">
        <v>0</v>
      </c>
      <c r="L282" s="99">
        <v>0</v>
      </c>
      <c r="M282" s="99">
        <v>50000000</v>
      </c>
      <c r="N282" s="99">
        <v>0</v>
      </c>
      <c r="O282" s="99">
        <v>0</v>
      </c>
      <c r="P282" s="99">
        <v>0</v>
      </c>
      <c r="Q282" s="99">
        <v>0</v>
      </c>
      <c r="R282" s="99">
        <f>SUM(F282:Q282)</f>
        <v>100000000</v>
      </c>
      <c r="S282" s="85">
        <v>2321112</v>
      </c>
      <c r="T282" s="85" t="s">
        <v>132</v>
      </c>
      <c r="U282" s="86">
        <v>650000000</v>
      </c>
      <c r="V282" s="87">
        <f t="shared" si="106"/>
        <v>-522000000</v>
      </c>
      <c r="W282" s="89"/>
      <c r="X282" s="89"/>
      <c r="Y282" s="89"/>
      <c r="Z282" s="89"/>
      <c r="AA282" s="89"/>
      <c r="AB282" s="89"/>
      <c r="AC282" s="128"/>
      <c r="AD282" s="99">
        <v>0</v>
      </c>
      <c r="AF282" s="136" t="e">
        <f t="shared" si="105"/>
        <v>#DIV/0!</v>
      </c>
    </row>
    <row r="283" spans="1:32" x14ac:dyDescent="0.35">
      <c r="A283" s="96">
        <v>232143</v>
      </c>
      <c r="B283" s="97" t="s">
        <v>964</v>
      </c>
      <c r="C283" s="98"/>
      <c r="D283" s="98" t="s">
        <v>933</v>
      </c>
      <c r="E283" s="99">
        <v>128000000</v>
      </c>
      <c r="F283" s="99">
        <v>0</v>
      </c>
      <c r="G283" s="99">
        <v>31272727.272727273</v>
      </c>
      <c r="H283" s="99">
        <v>7272727.2727272725</v>
      </c>
      <c r="I283" s="99">
        <v>7272727.2727272725</v>
      </c>
      <c r="J283" s="99">
        <v>31272727.272727273</v>
      </c>
      <c r="K283" s="99">
        <v>7272727.2727272725</v>
      </c>
      <c r="L283" s="99">
        <v>7272727.2727272725</v>
      </c>
      <c r="M283" s="99">
        <v>7272727.2727272725</v>
      </c>
      <c r="N283" s="99">
        <v>7272727.2727272725</v>
      </c>
      <c r="O283" s="99">
        <v>7272727.2727272725</v>
      </c>
      <c r="P283" s="99">
        <v>7272727.2727272725</v>
      </c>
      <c r="Q283" s="99">
        <v>7272727.2727272725</v>
      </c>
      <c r="R283" s="99">
        <v>127999999.99999999</v>
      </c>
      <c r="S283" s="85">
        <v>2321113</v>
      </c>
      <c r="T283" s="85" t="s">
        <v>133</v>
      </c>
      <c r="U283" s="86">
        <v>255215798</v>
      </c>
      <c r="V283" s="87">
        <f t="shared" si="106"/>
        <v>-230221596</v>
      </c>
      <c r="AD283" s="99">
        <v>0</v>
      </c>
      <c r="AF283" s="136" t="e">
        <f t="shared" si="105"/>
        <v>#DIV/0!</v>
      </c>
    </row>
    <row r="284" spans="1:32" x14ac:dyDescent="0.35">
      <c r="A284" s="96">
        <v>232144</v>
      </c>
      <c r="B284" s="97" t="s">
        <v>965</v>
      </c>
      <c r="C284" s="98"/>
      <c r="D284" s="98" t="s">
        <v>933</v>
      </c>
      <c r="E284" s="99">
        <v>24994202</v>
      </c>
      <c r="F284" s="99">
        <v>0</v>
      </c>
      <c r="G284" s="99">
        <v>0</v>
      </c>
      <c r="H284" s="99">
        <v>24994202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0</v>
      </c>
      <c r="P284" s="99">
        <v>0</v>
      </c>
      <c r="Q284" s="99">
        <v>0</v>
      </c>
      <c r="R284" s="99">
        <f>SUM(F284:Q284)</f>
        <v>24994202</v>
      </c>
      <c r="S284" s="85">
        <v>23212</v>
      </c>
      <c r="T284" s="85" t="s">
        <v>134</v>
      </c>
      <c r="U284" s="86">
        <v>495000000</v>
      </c>
      <c r="V284" s="87">
        <f t="shared" si="106"/>
        <v>-375000000</v>
      </c>
      <c r="AD284" s="99">
        <v>0</v>
      </c>
      <c r="AF284" s="136" t="e">
        <f t="shared" si="105"/>
        <v>#DIV/0!</v>
      </c>
    </row>
    <row r="285" spans="1:32" x14ac:dyDescent="0.35">
      <c r="A285" s="92">
        <v>2322</v>
      </c>
      <c r="B285" s="93" t="s">
        <v>148</v>
      </c>
      <c r="C285" s="94"/>
      <c r="D285" s="94"/>
      <c r="E285" s="95">
        <f>+E286+E287</f>
        <v>120000000</v>
      </c>
      <c r="F285" s="95">
        <f t="shared" ref="F285:R285" si="110">+F286+F287</f>
        <v>0</v>
      </c>
      <c r="G285" s="95">
        <f t="shared" si="110"/>
        <v>0</v>
      </c>
      <c r="H285" s="95">
        <f t="shared" si="110"/>
        <v>60000000</v>
      </c>
      <c r="I285" s="95">
        <f t="shared" si="110"/>
        <v>0</v>
      </c>
      <c r="J285" s="95">
        <f t="shared" si="110"/>
        <v>0</v>
      </c>
      <c r="K285" s="95">
        <f t="shared" si="110"/>
        <v>0</v>
      </c>
      <c r="L285" s="95">
        <f t="shared" si="110"/>
        <v>0</v>
      </c>
      <c r="M285" s="95">
        <f t="shared" si="110"/>
        <v>60000000</v>
      </c>
      <c r="N285" s="95">
        <f t="shared" si="110"/>
        <v>0</v>
      </c>
      <c r="O285" s="95">
        <f t="shared" si="110"/>
        <v>0</v>
      </c>
      <c r="P285" s="95">
        <f t="shared" si="110"/>
        <v>0</v>
      </c>
      <c r="Q285" s="95">
        <f t="shared" si="110"/>
        <v>0</v>
      </c>
      <c r="R285" s="95">
        <f t="shared" si="110"/>
        <v>120000000</v>
      </c>
      <c r="S285" s="85">
        <v>232121</v>
      </c>
      <c r="T285" s="85" t="s">
        <v>135</v>
      </c>
      <c r="U285" s="86">
        <v>380000000</v>
      </c>
      <c r="V285" s="87">
        <f t="shared" si="106"/>
        <v>-300000000</v>
      </c>
      <c r="AD285" s="95">
        <v>9164</v>
      </c>
      <c r="AF285" s="135" t="e">
        <f t="shared" si="105"/>
        <v>#DIV/0!</v>
      </c>
    </row>
    <row r="286" spans="1:32" x14ac:dyDescent="0.35">
      <c r="A286" s="96">
        <v>23221</v>
      </c>
      <c r="B286" s="97" t="s">
        <v>966</v>
      </c>
      <c r="C286" s="98"/>
      <c r="D286" s="98" t="s">
        <v>933</v>
      </c>
      <c r="E286" s="99">
        <v>80000000</v>
      </c>
      <c r="F286" s="99">
        <v>0</v>
      </c>
      <c r="G286" s="99">
        <v>0</v>
      </c>
      <c r="H286" s="99">
        <v>40000000</v>
      </c>
      <c r="I286" s="99">
        <v>0</v>
      </c>
      <c r="J286" s="99">
        <v>0</v>
      </c>
      <c r="K286" s="99">
        <v>0</v>
      </c>
      <c r="L286" s="99">
        <v>0</v>
      </c>
      <c r="M286" s="99">
        <v>40000000</v>
      </c>
      <c r="N286" s="99">
        <v>0</v>
      </c>
      <c r="O286" s="99">
        <v>0</v>
      </c>
      <c r="P286" s="99">
        <v>0</v>
      </c>
      <c r="Q286" s="99">
        <v>0</v>
      </c>
      <c r="R286" s="99">
        <f>SUM(F286:Q286)</f>
        <v>80000000</v>
      </c>
      <c r="S286" s="85">
        <v>232122</v>
      </c>
      <c r="T286" s="85" t="s">
        <v>136</v>
      </c>
      <c r="U286" s="86">
        <v>100000000</v>
      </c>
      <c r="V286" s="87">
        <f t="shared" si="106"/>
        <v>-60000000</v>
      </c>
      <c r="AD286" s="99">
        <v>9164</v>
      </c>
      <c r="AF286" s="136" t="e">
        <f t="shared" si="105"/>
        <v>#DIV/0!</v>
      </c>
    </row>
    <row r="287" spans="1:32" x14ac:dyDescent="0.35">
      <c r="A287" s="96">
        <v>23224</v>
      </c>
      <c r="B287" s="97" t="s">
        <v>967</v>
      </c>
      <c r="C287" s="98"/>
      <c r="D287" s="98" t="s">
        <v>933</v>
      </c>
      <c r="E287" s="99">
        <v>40000000</v>
      </c>
      <c r="F287" s="99">
        <v>0</v>
      </c>
      <c r="G287" s="99">
        <v>0</v>
      </c>
      <c r="H287" s="99">
        <v>20000000</v>
      </c>
      <c r="I287" s="99">
        <v>0</v>
      </c>
      <c r="J287" s="99">
        <v>0</v>
      </c>
      <c r="K287" s="99">
        <v>0</v>
      </c>
      <c r="L287" s="99">
        <v>0</v>
      </c>
      <c r="M287" s="99">
        <v>20000000</v>
      </c>
      <c r="N287" s="99">
        <v>0</v>
      </c>
      <c r="O287" s="99">
        <v>0</v>
      </c>
      <c r="P287" s="99">
        <v>0</v>
      </c>
      <c r="Q287" s="99">
        <v>0</v>
      </c>
      <c r="R287" s="99">
        <f>SUM(F287:Q287)</f>
        <v>40000000</v>
      </c>
      <c r="S287" s="85">
        <v>232123</v>
      </c>
      <c r="T287" s="85" t="s">
        <v>137</v>
      </c>
      <c r="U287" s="86">
        <v>15000000</v>
      </c>
      <c r="V287" s="87">
        <f t="shared" si="106"/>
        <v>85000000</v>
      </c>
      <c r="W287" s="89"/>
      <c r="X287" s="89"/>
      <c r="Y287" s="89"/>
      <c r="Z287" s="89"/>
      <c r="AA287" s="89"/>
      <c r="AB287" s="89"/>
      <c r="AC287" s="128"/>
      <c r="AD287" s="99">
        <v>0</v>
      </c>
      <c r="AF287" s="136" t="e">
        <f t="shared" si="105"/>
        <v>#DIV/0!</v>
      </c>
    </row>
    <row r="288" spans="1:32" x14ac:dyDescent="0.35">
      <c r="A288" s="92">
        <v>2323</v>
      </c>
      <c r="B288" s="93" t="s">
        <v>149</v>
      </c>
      <c r="C288" s="94"/>
      <c r="D288" s="94"/>
      <c r="E288" s="95">
        <f>+E289</f>
        <v>100000000</v>
      </c>
      <c r="F288" s="95">
        <f t="shared" ref="F288:R288" si="111">+F289</f>
        <v>0</v>
      </c>
      <c r="G288" s="95">
        <f t="shared" si="111"/>
        <v>0</v>
      </c>
      <c r="H288" s="95">
        <f t="shared" si="111"/>
        <v>0</v>
      </c>
      <c r="I288" s="95">
        <f t="shared" si="111"/>
        <v>0</v>
      </c>
      <c r="J288" s="95">
        <f t="shared" si="111"/>
        <v>0</v>
      </c>
      <c r="K288" s="95">
        <f t="shared" si="111"/>
        <v>50000000</v>
      </c>
      <c r="L288" s="95">
        <f t="shared" si="111"/>
        <v>0</v>
      </c>
      <c r="M288" s="95">
        <f t="shared" si="111"/>
        <v>0</v>
      </c>
      <c r="N288" s="95">
        <f t="shared" si="111"/>
        <v>0</v>
      </c>
      <c r="O288" s="95">
        <f t="shared" si="111"/>
        <v>0</v>
      </c>
      <c r="P288" s="95">
        <f t="shared" si="111"/>
        <v>50000000</v>
      </c>
      <c r="Q288" s="95">
        <f t="shared" si="111"/>
        <v>0</v>
      </c>
      <c r="R288" s="95">
        <f t="shared" si="111"/>
        <v>100000000</v>
      </c>
      <c r="S288" s="85">
        <v>23213</v>
      </c>
      <c r="T288" s="85" t="s">
        <v>138</v>
      </c>
      <c r="U288" s="86">
        <v>60000000</v>
      </c>
      <c r="V288" s="87">
        <f t="shared" si="106"/>
        <v>40000000</v>
      </c>
      <c r="AD288" s="95">
        <v>0</v>
      </c>
      <c r="AF288" s="135" t="e">
        <f t="shared" si="105"/>
        <v>#DIV/0!</v>
      </c>
    </row>
    <row r="289" spans="1:32" ht="29" x14ac:dyDescent="0.35">
      <c r="A289" s="96">
        <v>23231</v>
      </c>
      <c r="B289" s="97" t="s">
        <v>968</v>
      </c>
      <c r="C289" s="98"/>
      <c r="D289" s="98" t="s">
        <v>933</v>
      </c>
      <c r="E289" s="99">
        <v>100000000</v>
      </c>
      <c r="F289" s="99">
        <v>0</v>
      </c>
      <c r="G289" s="99">
        <v>0</v>
      </c>
      <c r="H289" s="99">
        <v>0</v>
      </c>
      <c r="I289" s="99">
        <v>0</v>
      </c>
      <c r="J289" s="99">
        <v>0</v>
      </c>
      <c r="K289" s="99">
        <v>50000000</v>
      </c>
      <c r="L289" s="99">
        <v>0</v>
      </c>
      <c r="M289" s="99">
        <v>0</v>
      </c>
      <c r="N289" s="99">
        <v>0</v>
      </c>
      <c r="O289" s="99">
        <v>0</v>
      </c>
      <c r="P289" s="99">
        <v>50000000</v>
      </c>
      <c r="Q289" s="99">
        <v>0</v>
      </c>
      <c r="R289" s="99">
        <f>SUM(F289:Q289)</f>
        <v>100000000</v>
      </c>
      <c r="S289" s="85">
        <v>232131</v>
      </c>
      <c r="T289" s="85" t="s">
        <v>139</v>
      </c>
      <c r="U289" s="86">
        <v>17000000</v>
      </c>
      <c r="V289" s="87">
        <f t="shared" si="106"/>
        <v>77200000</v>
      </c>
      <c r="AD289" s="99">
        <v>0</v>
      </c>
      <c r="AF289" s="136" t="e">
        <f t="shared" si="105"/>
        <v>#DIV/0!</v>
      </c>
    </row>
    <row r="290" spans="1:32" x14ac:dyDescent="0.35">
      <c r="A290" s="50">
        <v>233</v>
      </c>
      <c r="B290" s="51" t="s">
        <v>150</v>
      </c>
      <c r="C290" s="83"/>
      <c r="D290" s="83"/>
      <c r="E290" s="84">
        <f>+E291+E293</f>
        <v>94200000</v>
      </c>
      <c r="F290" s="84">
        <f t="shared" ref="F290:R290" si="112">+F291+F293</f>
        <v>0</v>
      </c>
      <c r="G290" s="84">
        <f t="shared" si="112"/>
        <v>0</v>
      </c>
      <c r="H290" s="84">
        <f t="shared" si="112"/>
        <v>24200000</v>
      </c>
      <c r="I290" s="84">
        <f t="shared" si="112"/>
        <v>10000000</v>
      </c>
      <c r="J290" s="84">
        <f t="shared" si="112"/>
        <v>10000000</v>
      </c>
      <c r="K290" s="84">
        <f t="shared" si="112"/>
        <v>10000000</v>
      </c>
      <c r="L290" s="84">
        <f t="shared" si="112"/>
        <v>0</v>
      </c>
      <c r="M290" s="84">
        <f t="shared" si="112"/>
        <v>10000000</v>
      </c>
      <c r="N290" s="84">
        <f t="shared" si="112"/>
        <v>10000000</v>
      </c>
      <c r="O290" s="84">
        <f t="shared" si="112"/>
        <v>10000000</v>
      </c>
      <c r="P290" s="84">
        <f t="shared" si="112"/>
        <v>10000000</v>
      </c>
      <c r="Q290" s="84">
        <f t="shared" si="112"/>
        <v>0</v>
      </c>
      <c r="R290" s="84">
        <f t="shared" si="112"/>
        <v>94200000</v>
      </c>
      <c r="S290" s="85">
        <v>232132</v>
      </c>
      <c r="T290" s="85" t="s">
        <v>140</v>
      </c>
      <c r="U290" s="86">
        <v>15000000</v>
      </c>
      <c r="V290" s="87">
        <f t="shared" si="106"/>
        <v>65000000</v>
      </c>
      <c r="AD290" s="84">
        <v>0</v>
      </c>
      <c r="AF290" s="133" t="e">
        <f t="shared" si="105"/>
        <v>#DIV/0!</v>
      </c>
    </row>
    <row r="291" spans="1:32" x14ac:dyDescent="0.35">
      <c r="A291" s="92">
        <v>2331</v>
      </c>
      <c r="B291" s="93" t="s">
        <v>151</v>
      </c>
      <c r="C291" s="94"/>
      <c r="D291" s="94"/>
      <c r="E291" s="95">
        <f>+E292</f>
        <v>80000000</v>
      </c>
      <c r="F291" s="95">
        <f t="shared" ref="F291:R291" si="113">+F292</f>
        <v>0</v>
      </c>
      <c r="G291" s="95">
        <f t="shared" si="113"/>
        <v>0</v>
      </c>
      <c r="H291" s="95">
        <f t="shared" si="113"/>
        <v>10000000</v>
      </c>
      <c r="I291" s="95">
        <f t="shared" si="113"/>
        <v>10000000</v>
      </c>
      <c r="J291" s="95">
        <f t="shared" si="113"/>
        <v>10000000</v>
      </c>
      <c r="K291" s="95">
        <f t="shared" si="113"/>
        <v>10000000</v>
      </c>
      <c r="L291" s="95">
        <f t="shared" si="113"/>
        <v>0</v>
      </c>
      <c r="M291" s="95">
        <f t="shared" si="113"/>
        <v>10000000</v>
      </c>
      <c r="N291" s="95">
        <f t="shared" si="113"/>
        <v>10000000</v>
      </c>
      <c r="O291" s="95">
        <f t="shared" si="113"/>
        <v>10000000</v>
      </c>
      <c r="P291" s="95">
        <f t="shared" si="113"/>
        <v>10000000</v>
      </c>
      <c r="Q291" s="95">
        <f t="shared" si="113"/>
        <v>0</v>
      </c>
      <c r="R291" s="95">
        <f t="shared" si="113"/>
        <v>80000000</v>
      </c>
      <c r="S291" s="85">
        <v>232133</v>
      </c>
      <c r="T291" s="85" t="s">
        <v>141</v>
      </c>
      <c r="U291" s="86">
        <v>18000000</v>
      </c>
      <c r="V291" s="87">
        <f t="shared" si="106"/>
        <v>62000000</v>
      </c>
      <c r="AD291" s="95">
        <v>0</v>
      </c>
      <c r="AF291" s="135" t="e">
        <f t="shared" si="105"/>
        <v>#DIV/0!</v>
      </c>
    </row>
    <row r="292" spans="1:32" x14ac:dyDescent="0.35">
      <c r="A292" s="96">
        <v>23311</v>
      </c>
      <c r="B292" s="97" t="s">
        <v>152</v>
      </c>
      <c r="C292" s="98"/>
      <c r="D292" s="98" t="s">
        <v>933</v>
      </c>
      <c r="E292" s="99">
        <v>80000000</v>
      </c>
      <c r="F292" s="99">
        <v>0</v>
      </c>
      <c r="G292" s="99">
        <v>0</v>
      </c>
      <c r="H292" s="99">
        <v>10000000</v>
      </c>
      <c r="I292" s="99">
        <v>10000000</v>
      </c>
      <c r="J292" s="99">
        <v>10000000</v>
      </c>
      <c r="K292" s="99">
        <v>10000000</v>
      </c>
      <c r="L292" s="99">
        <v>0</v>
      </c>
      <c r="M292" s="99">
        <v>10000000</v>
      </c>
      <c r="N292" s="99">
        <v>10000000</v>
      </c>
      <c r="O292" s="99">
        <v>10000000</v>
      </c>
      <c r="P292" s="99">
        <v>10000000</v>
      </c>
      <c r="Q292" s="99">
        <v>0</v>
      </c>
      <c r="R292" s="99">
        <f>SUM(F292:Q292)</f>
        <v>80000000</v>
      </c>
      <c r="S292" s="85">
        <v>232134</v>
      </c>
      <c r="T292" s="85" t="s">
        <v>142</v>
      </c>
      <c r="U292" s="86">
        <v>10000000</v>
      </c>
      <c r="V292" s="87">
        <f t="shared" si="106"/>
        <v>4200000</v>
      </c>
      <c r="AD292" s="99">
        <v>0</v>
      </c>
      <c r="AF292" s="136" t="e">
        <f t="shared" si="105"/>
        <v>#DIV/0!</v>
      </c>
    </row>
    <row r="293" spans="1:32" x14ac:dyDescent="0.35">
      <c r="A293" s="92">
        <v>2332</v>
      </c>
      <c r="B293" s="93" t="s">
        <v>153</v>
      </c>
      <c r="C293" s="94"/>
      <c r="D293" s="94"/>
      <c r="E293" s="95">
        <f>+E294</f>
        <v>14200000</v>
      </c>
      <c r="F293" s="95">
        <f t="shared" ref="F293:R293" si="114">+F294</f>
        <v>0</v>
      </c>
      <c r="G293" s="95">
        <f t="shared" si="114"/>
        <v>0</v>
      </c>
      <c r="H293" s="95">
        <f t="shared" si="114"/>
        <v>14200000</v>
      </c>
      <c r="I293" s="95">
        <f t="shared" si="114"/>
        <v>0</v>
      </c>
      <c r="J293" s="95">
        <f t="shared" si="114"/>
        <v>0</v>
      </c>
      <c r="K293" s="95">
        <f t="shared" si="114"/>
        <v>0</v>
      </c>
      <c r="L293" s="95">
        <f t="shared" si="114"/>
        <v>0</v>
      </c>
      <c r="M293" s="95">
        <f t="shared" si="114"/>
        <v>0</v>
      </c>
      <c r="N293" s="95">
        <f t="shared" si="114"/>
        <v>0</v>
      </c>
      <c r="O293" s="95">
        <f t="shared" si="114"/>
        <v>0</v>
      </c>
      <c r="P293" s="95">
        <f t="shared" si="114"/>
        <v>0</v>
      </c>
      <c r="Q293" s="95">
        <f t="shared" si="114"/>
        <v>0</v>
      </c>
      <c r="R293" s="95">
        <f t="shared" si="114"/>
        <v>14200000</v>
      </c>
      <c r="S293" s="85">
        <v>23214</v>
      </c>
      <c r="T293" s="85" t="s">
        <v>143</v>
      </c>
      <c r="U293" s="86">
        <v>272994202</v>
      </c>
      <c r="V293" s="87">
        <f t="shared" si="106"/>
        <v>-258794202</v>
      </c>
      <c r="AD293" s="95">
        <v>0</v>
      </c>
      <c r="AF293" s="135" t="e">
        <f t="shared" si="105"/>
        <v>#DIV/0!</v>
      </c>
    </row>
    <row r="294" spans="1:32" ht="29" x14ac:dyDescent="0.35">
      <c r="A294" s="96">
        <v>23323</v>
      </c>
      <c r="B294" s="97" t="s">
        <v>969</v>
      </c>
      <c r="C294" s="98"/>
      <c r="D294" s="98" t="s">
        <v>933</v>
      </c>
      <c r="E294" s="99">
        <v>14200000</v>
      </c>
      <c r="F294" s="99">
        <v>0</v>
      </c>
      <c r="G294" s="99">
        <v>0</v>
      </c>
      <c r="H294" s="99">
        <v>14200000</v>
      </c>
      <c r="I294" s="99">
        <v>0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99">
        <v>0</v>
      </c>
      <c r="Q294" s="99">
        <v>0</v>
      </c>
      <c r="R294" s="99">
        <f>SUM(F294:Q294)</f>
        <v>14200000</v>
      </c>
      <c r="S294" s="85">
        <v>232141</v>
      </c>
      <c r="T294" s="85" t="s">
        <v>144</v>
      </c>
      <c r="U294" s="86">
        <v>100000000</v>
      </c>
      <c r="V294" s="87">
        <f t="shared" si="106"/>
        <v>2019805038</v>
      </c>
      <c r="AD294" s="99">
        <v>0</v>
      </c>
      <c r="AF294" s="136" t="e">
        <f t="shared" si="105"/>
        <v>#DIV/0!</v>
      </c>
    </row>
    <row r="295" spans="1:32" ht="29" x14ac:dyDescent="0.35">
      <c r="A295" s="50">
        <v>234</v>
      </c>
      <c r="B295" s="51" t="s">
        <v>154</v>
      </c>
      <c r="C295" s="83"/>
      <c r="D295" s="83"/>
      <c r="E295" s="84">
        <f>+E296+E301</f>
        <v>2119805038</v>
      </c>
      <c r="F295" s="84">
        <f t="shared" ref="F295:R295" si="115">+F296+F301</f>
        <v>0</v>
      </c>
      <c r="G295" s="84">
        <f t="shared" si="115"/>
        <v>180000000</v>
      </c>
      <c r="H295" s="84">
        <f t="shared" si="115"/>
        <v>273995798</v>
      </c>
      <c r="I295" s="84">
        <f t="shared" si="115"/>
        <v>0</v>
      </c>
      <c r="J295" s="84">
        <f t="shared" si="115"/>
        <v>150000000</v>
      </c>
      <c r="K295" s="84">
        <f t="shared" si="115"/>
        <v>0</v>
      </c>
      <c r="L295" s="84">
        <f t="shared" si="115"/>
        <v>0</v>
      </c>
      <c r="M295" s="84">
        <f t="shared" si="115"/>
        <v>1515809240</v>
      </c>
      <c r="N295" s="84">
        <f t="shared" si="115"/>
        <v>0</v>
      </c>
      <c r="O295" s="84">
        <f t="shared" si="115"/>
        <v>0</v>
      </c>
      <c r="P295" s="84">
        <f t="shared" si="115"/>
        <v>0</v>
      </c>
      <c r="Q295" s="84">
        <f t="shared" si="115"/>
        <v>0</v>
      </c>
      <c r="R295" s="84">
        <f t="shared" si="115"/>
        <v>2119805038</v>
      </c>
      <c r="S295" s="85">
        <v>232142</v>
      </c>
      <c r="T295" s="85" t="s">
        <v>145</v>
      </c>
      <c r="U295" s="86">
        <v>100000000</v>
      </c>
      <c r="V295" s="87">
        <f t="shared" si="106"/>
        <v>653995798</v>
      </c>
      <c r="AD295" s="84">
        <v>773500</v>
      </c>
      <c r="AF295" s="133" t="e">
        <f t="shared" si="105"/>
        <v>#DIV/0!</v>
      </c>
    </row>
    <row r="296" spans="1:32" ht="29" x14ac:dyDescent="0.35">
      <c r="A296" s="92">
        <v>2341</v>
      </c>
      <c r="B296" s="93" t="s">
        <v>155</v>
      </c>
      <c r="C296" s="94"/>
      <c r="D296" s="94"/>
      <c r="E296" s="95">
        <f>SUM(E297:E300)</f>
        <v>753995798</v>
      </c>
      <c r="F296" s="95">
        <f t="shared" ref="F296:R296" si="116">SUM(F297:F300)</f>
        <v>0</v>
      </c>
      <c r="G296" s="95">
        <f t="shared" si="116"/>
        <v>180000000</v>
      </c>
      <c r="H296" s="95">
        <f t="shared" si="116"/>
        <v>273995798</v>
      </c>
      <c r="I296" s="95">
        <f t="shared" si="116"/>
        <v>0</v>
      </c>
      <c r="J296" s="95">
        <f t="shared" si="116"/>
        <v>150000000</v>
      </c>
      <c r="K296" s="95">
        <f t="shared" si="116"/>
        <v>0</v>
      </c>
      <c r="L296" s="95">
        <f t="shared" si="116"/>
        <v>0</v>
      </c>
      <c r="M296" s="95">
        <f t="shared" si="116"/>
        <v>150000000</v>
      </c>
      <c r="N296" s="95">
        <f t="shared" si="116"/>
        <v>0</v>
      </c>
      <c r="O296" s="95">
        <f t="shared" si="116"/>
        <v>0</v>
      </c>
      <c r="P296" s="95">
        <f t="shared" si="116"/>
        <v>0</v>
      </c>
      <c r="Q296" s="95">
        <f t="shared" si="116"/>
        <v>0</v>
      </c>
      <c r="R296" s="95">
        <f t="shared" si="116"/>
        <v>753995798</v>
      </c>
      <c r="S296" s="85">
        <v>232143</v>
      </c>
      <c r="T296" s="85" t="s">
        <v>146</v>
      </c>
      <c r="U296" s="86">
        <v>48000000</v>
      </c>
      <c r="V296" s="87">
        <f t="shared" si="106"/>
        <v>-33000000</v>
      </c>
      <c r="AD296" s="95">
        <v>773500</v>
      </c>
      <c r="AF296" s="135" t="e">
        <f t="shared" si="105"/>
        <v>#DIV/0!</v>
      </c>
    </row>
    <row r="297" spans="1:32" x14ac:dyDescent="0.35">
      <c r="A297" s="96">
        <v>23411</v>
      </c>
      <c r="B297" s="97" t="s">
        <v>970</v>
      </c>
      <c r="C297" s="98"/>
      <c r="D297" s="98" t="s">
        <v>775</v>
      </c>
      <c r="E297" s="99">
        <v>15000000</v>
      </c>
      <c r="F297" s="99">
        <v>0</v>
      </c>
      <c r="G297" s="99">
        <v>0</v>
      </c>
      <c r="H297" s="99">
        <v>15000000</v>
      </c>
      <c r="I297" s="99">
        <v>0</v>
      </c>
      <c r="J297" s="99">
        <v>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f>SUM(F297:Q297)</f>
        <v>15000000</v>
      </c>
      <c r="S297" s="85">
        <v>232144</v>
      </c>
      <c r="T297" s="85" t="s">
        <v>147</v>
      </c>
      <c r="U297" s="86">
        <v>24994202</v>
      </c>
      <c r="V297" s="87">
        <f t="shared" si="106"/>
        <v>155005798</v>
      </c>
      <c r="AD297" s="99">
        <v>0</v>
      </c>
      <c r="AF297" s="136" t="e">
        <f t="shared" si="105"/>
        <v>#DIV/0!</v>
      </c>
    </row>
    <row r="298" spans="1:32" x14ac:dyDescent="0.35">
      <c r="A298" s="96">
        <v>23412</v>
      </c>
      <c r="B298" s="97" t="s">
        <v>971</v>
      </c>
      <c r="C298" s="98"/>
      <c r="D298" s="98" t="s">
        <v>775</v>
      </c>
      <c r="E298" s="99">
        <v>180000000</v>
      </c>
      <c r="F298" s="99">
        <v>0</v>
      </c>
      <c r="G298" s="99">
        <v>180000000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f>SUM(F298:Q298)</f>
        <v>180000000</v>
      </c>
      <c r="S298" s="85">
        <v>2322</v>
      </c>
      <c r="T298" s="85" t="s">
        <v>148</v>
      </c>
      <c r="U298" s="86">
        <v>120000000</v>
      </c>
      <c r="V298" s="87">
        <f t="shared" si="106"/>
        <v>413995798</v>
      </c>
      <c r="AD298" s="99">
        <v>0</v>
      </c>
      <c r="AF298" s="136" t="e">
        <f t="shared" si="105"/>
        <v>#DIV/0!</v>
      </c>
    </row>
    <row r="299" spans="1:32" x14ac:dyDescent="0.35">
      <c r="A299" s="96">
        <v>23413</v>
      </c>
      <c r="B299" s="97" t="s">
        <v>972</v>
      </c>
      <c r="C299" s="98"/>
      <c r="D299" s="98" t="s">
        <v>775</v>
      </c>
      <c r="E299" s="99">
        <v>533995798</v>
      </c>
      <c r="F299" s="99">
        <v>0</v>
      </c>
      <c r="G299" s="99">
        <v>0</v>
      </c>
      <c r="H299" s="99">
        <v>233995798</v>
      </c>
      <c r="I299" s="99">
        <v>0</v>
      </c>
      <c r="J299" s="99">
        <v>150000000</v>
      </c>
      <c r="K299" s="99">
        <v>0</v>
      </c>
      <c r="L299" s="99">
        <v>0</v>
      </c>
      <c r="M299" s="99">
        <v>150000000</v>
      </c>
      <c r="N299" s="99">
        <v>0</v>
      </c>
      <c r="O299" s="99">
        <v>0</v>
      </c>
      <c r="P299" s="99">
        <v>0</v>
      </c>
      <c r="Q299" s="99">
        <v>0</v>
      </c>
      <c r="R299" s="99">
        <f>SUM(F299:Q299)</f>
        <v>533995798</v>
      </c>
      <c r="S299" s="85">
        <v>23221</v>
      </c>
      <c r="T299" s="85" t="s">
        <v>966</v>
      </c>
      <c r="U299" s="86">
        <v>80000000</v>
      </c>
      <c r="V299" s="87">
        <f t="shared" si="106"/>
        <v>-55000000</v>
      </c>
      <c r="AD299" s="99">
        <v>0</v>
      </c>
      <c r="AF299" s="136" t="e">
        <f t="shared" si="105"/>
        <v>#DIV/0!</v>
      </c>
    </row>
    <row r="300" spans="1:32" x14ac:dyDescent="0.35">
      <c r="A300" s="96">
        <v>23414</v>
      </c>
      <c r="B300" s="97" t="s">
        <v>973</v>
      </c>
      <c r="C300" s="98"/>
      <c r="D300" s="98" t="s">
        <v>775</v>
      </c>
      <c r="E300" s="99">
        <v>25000000</v>
      </c>
      <c r="F300" s="99">
        <v>0</v>
      </c>
      <c r="G300" s="99">
        <v>0</v>
      </c>
      <c r="H300" s="99">
        <v>25000000</v>
      </c>
      <c r="I300" s="99">
        <v>0</v>
      </c>
      <c r="J300" s="99">
        <v>0</v>
      </c>
      <c r="K300" s="99">
        <v>0</v>
      </c>
      <c r="L300" s="99">
        <v>0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f>SUM(F300:Q300)</f>
        <v>25000000</v>
      </c>
      <c r="S300" s="85">
        <v>23224</v>
      </c>
      <c r="T300" s="85" t="s">
        <v>967</v>
      </c>
      <c r="U300" s="86">
        <v>40000000</v>
      </c>
      <c r="V300" s="87">
        <f t="shared" si="106"/>
        <v>1325809240</v>
      </c>
      <c r="AD300" s="99">
        <v>773500</v>
      </c>
      <c r="AF300" s="136" t="e">
        <f t="shared" si="105"/>
        <v>#DIV/0!</v>
      </c>
    </row>
    <row r="301" spans="1:32" x14ac:dyDescent="0.35">
      <c r="A301" s="92">
        <v>2344</v>
      </c>
      <c r="B301" s="93" t="s">
        <v>156</v>
      </c>
      <c r="C301" s="94"/>
      <c r="D301" s="94"/>
      <c r="E301" s="95">
        <f>+E302</f>
        <v>1365809240</v>
      </c>
      <c r="F301" s="95">
        <f t="shared" ref="F301:R301" si="117">+F302</f>
        <v>0</v>
      </c>
      <c r="G301" s="95">
        <f t="shared" si="117"/>
        <v>0</v>
      </c>
      <c r="H301" s="95">
        <f t="shared" si="117"/>
        <v>0</v>
      </c>
      <c r="I301" s="95">
        <f t="shared" si="117"/>
        <v>0</v>
      </c>
      <c r="J301" s="95">
        <f t="shared" si="117"/>
        <v>0</v>
      </c>
      <c r="K301" s="95">
        <f t="shared" si="117"/>
        <v>0</v>
      </c>
      <c r="L301" s="95">
        <f t="shared" si="117"/>
        <v>0</v>
      </c>
      <c r="M301" s="95">
        <f t="shared" si="117"/>
        <v>1365809240</v>
      </c>
      <c r="N301" s="95">
        <f t="shared" si="117"/>
        <v>0</v>
      </c>
      <c r="O301" s="95">
        <f t="shared" si="117"/>
        <v>0</v>
      </c>
      <c r="P301" s="95">
        <f t="shared" si="117"/>
        <v>0</v>
      </c>
      <c r="Q301" s="95">
        <f t="shared" si="117"/>
        <v>0</v>
      </c>
      <c r="R301" s="95">
        <f t="shared" si="117"/>
        <v>1365809240</v>
      </c>
      <c r="S301" s="85">
        <v>2323</v>
      </c>
      <c r="T301" s="85" t="s">
        <v>149</v>
      </c>
      <c r="U301" s="86">
        <v>100000000</v>
      </c>
      <c r="V301" s="87">
        <f t="shared" si="106"/>
        <v>1265809240</v>
      </c>
      <c r="AD301" s="95">
        <v>0</v>
      </c>
      <c r="AF301" s="135" t="e">
        <f t="shared" si="105"/>
        <v>#DIV/0!</v>
      </c>
    </row>
    <row r="302" spans="1:32" ht="29" x14ac:dyDescent="0.35">
      <c r="A302" s="96">
        <v>23442</v>
      </c>
      <c r="B302" s="97" t="s">
        <v>157</v>
      </c>
      <c r="C302" s="98"/>
      <c r="D302" s="98" t="s">
        <v>775</v>
      </c>
      <c r="E302" s="99">
        <v>1365809240</v>
      </c>
      <c r="F302" s="99">
        <v>0</v>
      </c>
      <c r="G302" s="99">
        <v>0</v>
      </c>
      <c r="H302" s="99">
        <v>0</v>
      </c>
      <c r="I302" s="99">
        <v>0</v>
      </c>
      <c r="J302" s="99">
        <v>0</v>
      </c>
      <c r="K302" s="99">
        <v>0</v>
      </c>
      <c r="L302" s="99">
        <v>0</v>
      </c>
      <c r="M302" s="99">
        <v>1365809240</v>
      </c>
      <c r="N302" s="99">
        <v>0</v>
      </c>
      <c r="O302" s="99">
        <v>0</v>
      </c>
      <c r="P302" s="99">
        <v>0</v>
      </c>
      <c r="Q302" s="99">
        <v>0</v>
      </c>
      <c r="R302" s="99">
        <f>SUM(F302:Q302)</f>
        <v>1365809240</v>
      </c>
      <c r="S302" s="116"/>
      <c r="T302" s="85"/>
      <c r="U302" s="86"/>
      <c r="V302" s="87"/>
      <c r="AD302" s="99">
        <v>0</v>
      </c>
      <c r="AF302" s="136" t="e">
        <f t="shared" si="105"/>
        <v>#DIV/0!</v>
      </c>
    </row>
    <row r="303" spans="1:32" x14ac:dyDescent="0.35">
      <c r="A303" s="117" t="s">
        <v>974</v>
      </c>
      <c r="B303" s="57" t="s">
        <v>975</v>
      </c>
      <c r="C303" s="90"/>
      <c r="D303" s="90"/>
      <c r="E303" s="91">
        <f>+E304+E314+E319+E331+E343+E351+E353+E354+E355+E356+E357+E358+E359</f>
        <v>11681480662.810001</v>
      </c>
      <c r="F303" s="91">
        <f t="shared" ref="F303:R303" si="118">+F304+F314+F319+F331+F343+F351+F353+F354+F355+F356+F357+F358+F359</f>
        <v>0</v>
      </c>
      <c r="G303" s="91">
        <f t="shared" si="118"/>
        <v>5556248602.619091</v>
      </c>
      <c r="H303" s="91">
        <f t="shared" si="118"/>
        <v>782629629.64909089</v>
      </c>
      <c r="I303" s="91">
        <f t="shared" si="118"/>
        <v>593484985.64909077</v>
      </c>
      <c r="J303" s="91">
        <f t="shared" si="118"/>
        <v>593484985.64909077</v>
      </c>
      <c r="K303" s="91">
        <f t="shared" si="118"/>
        <v>593484985.64909077</v>
      </c>
      <c r="L303" s="91">
        <f t="shared" si="118"/>
        <v>593484985.64909077</v>
      </c>
      <c r="M303" s="91">
        <f t="shared" si="118"/>
        <v>593484985.64909077</v>
      </c>
      <c r="N303" s="91">
        <f t="shared" si="118"/>
        <v>593484985.64909077</v>
      </c>
      <c r="O303" s="91">
        <f t="shared" si="118"/>
        <v>593484985.64909077</v>
      </c>
      <c r="P303" s="91">
        <f t="shared" si="118"/>
        <v>593484985.64909077</v>
      </c>
      <c r="Q303" s="91">
        <f t="shared" si="118"/>
        <v>593484985.64909077</v>
      </c>
      <c r="R303" s="91">
        <f t="shared" si="118"/>
        <v>11680243103.110003</v>
      </c>
      <c r="AD303" s="91"/>
      <c r="AF303" s="134" t="e">
        <f t="shared" si="105"/>
        <v>#DIV/0!</v>
      </c>
    </row>
    <row r="304" spans="1:32" x14ac:dyDescent="0.35">
      <c r="A304" s="92" t="s">
        <v>976</v>
      </c>
      <c r="B304" s="92" t="s">
        <v>977</v>
      </c>
      <c r="C304" s="94"/>
      <c r="D304" s="94"/>
      <c r="E304" s="95">
        <f>SUM(E305:E313)</f>
        <v>1441367798.6300001</v>
      </c>
      <c r="F304" s="95">
        <f t="shared" ref="F304:R304" si="119">SUM(F305:F313)</f>
        <v>0</v>
      </c>
      <c r="G304" s="95">
        <f t="shared" si="119"/>
        <v>201037027.69363639</v>
      </c>
      <c r="H304" s="95">
        <f t="shared" si="119"/>
        <v>294263256.69363642</v>
      </c>
      <c r="I304" s="95">
        <f t="shared" si="119"/>
        <v>105118612.69363636</v>
      </c>
      <c r="J304" s="95">
        <f t="shared" si="119"/>
        <v>105118612.69363636</v>
      </c>
      <c r="K304" s="95">
        <f t="shared" si="119"/>
        <v>105118612.69363636</v>
      </c>
      <c r="L304" s="95">
        <f t="shared" si="119"/>
        <v>105118612.69363636</v>
      </c>
      <c r="M304" s="95">
        <f t="shared" si="119"/>
        <v>105118612.69363636</v>
      </c>
      <c r="N304" s="95">
        <f t="shared" si="119"/>
        <v>105118612.69363636</v>
      </c>
      <c r="O304" s="95">
        <f t="shared" si="119"/>
        <v>105118612.69363636</v>
      </c>
      <c r="P304" s="95">
        <f t="shared" si="119"/>
        <v>105118612.69363636</v>
      </c>
      <c r="Q304" s="95">
        <f t="shared" si="119"/>
        <v>105118612.69363636</v>
      </c>
      <c r="R304" s="95">
        <f t="shared" si="119"/>
        <v>1441367798.6299999</v>
      </c>
      <c r="AD304" s="95"/>
      <c r="AF304" s="135" t="e">
        <f t="shared" si="105"/>
        <v>#DIV/0!</v>
      </c>
    </row>
    <row r="305" spans="1:32" x14ac:dyDescent="0.35">
      <c r="A305" s="114" t="s">
        <v>978</v>
      </c>
      <c r="B305" s="113" t="s">
        <v>979</v>
      </c>
      <c r="C305" s="114"/>
      <c r="D305" s="114"/>
      <c r="E305" s="118">
        <v>237229972</v>
      </c>
      <c r="F305" s="114"/>
      <c r="G305" s="115">
        <f>+E305/11</f>
        <v>21566361.09090909</v>
      </c>
      <c r="H305" s="114">
        <v>21566361.09090909</v>
      </c>
      <c r="I305" s="114">
        <v>21566361.09090909</v>
      </c>
      <c r="J305" s="114">
        <v>21566361.09090909</v>
      </c>
      <c r="K305" s="114">
        <v>21566361.09090909</v>
      </c>
      <c r="L305" s="114">
        <v>21566361.09090909</v>
      </c>
      <c r="M305" s="114">
        <v>21566361.09090909</v>
      </c>
      <c r="N305" s="114">
        <v>21566361.09090909</v>
      </c>
      <c r="O305" s="114">
        <v>21566361.09090909</v>
      </c>
      <c r="P305" s="114">
        <v>21566361.09090909</v>
      </c>
      <c r="Q305" s="114">
        <v>21566361.09090909</v>
      </c>
      <c r="R305" s="115">
        <f t="shared" ref="R305:R313" si="120">SUM(F305:Q305)</f>
        <v>237229972</v>
      </c>
      <c r="AD305" s="114"/>
      <c r="AF305" s="140" t="e">
        <f t="shared" si="105"/>
        <v>#DIV/0!</v>
      </c>
    </row>
    <row r="306" spans="1:32" x14ac:dyDescent="0.35">
      <c r="A306" s="114" t="s">
        <v>980</v>
      </c>
      <c r="B306" s="113" t="s">
        <v>160</v>
      </c>
      <c r="C306" s="114"/>
      <c r="D306" s="114"/>
      <c r="E306" s="118">
        <v>47959207</v>
      </c>
      <c r="F306" s="114"/>
      <c r="G306" s="119">
        <f>+E306</f>
        <v>47959207</v>
      </c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5">
        <f t="shared" si="120"/>
        <v>47959207</v>
      </c>
      <c r="AD306" s="114"/>
      <c r="AF306" s="140" t="e">
        <f t="shared" si="105"/>
        <v>#DIV/0!</v>
      </c>
    </row>
    <row r="307" spans="1:32" x14ac:dyDescent="0.35">
      <c r="A307" s="114" t="s">
        <v>981</v>
      </c>
      <c r="B307" s="113" t="s">
        <v>161</v>
      </c>
      <c r="C307" s="114"/>
      <c r="D307" s="114"/>
      <c r="E307" s="118">
        <v>47959208</v>
      </c>
      <c r="F307" s="114"/>
      <c r="G307" s="119">
        <f>+E307</f>
        <v>47959208</v>
      </c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>
        <f t="shared" si="120"/>
        <v>47959208</v>
      </c>
      <c r="AD307" s="114"/>
      <c r="AF307" s="140" t="e">
        <f t="shared" si="105"/>
        <v>#DIV/0!</v>
      </c>
    </row>
    <row r="308" spans="1:32" x14ac:dyDescent="0.35">
      <c r="A308" s="114" t="s">
        <v>982</v>
      </c>
      <c r="B308" s="113" t="s">
        <v>162</v>
      </c>
      <c r="C308" s="114"/>
      <c r="D308" s="114"/>
      <c r="E308" s="118">
        <v>189144644</v>
      </c>
      <c r="F308" s="114"/>
      <c r="G308" s="114"/>
      <c r="H308" s="115">
        <f>+E308</f>
        <v>189144644</v>
      </c>
      <c r="I308" s="115"/>
      <c r="J308" s="115"/>
      <c r="K308" s="115"/>
      <c r="L308" s="115"/>
      <c r="M308" s="115"/>
      <c r="N308" s="115"/>
      <c r="O308" s="115"/>
      <c r="P308" s="115"/>
      <c r="Q308" s="115"/>
      <c r="R308" s="115">
        <f t="shared" si="120"/>
        <v>189144644</v>
      </c>
      <c r="AD308" s="114"/>
      <c r="AF308" s="140" t="e">
        <f t="shared" si="105"/>
        <v>#DIV/0!</v>
      </c>
    </row>
    <row r="309" spans="1:32" x14ac:dyDescent="0.35">
      <c r="A309" s="114" t="s">
        <v>983</v>
      </c>
      <c r="B309" s="113" t="s">
        <v>163</v>
      </c>
      <c r="C309" s="114"/>
      <c r="D309" s="114"/>
      <c r="E309" s="118">
        <v>135472173</v>
      </c>
      <c r="F309" s="114"/>
      <c r="G309" s="115">
        <f>+E309/11</f>
        <v>12315652.090909092</v>
      </c>
      <c r="H309" s="115">
        <v>12315652.090909092</v>
      </c>
      <c r="I309" s="115">
        <v>12315652.090909092</v>
      </c>
      <c r="J309" s="115">
        <v>12315652.090909092</v>
      </c>
      <c r="K309" s="115">
        <v>12315652.090909092</v>
      </c>
      <c r="L309" s="115">
        <v>12315652.090909092</v>
      </c>
      <c r="M309" s="115">
        <v>12315652.090909092</v>
      </c>
      <c r="N309" s="115">
        <v>12315652.090909092</v>
      </c>
      <c r="O309" s="115">
        <v>12315652.090909092</v>
      </c>
      <c r="P309" s="115">
        <v>12315652.090909092</v>
      </c>
      <c r="Q309" s="115">
        <v>12315652.090909092</v>
      </c>
      <c r="R309" s="115">
        <f t="shared" si="120"/>
        <v>135472173</v>
      </c>
      <c r="AD309" s="114"/>
      <c r="AF309" s="140" t="e">
        <f t="shared" si="105"/>
        <v>#DIV/0!</v>
      </c>
    </row>
    <row r="310" spans="1:32" x14ac:dyDescent="0.35">
      <c r="A310" s="114" t="s">
        <v>984</v>
      </c>
      <c r="B310" s="113" t="s">
        <v>985</v>
      </c>
      <c r="C310" s="114"/>
      <c r="D310" s="114"/>
      <c r="E310" s="118">
        <v>157808831</v>
      </c>
      <c r="F310" s="114"/>
      <c r="G310" s="115">
        <f t="shared" ref="G310:G359" si="121">+E310/11</f>
        <v>14346257.363636363</v>
      </c>
      <c r="H310" s="115">
        <v>14346257.363636363</v>
      </c>
      <c r="I310" s="115">
        <v>14346257.363636363</v>
      </c>
      <c r="J310" s="115">
        <v>14346257.363636363</v>
      </c>
      <c r="K310" s="115">
        <v>14346257.363636363</v>
      </c>
      <c r="L310" s="115">
        <v>14346257.363636363</v>
      </c>
      <c r="M310" s="115">
        <v>14346257.363636363</v>
      </c>
      <c r="N310" s="115">
        <v>14346257.363636363</v>
      </c>
      <c r="O310" s="115">
        <v>14346257.363636363</v>
      </c>
      <c r="P310" s="115">
        <v>14346257.363636363</v>
      </c>
      <c r="Q310" s="115">
        <v>14346257.363636363</v>
      </c>
      <c r="R310" s="115">
        <f t="shared" si="120"/>
        <v>157808831</v>
      </c>
      <c r="AD310" s="114"/>
      <c r="AF310" s="140" t="e">
        <f t="shared" si="105"/>
        <v>#DIV/0!</v>
      </c>
    </row>
    <row r="311" spans="1:32" x14ac:dyDescent="0.35">
      <c r="A311" s="114" t="s">
        <v>986</v>
      </c>
      <c r="B311" s="113" t="s">
        <v>987</v>
      </c>
      <c r="C311" s="114"/>
      <c r="D311" s="114"/>
      <c r="E311" s="118">
        <v>30000027</v>
      </c>
      <c r="F311" s="114"/>
      <c r="G311" s="115">
        <f t="shared" si="121"/>
        <v>2727275.1818181816</v>
      </c>
      <c r="H311" s="115">
        <v>2727275.1818181816</v>
      </c>
      <c r="I311" s="115">
        <v>2727275.1818181816</v>
      </c>
      <c r="J311" s="115">
        <v>2727275.1818181816</v>
      </c>
      <c r="K311" s="115">
        <v>2727275.1818181816</v>
      </c>
      <c r="L311" s="115">
        <v>2727275.1818181816</v>
      </c>
      <c r="M311" s="115">
        <v>2727275.1818181816</v>
      </c>
      <c r="N311" s="115">
        <v>2727275.1818181816</v>
      </c>
      <c r="O311" s="115">
        <v>2727275.1818181816</v>
      </c>
      <c r="P311" s="115">
        <v>2727275.1818181816</v>
      </c>
      <c r="Q311" s="115">
        <v>2727275.1818181816</v>
      </c>
      <c r="R311" s="115">
        <f t="shared" si="120"/>
        <v>30000026.999999993</v>
      </c>
      <c r="AD311" s="114"/>
      <c r="AF311" s="140" t="e">
        <f t="shared" si="105"/>
        <v>#DIV/0!</v>
      </c>
    </row>
    <row r="312" spans="1:32" x14ac:dyDescent="0.35">
      <c r="A312" s="114" t="s">
        <v>988</v>
      </c>
      <c r="B312" s="113" t="s">
        <v>166</v>
      </c>
      <c r="C312" s="114"/>
      <c r="D312" s="114"/>
      <c r="E312" s="118">
        <v>102393734.63</v>
      </c>
      <c r="F312" s="114"/>
      <c r="G312" s="115">
        <f t="shared" si="121"/>
        <v>9308521.3300000001</v>
      </c>
      <c r="H312" s="115">
        <v>9308521.3300000001</v>
      </c>
      <c r="I312" s="115">
        <v>9308521.3300000001</v>
      </c>
      <c r="J312" s="115">
        <v>9308521.3300000001</v>
      </c>
      <c r="K312" s="115">
        <v>9308521.3300000001</v>
      </c>
      <c r="L312" s="115">
        <v>9308521.3300000001</v>
      </c>
      <c r="M312" s="115">
        <v>9308521.3300000001</v>
      </c>
      <c r="N312" s="115">
        <v>9308521.3300000001</v>
      </c>
      <c r="O312" s="115">
        <v>9308521.3300000001</v>
      </c>
      <c r="P312" s="115">
        <v>9308521.3300000001</v>
      </c>
      <c r="Q312" s="115">
        <v>9308521.3300000001</v>
      </c>
      <c r="R312" s="115">
        <f t="shared" si="120"/>
        <v>102393734.63</v>
      </c>
      <c r="AD312" s="114"/>
      <c r="AF312" s="140" t="e">
        <f t="shared" si="105"/>
        <v>#DIV/0!</v>
      </c>
    </row>
    <row r="313" spans="1:32" ht="29" x14ac:dyDescent="0.35">
      <c r="A313" s="114" t="s">
        <v>989</v>
      </c>
      <c r="B313" s="113" t="s">
        <v>990</v>
      </c>
      <c r="C313" s="114"/>
      <c r="D313" s="114"/>
      <c r="E313" s="118">
        <v>493400002</v>
      </c>
      <c r="F313" s="114"/>
      <c r="G313" s="115">
        <f t="shared" si="121"/>
        <v>44854545.636363633</v>
      </c>
      <c r="H313" s="115">
        <v>44854545.636363633</v>
      </c>
      <c r="I313" s="115">
        <v>44854545.636363633</v>
      </c>
      <c r="J313" s="115">
        <v>44854545.636363633</v>
      </c>
      <c r="K313" s="115">
        <v>44854545.636363633</v>
      </c>
      <c r="L313" s="115">
        <v>44854545.636363633</v>
      </c>
      <c r="M313" s="115">
        <v>44854545.636363633</v>
      </c>
      <c r="N313" s="115">
        <v>44854545.636363633</v>
      </c>
      <c r="O313" s="115">
        <v>44854545.636363633</v>
      </c>
      <c r="P313" s="115">
        <v>44854545.636363633</v>
      </c>
      <c r="Q313" s="115">
        <v>44854545.636363633</v>
      </c>
      <c r="R313" s="115">
        <f t="shared" si="120"/>
        <v>493400001.99999994</v>
      </c>
      <c r="AD313" s="114"/>
      <c r="AF313" s="140" t="e">
        <f t="shared" si="105"/>
        <v>#DIV/0!</v>
      </c>
    </row>
    <row r="314" spans="1:32" x14ac:dyDescent="0.35">
      <c r="A314" s="92" t="s">
        <v>991</v>
      </c>
      <c r="B314" s="92" t="s">
        <v>172</v>
      </c>
      <c r="C314" s="94"/>
      <c r="D314" s="94"/>
      <c r="E314" s="95">
        <f>+E315+E316+E317+E318</f>
        <v>4899180513.7700005</v>
      </c>
      <c r="F314" s="95">
        <f t="shared" ref="F314:R314" si="122">+F315+F316+F317+F318</f>
        <v>0</v>
      </c>
      <c r="G314" s="95">
        <f t="shared" si="122"/>
        <v>2885518614.8881817</v>
      </c>
      <c r="H314" s="95">
        <f t="shared" si="122"/>
        <v>201242433.91818187</v>
      </c>
      <c r="I314" s="95">
        <f t="shared" si="122"/>
        <v>201242433.91818187</v>
      </c>
      <c r="J314" s="95">
        <f t="shared" si="122"/>
        <v>201242433.91818187</v>
      </c>
      <c r="K314" s="95">
        <f t="shared" si="122"/>
        <v>201242433.91818187</v>
      </c>
      <c r="L314" s="95">
        <f t="shared" si="122"/>
        <v>201242433.91818187</v>
      </c>
      <c r="M314" s="95">
        <f t="shared" si="122"/>
        <v>201242433.91818187</v>
      </c>
      <c r="N314" s="95">
        <f t="shared" si="122"/>
        <v>201242433.91818187</v>
      </c>
      <c r="O314" s="95">
        <f t="shared" si="122"/>
        <v>201242433.91818187</v>
      </c>
      <c r="P314" s="95">
        <f t="shared" si="122"/>
        <v>201242433.91818187</v>
      </c>
      <c r="Q314" s="95">
        <f t="shared" si="122"/>
        <v>201242433.91818187</v>
      </c>
      <c r="R314" s="95">
        <f t="shared" si="122"/>
        <v>4897942954.0699997</v>
      </c>
      <c r="AD314" s="95"/>
      <c r="AF314" s="135" t="e">
        <f t="shared" si="105"/>
        <v>#DIV/0!</v>
      </c>
    </row>
    <row r="315" spans="1:32" x14ac:dyDescent="0.35">
      <c r="A315" s="114" t="s">
        <v>992</v>
      </c>
      <c r="B315" s="113" t="s">
        <v>993</v>
      </c>
      <c r="C315" s="114"/>
      <c r="D315" s="114"/>
      <c r="E315" s="118">
        <v>60000.740000009537</v>
      </c>
      <c r="F315" s="114"/>
      <c r="G315" s="115">
        <f t="shared" si="121"/>
        <v>5454.6127272735939</v>
      </c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5">
        <f>SUM(F315:Q315)</f>
        <v>5454.6127272735939</v>
      </c>
      <c r="AD315" s="114"/>
      <c r="AF315" s="140" t="e">
        <f t="shared" si="105"/>
        <v>#DIV/0!</v>
      </c>
    </row>
    <row r="316" spans="1:32" x14ac:dyDescent="0.35">
      <c r="A316" s="114" t="s">
        <v>994</v>
      </c>
      <c r="B316" s="113" t="s">
        <v>995</v>
      </c>
      <c r="C316" s="114"/>
      <c r="D316" s="114"/>
      <c r="E316" s="118">
        <v>1301314.9300000668</v>
      </c>
      <c r="F316" s="114"/>
      <c r="G316" s="115">
        <f t="shared" si="121"/>
        <v>118301.35727273334</v>
      </c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5">
        <f>SUM(F316:Q316)</f>
        <v>118301.35727273334</v>
      </c>
      <c r="AD316" s="114"/>
      <c r="AF316" s="140" t="e">
        <f t="shared" si="105"/>
        <v>#DIV/0!</v>
      </c>
    </row>
    <row r="317" spans="1:32" ht="29" x14ac:dyDescent="0.35">
      <c r="A317" s="114" t="s">
        <v>996</v>
      </c>
      <c r="B317" s="113" t="s">
        <v>997</v>
      </c>
      <c r="C317" s="114"/>
      <c r="D317" s="114"/>
      <c r="E317" s="118">
        <v>2684152425</v>
      </c>
      <c r="F317" s="114"/>
      <c r="G317" s="115">
        <f>+E317</f>
        <v>2684152425</v>
      </c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5">
        <f>SUM(F317:Q317)</f>
        <v>2684152425</v>
      </c>
      <c r="AD317" s="114"/>
      <c r="AF317" s="140" t="e">
        <f t="shared" si="105"/>
        <v>#DIV/0!</v>
      </c>
    </row>
    <row r="318" spans="1:32" x14ac:dyDescent="0.35">
      <c r="A318" s="114" t="s">
        <v>998</v>
      </c>
      <c r="B318" s="113" t="s">
        <v>999</v>
      </c>
      <c r="C318" s="114"/>
      <c r="D318" s="114"/>
      <c r="E318" s="118">
        <v>2213666773.1000004</v>
      </c>
      <c r="F318" s="114"/>
      <c r="G318" s="115">
        <f t="shared" si="121"/>
        <v>201242433.91818187</v>
      </c>
      <c r="H318" s="115">
        <v>201242433.91818187</v>
      </c>
      <c r="I318" s="115">
        <v>201242433.91818187</v>
      </c>
      <c r="J318" s="115">
        <v>201242433.91818187</v>
      </c>
      <c r="K318" s="115">
        <v>201242433.91818187</v>
      </c>
      <c r="L318" s="115">
        <v>201242433.91818187</v>
      </c>
      <c r="M318" s="115">
        <v>201242433.91818187</v>
      </c>
      <c r="N318" s="115">
        <v>201242433.91818187</v>
      </c>
      <c r="O318" s="115">
        <v>201242433.91818187</v>
      </c>
      <c r="P318" s="115">
        <v>201242433.91818187</v>
      </c>
      <c r="Q318" s="115">
        <v>201242433.91818187</v>
      </c>
      <c r="R318" s="115">
        <f>SUM(F318:Q318)</f>
        <v>2213666773.1000004</v>
      </c>
      <c r="AD318" s="114"/>
      <c r="AF318" s="140" t="e">
        <f t="shared" si="105"/>
        <v>#DIV/0!</v>
      </c>
    </row>
    <row r="319" spans="1:32" x14ac:dyDescent="0.35">
      <c r="A319" s="92" t="s">
        <v>1000</v>
      </c>
      <c r="B319" s="92" t="s">
        <v>1001</v>
      </c>
      <c r="C319" s="94"/>
      <c r="D319" s="94"/>
      <c r="E319" s="95">
        <f t="shared" ref="E319:R319" si="123">SUM(E320:E330)</f>
        <v>3325715837.4299998</v>
      </c>
      <c r="F319" s="95">
        <f t="shared" si="123"/>
        <v>0</v>
      </c>
      <c r="G319" s="95">
        <f t="shared" si="123"/>
        <v>2286491458.8572726</v>
      </c>
      <c r="H319" s="95">
        <f t="shared" si="123"/>
        <v>103922437.85727271</v>
      </c>
      <c r="I319" s="95">
        <f t="shared" si="123"/>
        <v>103922437.85727271</v>
      </c>
      <c r="J319" s="95">
        <f t="shared" si="123"/>
        <v>103922437.85727271</v>
      </c>
      <c r="K319" s="95">
        <f t="shared" si="123"/>
        <v>103922437.85727271</v>
      </c>
      <c r="L319" s="95">
        <f t="shared" si="123"/>
        <v>103922437.85727271</v>
      </c>
      <c r="M319" s="95">
        <f t="shared" si="123"/>
        <v>103922437.85727271</v>
      </c>
      <c r="N319" s="95">
        <f t="shared" si="123"/>
        <v>103922437.85727271</v>
      </c>
      <c r="O319" s="95">
        <f t="shared" si="123"/>
        <v>103922437.85727271</v>
      </c>
      <c r="P319" s="95">
        <f t="shared" si="123"/>
        <v>103922437.85727271</v>
      </c>
      <c r="Q319" s="95">
        <f t="shared" si="123"/>
        <v>103922437.85727271</v>
      </c>
      <c r="R319" s="95">
        <f t="shared" si="123"/>
        <v>3325715837.4300003</v>
      </c>
      <c r="AD319" s="95"/>
      <c r="AF319" s="135" t="e">
        <f t="shared" si="105"/>
        <v>#DIV/0!</v>
      </c>
    </row>
    <row r="320" spans="1:32" x14ac:dyDescent="0.35">
      <c r="A320" s="114" t="s">
        <v>1002</v>
      </c>
      <c r="B320" s="113" t="s">
        <v>1003</v>
      </c>
      <c r="C320" s="114"/>
      <c r="D320" s="114"/>
      <c r="E320" s="120">
        <v>35022827</v>
      </c>
      <c r="F320" s="114"/>
      <c r="G320" s="115">
        <f t="shared" si="121"/>
        <v>3183893.3636363638</v>
      </c>
      <c r="H320" s="115">
        <v>3183893.3636363638</v>
      </c>
      <c r="I320" s="115">
        <v>3183893.3636363638</v>
      </c>
      <c r="J320" s="115">
        <v>3183893.3636363638</v>
      </c>
      <c r="K320" s="115">
        <v>3183893.3636363638</v>
      </c>
      <c r="L320" s="115">
        <v>3183893.3636363638</v>
      </c>
      <c r="M320" s="115">
        <v>3183893.3636363638</v>
      </c>
      <c r="N320" s="115">
        <v>3183893.3636363638</v>
      </c>
      <c r="O320" s="115">
        <v>3183893.3636363638</v>
      </c>
      <c r="P320" s="115">
        <v>3183893.3636363638</v>
      </c>
      <c r="Q320" s="115">
        <v>3183893.3636363638</v>
      </c>
      <c r="R320" s="115">
        <f t="shared" ref="R320:R330" si="124">SUM(F320:Q320)</f>
        <v>35022827</v>
      </c>
      <c r="AD320" s="114"/>
      <c r="AF320" s="140" t="e">
        <f t="shared" si="105"/>
        <v>#DIV/0!</v>
      </c>
    </row>
    <row r="321" spans="1:32" ht="29" x14ac:dyDescent="0.35">
      <c r="A321" s="114" t="s">
        <v>1004</v>
      </c>
      <c r="B321" s="113" t="s">
        <v>1005</v>
      </c>
      <c r="C321" s="114"/>
      <c r="D321" s="114"/>
      <c r="E321" s="120">
        <f>72253960-1830195.37</f>
        <v>70423764.629999995</v>
      </c>
      <c r="F321" s="114"/>
      <c r="G321" s="115">
        <f t="shared" si="121"/>
        <v>6402160.4209090909</v>
      </c>
      <c r="H321" s="115">
        <v>6402160.4209090909</v>
      </c>
      <c r="I321" s="115">
        <v>6402160.4209090909</v>
      </c>
      <c r="J321" s="115">
        <v>6402160.4209090909</v>
      </c>
      <c r="K321" s="115">
        <v>6402160.4209090909</v>
      </c>
      <c r="L321" s="115">
        <v>6402160.4209090909</v>
      </c>
      <c r="M321" s="115">
        <v>6402160.4209090909</v>
      </c>
      <c r="N321" s="115">
        <v>6402160.4209090909</v>
      </c>
      <c r="O321" s="115">
        <v>6402160.4209090909</v>
      </c>
      <c r="P321" s="115">
        <v>6402160.4209090909</v>
      </c>
      <c r="Q321" s="115">
        <v>6402160.4209090909</v>
      </c>
      <c r="R321" s="115">
        <f t="shared" si="124"/>
        <v>70423764.629999995</v>
      </c>
      <c r="AD321" s="114"/>
      <c r="AF321" s="140" t="e">
        <f t="shared" si="105"/>
        <v>#DIV/0!</v>
      </c>
    </row>
    <row r="322" spans="1:32" x14ac:dyDescent="0.35">
      <c r="A322" s="114" t="s">
        <v>1006</v>
      </c>
      <c r="B322" s="113" t="s">
        <v>1001</v>
      </c>
      <c r="C322" s="114"/>
      <c r="D322" s="114"/>
      <c r="E322" s="120">
        <v>749700000</v>
      </c>
      <c r="F322" s="114"/>
      <c r="G322" s="115">
        <f t="shared" si="121"/>
        <v>68154545.454545453</v>
      </c>
      <c r="H322" s="115">
        <v>68154545.454545453</v>
      </c>
      <c r="I322" s="115">
        <v>68154545.454545453</v>
      </c>
      <c r="J322" s="115">
        <v>68154545.454545453</v>
      </c>
      <c r="K322" s="115">
        <v>68154545.454545453</v>
      </c>
      <c r="L322" s="115">
        <v>68154545.454545453</v>
      </c>
      <c r="M322" s="115">
        <v>68154545.454545453</v>
      </c>
      <c r="N322" s="115">
        <v>68154545.454545453</v>
      </c>
      <c r="O322" s="115">
        <v>68154545.454545453</v>
      </c>
      <c r="P322" s="115">
        <v>68154545.454545453</v>
      </c>
      <c r="Q322" s="115">
        <v>68154545.454545453</v>
      </c>
      <c r="R322" s="115">
        <f t="shared" si="124"/>
        <v>749700000.00000012</v>
      </c>
      <c r="AD322" s="114"/>
      <c r="AF322" s="140" t="e">
        <f t="shared" si="105"/>
        <v>#DIV/0!</v>
      </c>
    </row>
    <row r="323" spans="1:32" ht="29" x14ac:dyDescent="0.35">
      <c r="A323" s="114" t="s">
        <v>1007</v>
      </c>
      <c r="B323" s="113" t="s">
        <v>1008</v>
      </c>
      <c r="C323" s="114"/>
      <c r="D323" s="114"/>
      <c r="E323" s="120">
        <v>31916686</v>
      </c>
      <c r="F323" s="114"/>
      <c r="G323" s="115">
        <f t="shared" si="121"/>
        <v>2901516.9090909092</v>
      </c>
      <c r="H323" s="115">
        <v>2901516.9090909092</v>
      </c>
      <c r="I323" s="115">
        <v>2901516.9090909092</v>
      </c>
      <c r="J323" s="115">
        <v>2901516.9090909092</v>
      </c>
      <c r="K323" s="115">
        <v>2901516.9090909092</v>
      </c>
      <c r="L323" s="115">
        <v>2901516.9090909092</v>
      </c>
      <c r="M323" s="115">
        <v>2901516.9090909092</v>
      </c>
      <c r="N323" s="115">
        <v>2901516.9090909092</v>
      </c>
      <c r="O323" s="115">
        <v>2901516.9090909092</v>
      </c>
      <c r="P323" s="115">
        <v>2901516.9090909092</v>
      </c>
      <c r="Q323" s="115">
        <v>2901516.9090909092</v>
      </c>
      <c r="R323" s="115">
        <f t="shared" si="124"/>
        <v>31916686.000000007</v>
      </c>
      <c r="AD323" s="114"/>
      <c r="AF323" s="140" t="e">
        <f t="shared" ref="AF323:AF366" si="125">(AD323-F323)/F323</f>
        <v>#DIV/0!</v>
      </c>
    </row>
    <row r="324" spans="1:32" x14ac:dyDescent="0.35">
      <c r="A324" s="114" t="s">
        <v>1009</v>
      </c>
      <c r="B324" s="113" t="s">
        <v>1010</v>
      </c>
      <c r="C324" s="114"/>
      <c r="D324" s="114"/>
      <c r="E324" s="120">
        <v>2892728</v>
      </c>
      <c r="F324" s="114"/>
      <c r="G324" s="115">
        <f t="shared" si="121"/>
        <v>262975.27272727271</v>
      </c>
      <c r="H324" s="115">
        <v>262975.27272727271</v>
      </c>
      <c r="I324" s="115">
        <v>262975.27272727271</v>
      </c>
      <c r="J324" s="115">
        <v>262975.27272727271</v>
      </c>
      <c r="K324" s="115">
        <v>262975.27272727271</v>
      </c>
      <c r="L324" s="115">
        <v>262975.27272727271</v>
      </c>
      <c r="M324" s="115">
        <v>262975.27272727271</v>
      </c>
      <c r="N324" s="115">
        <v>262975.27272727271</v>
      </c>
      <c r="O324" s="115">
        <v>262975.27272727271</v>
      </c>
      <c r="P324" s="115">
        <v>262975.27272727271</v>
      </c>
      <c r="Q324" s="115">
        <v>262975.27272727271</v>
      </c>
      <c r="R324" s="115">
        <f t="shared" si="124"/>
        <v>2892727.9999999991</v>
      </c>
      <c r="AD324" s="114"/>
      <c r="AF324" s="140" t="e">
        <f t="shared" si="125"/>
        <v>#DIV/0!</v>
      </c>
    </row>
    <row r="325" spans="1:32" ht="29" x14ac:dyDescent="0.35">
      <c r="A325" s="114" t="s">
        <v>1011</v>
      </c>
      <c r="B325" s="113" t="s">
        <v>1012</v>
      </c>
      <c r="C325" s="114"/>
      <c r="D325" s="114"/>
      <c r="E325" s="120">
        <v>19873159.799999952</v>
      </c>
      <c r="F325" s="114"/>
      <c r="G325" s="115">
        <f t="shared" si="121"/>
        <v>1806650.8909090867</v>
      </c>
      <c r="H325" s="115">
        <v>1806650.8909090867</v>
      </c>
      <c r="I325" s="115">
        <v>1806650.8909090867</v>
      </c>
      <c r="J325" s="115">
        <v>1806650.8909090867</v>
      </c>
      <c r="K325" s="115">
        <v>1806650.8909090867</v>
      </c>
      <c r="L325" s="115">
        <v>1806650.8909090867</v>
      </c>
      <c r="M325" s="115">
        <v>1806650.8909090867</v>
      </c>
      <c r="N325" s="115">
        <v>1806650.8909090867</v>
      </c>
      <c r="O325" s="115">
        <v>1806650.8909090867</v>
      </c>
      <c r="P325" s="115">
        <v>1806650.8909090867</v>
      </c>
      <c r="Q325" s="115">
        <v>1806650.8909090867</v>
      </c>
      <c r="R325" s="115">
        <f t="shared" si="124"/>
        <v>19873159.799999952</v>
      </c>
      <c r="AD325" s="114"/>
      <c r="AF325" s="140" t="e">
        <f t="shared" si="125"/>
        <v>#DIV/0!</v>
      </c>
    </row>
    <row r="326" spans="1:32" ht="29" x14ac:dyDescent="0.35">
      <c r="A326" s="114" t="s">
        <v>1013</v>
      </c>
      <c r="B326" s="113" t="s">
        <v>1014</v>
      </c>
      <c r="C326" s="114"/>
      <c r="D326" s="114"/>
      <c r="E326" s="118">
        <v>40398042</v>
      </c>
      <c r="F326" s="114"/>
      <c r="G326" s="115">
        <f t="shared" si="121"/>
        <v>3672549.2727272729</v>
      </c>
      <c r="H326" s="115">
        <v>3672549.2727272729</v>
      </c>
      <c r="I326" s="115">
        <v>3672549.2727272729</v>
      </c>
      <c r="J326" s="115">
        <v>3672549.2727272729</v>
      </c>
      <c r="K326" s="115">
        <v>3672549.2727272729</v>
      </c>
      <c r="L326" s="115">
        <v>3672549.2727272729</v>
      </c>
      <c r="M326" s="115">
        <v>3672549.2727272729</v>
      </c>
      <c r="N326" s="115">
        <v>3672549.2727272729</v>
      </c>
      <c r="O326" s="115">
        <v>3672549.2727272729</v>
      </c>
      <c r="P326" s="115">
        <v>3672549.2727272729</v>
      </c>
      <c r="Q326" s="115">
        <v>3672549.2727272729</v>
      </c>
      <c r="R326" s="115">
        <f t="shared" si="124"/>
        <v>40398042</v>
      </c>
      <c r="S326" s="116"/>
      <c r="T326" s="85"/>
      <c r="U326" s="86"/>
      <c r="V326" s="87"/>
      <c r="AD326" s="114"/>
      <c r="AF326" s="140" t="e">
        <f t="shared" si="125"/>
        <v>#DIV/0!</v>
      </c>
    </row>
    <row r="327" spans="1:32" x14ac:dyDescent="0.35">
      <c r="A327" s="114" t="s">
        <v>1015</v>
      </c>
      <c r="B327" s="113" t="s">
        <v>1016</v>
      </c>
      <c r="C327" s="114"/>
      <c r="D327" s="114"/>
      <c r="E327" s="120">
        <v>2182569021</v>
      </c>
      <c r="F327" s="114"/>
      <c r="G327" s="115">
        <f>+E327</f>
        <v>2182569021</v>
      </c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5">
        <f t="shared" si="124"/>
        <v>2182569021</v>
      </c>
      <c r="S327" s="116"/>
      <c r="T327" s="85"/>
      <c r="U327" s="86"/>
      <c r="V327" s="87"/>
      <c r="AD327" s="114">
        <v>0</v>
      </c>
      <c r="AF327" s="140" t="e">
        <f t="shared" si="125"/>
        <v>#DIV/0!</v>
      </c>
    </row>
    <row r="328" spans="1:32" x14ac:dyDescent="0.35">
      <c r="A328" s="114" t="s">
        <v>1017</v>
      </c>
      <c r="B328" s="113" t="s">
        <v>1018</v>
      </c>
      <c r="C328" s="114"/>
      <c r="D328" s="114"/>
      <c r="E328" s="120">
        <v>19470700</v>
      </c>
      <c r="F328" s="114"/>
      <c r="G328" s="115">
        <f t="shared" si="121"/>
        <v>1770063.6363636365</v>
      </c>
      <c r="H328" s="115">
        <v>1770063.6363636365</v>
      </c>
      <c r="I328" s="115">
        <v>1770063.6363636365</v>
      </c>
      <c r="J328" s="115">
        <v>1770063.6363636365</v>
      </c>
      <c r="K328" s="115">
        <v>1770063.6363636365</v>
      </c>
      <c r="L328" s="115">
        <v>1770063.6363636365</v>
      </c>
      <c r="M328" s="115">
        <v>1770063.6363636365</v>
      </c>
      <c r="N328" s="115">
        <v>1770063.6363636365</v>
      </c>
      <c r="O328" s="115">
        <v>1770063.6363636365</v>
      </c>
      <c r="P328" s="115">
        <v>1770063.6363636365</v>
      </c>
      <c r="Q328" s="115">
        <v>1770063.6363636365</v>
      </c>
      <c r="R328" s="115">
        <f t="shared" si="124"/>
        <v>19470700</v>
      </c>
      <c r="AD328" s="114">
        <v>0</v>
      </c>
      <c r="AF328" s="140" t="e">
        <f t="shared" si="125"/>
        <v>#DIV/0!</v>
      </c>
    </row>
    <row r="329" spans="1:32" ht="29" x14ac:dyDescent="0.35">
      <c r="A329" s="114" t="s">
        <v>1019</v>
      </c>
      <c r="B329" s="113" t="s">
        <v>1020</v>
      </c>
      <c r="C329" s="114"/>
      <c r="D329" s="114"/>
      <c r="E329" s="120">
        <v>91883149</v>
      </c>
      <c r="F329" s="114"/>
      <c r="G329" s="115">
        <f t="shared" si="121"/>
        <v>8353013.5454545459</v>
      </c>
      <c r="H329" s="115">
        <v>8353013.5454545459</v>
      </c>
      <c r="I329" s="115">
        <v>8353013.5454545459</v>
      </c>
      <c r="J329" s="115">
        <v>8353013.5454545459</v>
      </c>
      <c r="K329" s="115">
        <v>8353013.5454545459</v>
      </c>
      <c r="L329" s="115">
        <v>8353013.5454545459</v>
      </c>
      <c r="M329" s="115">
        <v>8353013.5454545459</v>
      </c>
      <c r="N329" s="115">
        <v>8353013.5454545459</v>
      </c>
      <c r="O329" s="115">
        <v>8353013.5454545459</v>
      </c>
      <c r="P329" s="115">
        <v>8353013.5454545459</v>
      </c>
      <c r="Q329" s="115">
        <v>8353013.5454545459</v>
      </c>
      <c r="R329" s="115">
        <f t="shared" si="124"/>
        <v>91883149</v>
      </c>
      <c r="S329" s="116"/>
      <c r="T329" s="85"/>
      <c r="U329" s="86"/>
      <c r="V329" s="87"/>
      <c r="AD329" s="114">
        <v>0</v>
      </c>
      <c r="AF329" s="140" t="e">
        <f t="shared" si="125"/>
        <v>#DIV/0!</v>
      </c>
    </row>
    <row r="330" spans="1:32" ht="29" x14ac:dyDescent="0.35">
      <c r="A330" s="114" t="s">
        <v>1021</v>
      </c>
      <c r="B330" s="113" t="s">
        <v>1022</v>
      </c>
      <c r="C330" s="114"/>
      <c r="D330" s="114"/>
      <c r="E330" s="120">
        <v>81565760</v>
      </c>
      <c r="F330" s="114"/>
      <c r="G330" s="115">
        <f t="shared" si="121"/>
        <v>7415069.0909090908</v>
      </c>
      <c r="H330" s="115">
        <v>7415069.0909090908</v>
      </c>
      <c r="I330" s="115">
        <v>7415069.0909090908</v>
      </c>
      <c r="J330" s="115">
        <v>7415069.0909090908</v>
      </c>
      <c r="K330" s="115">
        <v>7415069.0909090908</v>
      </c>
      <c r="L330" s="115">
        <v>7415069.0909090908</v>
      </c>
      <c r="M330" s="115">
        <v>7415069.0909090908</v>
      </c>
      <c r="N330" s="115">
        <v>7415069.0909090908</v>
      </c>
      <c r="O330" s="115">
        <v>7415069.0909090908</v>
      </c>
      <c r="P330" s="115">
        <v>7415069.0909090908</v>
      </c>
      <c r="Q330" s="115">
        <v>7415069.0909090908</v>
      </c>
      <c r="R330" s="115">
        <f t="shared" si="124"/>
        <v>81565760.000000015</v>
      </c>
      <c r="S330" s="116"/>
      <c r="T330" s="85"/>
      <c r="U330" s="86"/>
      <c r="V330" s="87"/>
      <c r="AD330" s="114">
        <v>0</v>
      </c>
      <c r="AF330" s="140" t="e">
        <f t="shared" si="125"/>
        <v>#DIV/0!</v>
      </c>
    </row>
    <row r="331" spans="1:32" x14ac:dyDescent="0.35">
      <c r="A331" s="92" t="s">
        <v>1023</v>
      </c>
      <c r="B331" s="92" t="s">
        <v>184</v>
      </c>
      <c r="C331" s="94"/>
      <c r="D331" s="94"/>
      <c r="E331" s="95">
        <f>SUM(E332:E342)</f>
        <v>161960107.43000007</v>
      </c>
      <c r="F331" s="95">
        <f t="shared" ref="F331:R331" si="126">SUM(F332:F342)</f>
        <v>0</v>
      </c>
      <c r="G331" s="95">
        <f t="shared" si="126"/>
        <v>14723646.130000005</v>
      </c>
      <c r="H331" s="95">
        <f t="shared" si="126"/>
        <v>14723646.130000005</v>
      </c>
      <c r="I331" s="95">
        <f t="shared" si="126"/>
        <v>14723646.130000005</v>
      </c>
      <c r="J331" s="95">
        <f t="shared" si="126"/>
        <v>14723646.130000005</v>
      </c>
      <c r="K331" s="95">
        <f t="shared" si="126"/>
        <v>14723646.130000005</v>
      </c>
      <c r="L331" s="95">
        <f t="shared" si="126"/>
        <v>14723646.130000005</v>
      </c>
      <c r="M331" s="95">
        <f t="shared" si="126"/>
        <v>14723646.130000005</v>
      </c>
      <c r="N331" s="95">
        <f t="shared" si="126"/>
        <v>14723646.130000005</v>
      </c>
      <c r="O331" s="95">
        <f t="shared" si="126"/>
        <v>14723646.130000005</v>
      </c>
      <c r="P331" s="95">
        <f t="shared" si="126"/>
        <v>14723646.130000005</v>
      </c>
      <c r="Q331" s="95">
        <f t="shared" si="126"/>
        <v>14723646.130000005</v>
      </c>
      <c r="R331" s="95">
        <f t="shared" si="126"/>
        <v>161960107.43000004</v>
      </c>
      <c r="S331" s="116"/>
      <c r="T331" s="85"/>
      <c r="U331" s="86"/>
      <c r="V331" s="87"/>
      <c r="AD331" s="95">
        <v>0</v>
      </c>
      <c r="AF331" s="135" t="e">
        <f t="shared" si="125"/>
        <v>#DIV/0!</v>
      </c>
    </row>
    <row r="332" spans="1:32" x14ac:dyDescent="0.35">
      <c r="A332" s="114" t="s">
        <v>1024</v>
      </c>
      <c r="B332" s="113" t="s">
        <v>1025</v>
      </c>
      <c r="C332" s="114"/>
      <c r="D332" s="114"/>
      <c r="E332" s="118">
        <v>8521351.6000000238</v>
      </c>
      <c r="F332" s="114"/>
      <c r="G332" s="115">
        <f t="shared" si="121"/>
        <v>774668.32727272948</v>
      </c>
      <c r="H332" s="115">
        <v>774668.32727272948</v>
      </c>
      <c r="I332" s="115">
        <v>774668.32727272948</v>
      </c>
      <c r="J332" s="115">
        <v>774668.32727272948</v>
      </c>
      <c r="K332" s="115">
        <v>774668.32727272948</v>
      </c>
      <c r="L332" s="115">
        <v>774668.32727272948</v>
      </c>
      <c r="M332" s="115">
        <v>774668.32727272948</v>
      </c>
      <c r="N332" s="115">
        <v>774668.32727272948</v>
      </c>
      <c r="O332" s="115">
        <v>774668.32727272948</v>
      </c>
      <c r="P332" s="115">
        <v>774668.32727272948</v>
      </c>
      <c r="Q332" s="115">
        <v>774668.32727272948</v>
      </c>
      <c r="R332" s="115">
        <f t="shared" ref="R332:R342" si="127">SUM(F332:Q332)</f>
        <v>8521351.6000000257</v>
      </c>
      <c r="S332" s="116"/>
      <c r="T332" s="85"/>
      <c r="U332" s="86"/>
      <c r="V332" s="87"/>
      <c r="AD332" s="114">
        <v>0</v>
      </c>
      <c r="AF332" s="140" t="e">
        <f t="shared" si="125"/>
        <v>#DIV/0!</v>
      </c>
    </row>
    <row r="333" spans="1:32" ht="29" x14ac:dyDescent="0.35">
      <c r="A333" s="114" t="s">
        <v>1026</v>
      </c>
      <c r="B333" s="113" t="s">
        <v>1027</v>
      </c>
      <c r="C333" s="114"/>
      <c r="D333" s="114"/>
      <c r="E333" s="118">
        <v>1126955</v>
      </c>
      <c r="F333" s="114"/>
      <c r="G333" s="115">
        <f t="shared" si="121"/>
        <v>102450.45454545454</v>
      </c>
      <c r="H333" s="115">
        <v>102450.45454545454</v>
      </c>
      <c r="I333" s="115">
        <v>102450.45454545454</v>
      </c>
      <c r="J333" s="115">
        <v>102450.45454545454</v>
      </c>
      <c r="K333" s="115">
        <v>102450.45454545454</v>
      </c>
      <c r="L333" s="115">
        <v>102450.45454545454</v>
      </c>
      <c r="M333" s="115">
        <v>102450.45454545454</v>
      </c>
      <c r="N333" s="115">
        <v>102450.45454545454</v>
      </c>
      <c r="O333" s="115">
        <v>102450.45454545454</v>
      </c>
      <c r="P333" s="115">
        <v>102450.45454545454</v>
      </c>
      <c r="Q333" s="115">
        <v>102450.45454545454</v>
      </c>
      <c r="R333" s="115">
        <f t="shared" si="127"/>
        <v>1126955.0000000002</v>
      </c>
      <c r="AD333" s="114">
        <v>0</v>
      </c>
      <c r="AF333" s="140" t="e">
        <f t="shared" si="125"/>
        <v>#DIV/0!</v>
      </c>
    </row>
    <row r="334" spans="1:32" x14ac:dyDescent="0.35">
      <c r="A334" s="114" t="s">
        <v>1028</v>
      </c>
      <c r="B334" s="113" t="s">
        <v>1029</v>
      </c>
      <c r="C334" s="114"/>
      <c r="D334" s="114"/>
      <c r="E334" s="118">
        <v>4977319</v>
      </c>
      <c r="F334" s="114"/>
      <c r="G334" s="115">
        <f t="shared" si="121"/>
        <v>452483.54545454547</v>
      </c>
      <c r="H334" s="115">
        <v>452483.54545454547</v>
      </c>
      <c r="I334" s="115">
        <v>452483.54545454547</v>
      </c>
      <c r="J334" s="115">
        <v>452483.54545454547</v>
      </c>
      <c r="K334" s="115">
        <v>452483.54545454547</v>
      </c>
      <c r="L334" s="115">
        <v>452483.54545454547</v>
      </c>
      <c r="M334" s="115">
        <v>452483.54545454547</v>
      </c>
      <c r="N334" s="115">
        <v>452483.54545454547</v>
      </c>
      <c r="O334" s="115">
        <v>452483.54545454547</v>
      </c>
      <c r="P334" s="115">
        <v>452483.54545454547</v>
      </c>
      <c r="Q334" s="115">
        <v>452483.54545454547</v>
      </c>
      <c r="R334" s="115">
        <f t="shared" si="127"/>
        <v>4977319.0000000009</v>
      </c>
      <c r="S334" s="116"/>
      <c r="T334" s="85"/>
      <c r="U334" s="86"/>
      <c r="V334" s="87"/>
      <c r="AD334" s="114">
        <v>0</v>
      </c>
      <c r="AF334" s="140" t="e">
        <f t="shared" si="125"/>
        <v>#DIV/0!</v>
      </c>
    </row>
    <row r="335" spans="1:32" ht="29" x14ac:dyDescent="0.35">
      <c r="A335" s="114" t="s">
        <v>1030</v>
      </c>
      <c r="B335" s="113" t="s">
        <v>1031</v>
      </c>
      <c r="C335" s="114"/>
      <c r="D335" s="114"/>
      <c r="E335" s="118">
        <v>5000</v>
      </c>
      <c r="F335" s="114"/>
      <c r="G335" s="115">
        <f t="shared" si="121"/>
        <v>454.54545454545456</v>
      </c>
      <c r="H335" s="115">
        <v>454.54545454545456</v>
      </c>
      <c r="I335" s="115">
        <v>454.54545454545456</v>
      </c>
      <c r="J335" s="115">
        <v>454.54545454545456</v>
      </c>
      <c r="K335" s="115">
        <v>454.54545454545456</v>
      </c>
      <c r="L335" s="115">
        <v>454.54545454545456</v>
      </c>
      <c r="M335" s="115">
        <v>454.54545454545456</v>
      </c>
      <c r="N335" s="115">
        <v>454.54545454545456</v>
      </c>
      <c r="O335" s="115">
        <v>454.54545454545456</v>
      </c>
      <c r="P335" s="115">
        <v>454.54545454545456</v>
      </c>
      <c r="Q335" s="115">
        <v>454.54545454545456</v>
      </c>
      <c r="R335" s="115">
        <f t="shared" si="127"/>
        <v>5000.0000000000009</v>
      </c>
      <c r="S335" s="116"/>
      <c r="T335" s="85"/>
      <c r="U335" s="86"/>
      <c r="V335" s="87"/>
      <c r="AD335" s="114">
        <v>0</v>
      </c>
      <c r="AF335" s="140" t="e">
        <f t="shared" si="125"/>
        <v>#DIV/0!</v>
      </c>
    </row>
    <row r="336" spans="1:32" ht="29" x14ac:dyDescent="0.35">
      <c r="A336" s="114" t="s">
        <v>1032</v>
      </c>
      <c r="B336" s="113" t="s">
        <v>1033</v>
      </c>
      <c r="C336" s="114"/>
      <c r="D336" s="114"/>
      <c r="E336" s="118">
        <v>1462335.2400000021</v>
      </c>
      <c r="F336" s="114"/>
      <c r="G336" s="115">
        <f t="shared" si="121"/>
        <v>132939.56727272747</v>
      </c>
      <c r="H336" s="115">
        <v>132939.56727272747</v>
      </c>
      <c r="I336" s="115">
        <v>132939.56727272747</v>
      </c>
      <c r="J336" s="115">
        <v>132939.56727272747</v>
      </c>
      <c r="K336" s="115">
        <v>132939.56727272747</v>
      </c>
      <c r="L336" s="115">
        <v>132939.56727272747</v>
      </c>
      <c r="M336" s="115">
        <v>132939.56727272747</v>
      </c>
      <c r="N336" s="115">
        <v>132939.56727272747</v>
      </c>
      <c r="O336" s="115">
        <v>132939.56727272747</v>
      </c>
      <c r="P336" s="115">
        <v>132939.56727272747</v>
      </c>
      <c r="Q336" s="115">
        <v>132939.56727272747</v>
      </c>
      <c r="R336" s="115">
        <f t="shared" si="127"/>
        <v>1462335.2400000019</v>
      </c>
      <c r="AD336" s="114">
        <v>0</v>
      </c>
      <c r="AF336" s="140" t="e">
        <f t="shared" si="125"/>
        <v>#DIV/0!</v>
      </c>
    </row>
    <row r="337" spans="1:32" ht="29" x14ac:dyDescent="0.35">
      <c r="A337" s="114" t="s">
        <v>1034</v>
      </c>
      <c r="B337" s="113" t="s">
        <v>1035</v>
      </c>
      <c r="C337" s="114"/>
      <c r="D337" s="114"/>
      <c r="E337" s="118">
        <v>60139188.680000007</v>
      </c>
      <c r="F337" s="114"/>
      <c r="G337" s="115">
        <f t="shared" si="121"/>
        <v>5467198.9709090916</v>
      </c>
      <c r="H337" s="115">
        <v>5467198.9709090916</v>
      </c>
      <c r="I337" s="115">
        <v>5467198.9709090916</v>
      </c>
      <c r="J337" s="115">
        <v>5467198.9709090916</v>
      </c>
      <c r="K337" s="115">
        <v>5467198.9709090916</v>
      </c>
      <c r="L337" s="115">
        <v>5467198.9709090916</v>
      </c>
      <c r="M337" s="115">
        <v>5467198.9709090916</v>
      </c>
      <c r="N337" s="115">
        <v>5467198.9709090916</v>
      </c>
      <c r="O337" s="115">
        <v>5467198.9709090916</v>
      </c>
      <c r="P337" s="115">
        <v>5467198.9709090916</v>
      </c>
      <c r="Q337" s="115">
        <v>5467198.9709090916</v>
      </c>
      <c r="R337" s="115">
        <f t="shared" si="127"/>
        <v>60139188.68</v>
      </c>
      <c r="AD337" s="114">
        <v>0</v>
      </c>
      <c r="AF337" s="140" t="e">
        <f t="shared" si="125"/>
        <v>#DIV/0!</v>
      </c>
    </row>
    <row r="338" spans="1:32" ht="29" x14ac:dyDescent="0.35">
      <c r="A338" s="114" t="s">
        <v>1036</v>
      </c>
      <c r="B338" s="113" t="s">
        <v>1037</v>
      </c>
      <c r="C338" s="114"/>
      <c r="D338" s="114"/>
      <c r="E338" s="118">
        <v>282815</v>
      </c>
      <c r="F338" s="114"/>
      <c r="G338" s="115">
        <f t="shared" si="121"/>
        <v>25710.454545454544</v>
      </c>
      <c r="H338" s="115">
        <v>25710.454545454544</v>
      </c>
      <c r="I338" s="115">
        <v>25710.454545454544</v>
      </c>
      <c r="J338" s="115">
        <v>25710.454545454544</v>
      </c>
      <c r="K338" s="115">
        <v>25710.454545454544</v>
      </c>
      <c r="L338" s="115">
        <v>25710.454545454544</v>
      </c>
      <c r="M338" s="115">
        <v>25710.454545454544</v>
      </c>
      <c r="N338" s="115">
        <v>25710.454545454544</v>
      </c>
      <c r="O338" s="115">
        <v>25710.454545454544</v>
      </c>
      <c r="P338" s="115">
        <v>25710.454545454544</v>
      </c>
      <c r="Q338" s="115">
        <v>25710.454545454544</v>
      </c>
      <c r="R338" s="115">
        <f t="shared" si="127"/>
        <v>282814.99999999994</v>
      </c>
      <c r="S338" s="116"/>
      <c r="T338" s="85"/>
      <c r="U338" s="86"/>
      <c r="V338" s="87"/>
      <c r="AD338" s="114">
        <v>0</v>
      </c>
      <c r="AF338" s="140" t="e">
        <f t="shared" si="125"/>
        <v>#DIV/0!</v>
      </c>
    </row>
    <row r="339" spans="1:32" ht="29" x14ac:dyDescent="0.35">
      <c r="A339" s="114" t="s">
        <v>1038</v>
      </c>
      <c r="B339" s="113" t="s">
        <v>1039</v>
      </c>
      <c r="C339" s="114"/>
      <c r="D339" s="114"/>
      <c r="E339" s="118">
        <v>3015215.1100000143</v>
      </c>
      <c r="F339" s="114"/>
      <c r="G339" s="115">
        <f t="shared" si="121"/>
        <v>274110.46454545582</v>
      </c>
      <c r="H339" s="115">
        <v>274110.46454545582</v>
      </c>
      <c r="I339" s="115">
        <v>274110.46454545582</v>
      </c>
      <c r="J339" s="115">
        <v>274110.46454545582</v>
      </c>
      <c r="K339" s="115">
        <v>274110.46454545582</v>
      </c>
      <c r="L339" s="115">
        <v>274110.46454545582</v>
      </c>
      <c r="M339" s="115">
        <v>274110.46454545582</v>
      </c>
      <c r="N339" s="115">
        <v>274110.46454545582</v>
      </c>
      <c r="O339" s="115">
        <v>274110.46454545582</v>
      </c>
      <c r="P339" s="115">
        <v>274110.46454545582</v>
      </c>
      <c r="Q339" s="115">
        <v>274110.46454545582</v>
      </c>
      <c r="R339" s="115">
        <f t="shared" si="127"/>
        <v>3015215.1100000138</v>
      </c>
      <c r="S339" s="116"/>
      <c r="T339" s="85"/>
      <c r="U339" s="86"/>
      <c r="V339" s="87"/>
      <c r="AD339" s="114">
        <v>0</v>
      </c>
      <c r="AF339" s="140" t="e">
        <f t="shared" si="125"/>
        <v>#DIV/0!</v>
      </c>
    </row>
    <row r="340" spans="1:32" ht="29" x14ac:dyDescent="0.35">
      <c r="A340" s="114" t="s">
        <v>1040</v>
      </c>
      <c r="B340" s="113" t="s">
        <v>1041</v>
      </c>
      <c r="C340" s="114"/>
      <c r="D340" s="114"/>
      <c r="E340" s="118">
        <v>9705246.0200000107</v>
      </c>
      <c r="F340" s="114"/>
      <c r="G340" s="115">
        <f t="shared" si="121"/>
        <v>882295.0927272737</v>
      </c>
      <c r="H340" s="115">
        <v>882295.0927272737</v>
      </c>
      <c r="I340" s="115">
        <v>882295.0927272737</v>
      </c>
      <c r="J340" s="115">
        <v>882295.0927272737</v>
      </c>
      <c r="K340" s="115">
        <v>882295.0927272737</v>
      </c>
      <c r="L340" s="115">
        <v>882295.0927272737</v>
      </c>
      <c r="M340" s="115">
        <v>882295.0927272737</v>
      </c>
      <c r="N340" s="115">
        <v>882295.0927272737</v>
      </c>
      <c r="O340" s="115">
        <v>882295.0927272737</v>
      </c>
      <c r="P340" s="115">
        <v>882295.0927272737</v>
      </c>
      <c r="Q340" s="115">
        <v>882295.0927272737</v>
      </c>
      <c r="R340" s="115">
        <f t="shared" si="127"/>
        <v>9705246.0200000107</v>
      </c>
      <c r="S340" s="116"/>
      <c r="T340" s="85"/>
      <c r="U340" s="86"/>
      <c r="V340" s="87"/>
      <c r="AD340" s="114">
        <v>0</v>
      </c>
      <c r="AF340" s="140" t="e">
        <f t="shared" si="125"/>
        <v>#DIV/0!</v>
      </c>
    </row>
    <row r="341" spans="1:32" ht="29" x14ac:dyDescent="0.35">
      <c r="A341" s="114" t="s">
        <v>1042</v>
      </c>
      <c r="B341" s="113" t="s">
        <v>1043</v>
      </c>
      <c r="C341" s="114"/>
      <c r="D341" s="114"/>
      <c r="E341" s="118">
        <v>3691380</v>
      </c>
      <c r="F341" s="114"/>
      <c r="G341" s="115">
        <f t="shared" si="121"/>
        <v>335580</v>
      </c>
      <c r="H341" s="115">
        <v>335580</v>
      </c>
      <c r="I341" s="115">
        <v>335580</v>
      </c>
      <c r="J341" s="115">
        <v>335580</v>
      </c>
      <c r="K341" s="115">
        <v>335580</v>
      </c>
      <c r="L341" s="115">
        <v>335580</v>
      </c>
      <c r="M341" s="115">
        <v>335580</v>
      </c>
      <c r="N341" s="115">
        <v>335580</v>
      </c>
      <c r="O341" s="115">
        <v>335580</v>
      </c>
      <c r="P341" s="115">
        <v>335580</v>
      </c>
      <c r="Q341" s="115">
        <v>335580</v>
      </c>
      <c r="R341" s="115">
        <f t="shared" si="127"/>
        <v>3691380</v>
      </c>
      <c r="AD341" s="114">
        <v>0</v>
      </c>
      <c r="AF341" s="140" t="e">
        <f t="shared" si="125"/>
        <v>#DIV/0!</v>
      </c>
    </row>
    <row r="342" spans="1:32" x14ac:dyDescent="0.35">
      <c r="A342" s="114" t="s">
        <v>1044</v>
      </c>
      <c r="B342" s="113" t="s">
        <v>1045</v>
      </c>
      <c r="C342" s="114"/>
      <c r="D342" s="114"/>
      <c r="E342" s="118">
        <v>69033301.780000001</v>
      </c>
      <c r="F342" s="114"/>
      <c r="G342" s="115">
        <f t="shared" si="121"/>
        <v>6275754.707272727</v>
      </c>
      <c r="H342" s="115">
        <v>6275754.707272727</v>
      </c>
      <c r="I342" s="115">
        <v>6275754.707272727</v>
      </c>
      <c r="J342" s="115">
        <v>6275754.707272727</v>
      </c>
      <c r="K342" s="115">
        <v>6275754.707272727</v>
      </c>
      <c r="L342" s="115">
        <v>6275754.707272727</v>
      </c>
      <c r="M342" s="115">
        <v>6275754.707272727</v>
      </c>
      <c r="N342" s="115">
        <v>6275754.707272727</v>
      </c>
      <c r="O342" s="115">
        <v>6275754.707272727</v>
      </c>
      <c r="P342" s="115">
        <v>6275754.707272727</v>
      </c>
      <c r="Q342" s="115">
        <v>6275754.707272727</v>
      </c>
      <c r="R342" s="115">
        <f t="shared" si="127"/>
        <v>69033301.779999986</v>
      </c>
      <c r="S342" s="116"/>
      <c r="T342" s="85"/>
      <c r="U342" s="86"/>
      <c r="V342" s="87"/>
      <c r="AD342" s="114">
        <v>0</v>
      </c>
      <c r="AF342" s="140" t="e">
        <f t="shared" si="125"/>
        <v>#DIV/0!</v>
      </c>
    </row>
    <row r="343" spans="1:32" x14ac:dyDescent="0.35">
      <c r="A343" s="92" t="s">
        <v>1046</v>
      </c>
      <c r="B343" s="92" t="s">
        <v>1047</v>
      </c>
      <c r="C343" s="94"/>
      <c r="D343" s="94"/>
      <c r="E343" s="95">
        <f>SUM(E344:E350)</f>
        <v>87402263.090000004</v>
      </c>
      <c r="F343" s="95">
        <f t="shared" ref="F343:R343" si="128">SUM(F344:F350)</f>
        <v>0</v>
      </c>
      <c r="G343" s="95">
        <f t="shared" si="128"/>
        <v>7945660.2809090903</v>
      </c>
      <c r="H343" s="95">
        <f t="shared" si="128"/>
        <v>7945660.2809090903</v>
      </c>
      <c r="I343" s="95">
        <f t="shared" si="128"/>
        <v>7945660.2809090903</v>
      </c>
      <c r="J343" s="95">
        <f t="shared" si="128"/>
        <v>7945660.2809090903</v>
      </c>
      <c r="K343" s="95">
        <f t="shared" si="128"/>
        <v>7945660.2809090903</v>
      </c>
      <c r="L343" s="95">
        <f t="shared" si="128"/>
        <v>7945660.2809090903</v>
      </c>
      <c r="M343" s="95">
        <f t="shared" si="128"/>
        <v>7945660.2809090903</v>
      </c>
      <c r="N343" s="95">
        <f t="shared" si="128"/>
        <v>7945660.2809090903</v>
      </c>
      <c r="O343" s="95">
        <f t="shared" si="128"/>
        <v>7945660.2809090903</v>
      </c>
      <c r="P343" s="95">
        <f t="shared" si="128"/>
        <v>7945660.2809090903</v>
      </c>
      <c r="Q343" s="95">
        <f t="shared" si="128"/>
        <v>7945660.2809090903</v>
      </c>
      <c r="R343" s="95">
        <f t="shared" si="128"/>
        <v>87402263.089999989</v>
      </c>
      <c r="AD343" s="95">
        <v>0</v>
      </c>
      <c r="AF343" s="135" t="e">
        <f t="shared" si="125"/>
        <v>#DIV/0!</v>
      </c>
    </row>
    <row r="344" spans="1:32" x14ac:dyDescent="0.35">
      <c r="A344" s="114" t="s">
        <v>1048</v>
      </c>
      <c r="B344" s="113" t="s">
        <v>1049</v>
      </c>
      <c r="C344" s="114"/>
      <c r="D344" s="114"/>
      <c r="E344" s="121">
        <v>3375956</v>
      </c>
      <c r="F344" s="114"/>
      <c r="G344" s="115">
        <f t="shared" si="121"/>
        <v>306905.09090909088</v>
      </c>
      <c r="H344" s="115">
        <v>306905.09090909088</v>
      </c>
      <c r="I344" s="115">
        <v>306905.09090909088</v>
      </c>
      <c r="J344" s="115">
        <v>306905.09090909088</v>
      </c>
      <c r="K344" s="115">
        <v>306905.09090909088</v>
      </c>
      <c r="L344" s="115">
        <v>306905.09090909088</v>
      </c>
      <c r="M344" s="115">
        <v>306905.09090909088</v>
      </c>
      <c r="N344" s="115">
        <v>306905.09090909088</v>
      </c>
      <c r="O344" s="115">
        <v>306905.09090909088</v>
      </c>
      <c r="P344" s="115">
        <v>306905.09090909088</v>
      </c>
      <c r="Q344" s="115">
        <v>306905.09090909088</v>
      </c>
      <c r="R344" s="115">
        <f t="shared" ref="R344:R359" si="129">SUM(F344:Q344)</f>
        <v>3375955.9999999995</v>
      </c>
      <c r="S344" s="116"/>
      <c r="T344" s="85"/>
      <c r="U344" s="86"/>
      <c r="V344" s="87"/>
      <c r="AD344" s="114">
        <v>0</v>
      </c>
      <c r="AF344" s="140" t="e">
        <f t="shared" si="125"/>
        <v>#DIV/0!</v>
      </c>
    </row>
    <row r="345" spans="1:32" x14ac:dyDescent="0.35">
      <c r="A345" s="114" t="s">
        <v>1050</v>
      </c>
      <c r="B345" s="113" t="s">
        <v>1051</v>
      </c>
      <c r="C345" s="114"/>
      <c r="D345" s="114"/>
      <c r="E345" s="121">
        <v>898908</v>
      </c>
      <c r="F345" s="114"/>
      <c r="G345" s="115">
        <f t="shared" si="121"/>
        <v>81718.909090909088</v>
      </c>
      <c r="H345" s="115">
        <v>81718.909090909088</v>
      </c>
      <c r="I345" s="115">
        <v>81718.909090909088</v>
      </c>
      <c r="J345" s="115">
        <v>81718.909090909088</v>
      </c>
      <c r="K345" s="115">
        <v>81718.909090909088</v>
      </c>
      <c r="L345" s="115">
        <v>81718.909090909088</v>
      </c>
      <c r="M345" s="115">
        <v>81718.909090909088</v>
      </c>
      <c r="N345" s="115">
        <v>81718.909090909088</v>
      </c>
      <c r="O345" s="115">
        <v>81718.909090909088</v>
      </c>
      <c r="P345" s="115">
        <v>81718.909090909088</v>
      </c>
      <c r="Q345" s="115">
        <v>81718.909090909088</v>
      </c>
      <c r="R345" s="115">
        <f t="shared" si="129"/>
        <v>898907.99999999977</v>
      </c>
      <c r="S345" s="116"/>
      <c r="T345" s="85"/>
      <c r="U345" s="86"/>
      <c r="V345" s="87"/>
      <c r="AD345" s="114">
        <v>0</v>
      </c>
      <c r="AF345" s="140" t="e">
        <f t="shared" si="125"/>
        <v>#DIV/0!</v>
      </c>
    </row>
    <row r="346" spans="1:32" ht="29" x14ac:dyDescent="0.35">
      <c r="A346" s="114" t="s">
        <v>1052</v>
      </c>
      <c r="B346" s="113" t="s">
        <v>1053</v>
      </c>
      <c r="C346" s="114"/>
      <c r="D346" s="114"/>
      <c r="E346" s="121">
        <v>1181670</v>
      </c>
      <c r="F346" s="114"/>
      <c r="G346" s="115">
        <f t="shared" si="121"/>
        <v>107424.54545454546</v>
      </c>
      <c r="H346" s="115">
        <v>107424.54545454546</v>
      </c>
      <c r="I346" s="115">
        <v>107424.54545454546</v>
      </c>
      <c r="J346" s="115">
        <v>107424.54545454546</v>
      </c>
      <c r="K346" s="115">
        <v>107424.54545454546</v>
      </c>
      <c r="L346" s="115">
        <v>107424.54545454546</v>
      </c>
      <c r="M346" s="115">
        <v>107424.54545454546</v>
      </c>
      <c r="N346" s="115">
        <v>107424.54545454546</v>
      </c>
      <c r="O346" s="115">
        <v>107424.54545454546</v>
      </c>
      <c r="P346" s="115">
        <v>107424.54545454546</v>
      </c>
      <c r="Q346" s="115">
        <v>107424.54545454546</v>
      </c>
      <c r="R346" s="115">
        <f t="shared" si="129"/>
        <v>1181669.9999999998</v>
      </c>
      <c r="AD346" s="114">
        <v>0</v>
      </c>
      <c r="AF346" s="140" t="e">
        <f t="shared" si="125"/>
        <v>#DIV/0!</v>
      </c>
    </row>
    <row r="347" spans="1:32" ht="29" x14ac:dyDescent="0.35">
      <c r="A347" s="114" t="s">
        <v>1054</v>
      </c>
      <c r="B347" s="113" t="s">
        <v>1055</v>
      </c>
      <c r="C347" s="114"/>
      <c r="D347" s="114"/>
      <c r="E347" s="121">
        <v>4180583</v>
      </c>
      <c r="F347" s="114"/>
      <c r="G347" s="115">
        <f t="shared" si="121"/>
        <v>380053</v>
      </c>
      <c r="H347" s="115">
        <v>380053</v>
      </c>
      <c r="I347" s="115">
        <v>380053</v>
      </c>
      <c r="J347" s="115">
        <v>380053</v>
      </c>
      <c r="K347" s="115">
        <v>380053</v>
      </c>
      <c r="L347" s="115">
        <v>380053</v>
      </c>
      <c r="M347" s="115">
        <v>380053</v>
      </c>
      <c r="N347" s="115">
        <v>380053</v>
      </c>
      <c r="O347" s="115">
        <v>380053</v>
      </c>
      <c r="P347" s="115">
        <v>380053</v>
      </c>
      <c r="Q347" s="115">
        <v>380053</v>
      </c>
      <c r="R347" s="115">
        <f t="shared" si="129"/>
        <v>4180583</v>
      </c>
      <c r="S347" s="116"/>
      <c r="T347" s="85"/>
      <c r="U347" s="86"/>
      <c r="V347" s="87"/>
      <c r="AD347" s="114">
        <v>0</v>
      </c>
      <c r="AF347" s="140" t="e">
        <f t="shared" si="125"/>
        <v>#DIV/0!</v>
      </c>
    </row>
    <row r="348" spans="1:32" x14ac:dyDescent="0.35">
      <c r="A348" s="114" t="s">
        <v>1056</v>
      </c>
      <c r="B348" s="113" t="s">
        <v>1057</v>
      </c>
      <c r="C348" s="114"/>
      <c r="D348" s="114"/>
      <c r="E348" s="121">
        <v>2074727</v>
      </c>
      <c r="F348" s="114"/>
      <c r="G348" s="115">
        <f t="shared" si="121"/>
        <v>188611.54545454544</v>
      </c>
      <c r="H348" s="115">
        <v>188611.54545454544</v>
      </c>
      <c r="I348" s="115">
        <v>188611.54545454544</v>
      </c>
      <c r="J348" s="115">
        <v>188611.54545454544</v>
      </c>
      <c r="K348" s="115">
        <v>188611.54545454544</v>
      </c>
      <c r="L348" s="115">
        <v>188611.54545454544</v>
      </c>
      <c r="M348" s="115">
        <v>188611.54545454544</v>
      </c>
      <c r="N348" s="115">
        <v>188611.54545454544</v>
      </c>
      <c r="O348" s="115">
        <v>188611.54545454544</v>
      </c>
      <c r="P348" s="115">
        <v>188611.54545454544</v>
      </c>
      <c r="Q348" s="115">
        <v>188611.54545454544</v>
      </c>
      <c r="R348" s="115">
        <f t="shared" si="129"/>
        <v>2074726.9999999998</v>
      </c>
      <c r="S348" s="116"/>
      <c r="T348" s="85"/>
      <c r="U348" s="86"/>
      <c r="V348" s="87"/>
      <c r="AD348" s="114">
        <v>0</v>
      </c>
      <c r="AF348" s="140" t="e">
        <f t="shared" si="125"/>
        <v>#DIV/0!</v>
      </c>
    </row>
    <row r="349" spans="1:32" ht="29" x14ac:dyDescent="0.35">
      <c r="A349" s="114" t="s">
        <v>1058</v>
      </c>
      <c r="B349" s="113" t="s">
        <v>1059</v>
      </c>
      <c r="C349" s="114"/>
      <c r="D349" s="114"/>
      <c r="E349" s="121">
        <v>49878207</v>
      </c>
      <c r="F349" s="114"/>
      <c r="G349" s="115">
        <f t="shared" si="121"/>
        <v>4534382.4545454541</v>
      </c>
      <c r="H349" s="115">
        <v>4534382.4545454541</v>
      </c>
      <c r="I349" s="115">
        <v>4534382.4545454541</v>
      </c>
      <c r="J349" s="115">
        <v>4534382.4545454541</v>
      </c>
      <c r="K349" s="115">
        <v>4534382.4545454541</v>
      </c>
      <c r="L349" s="115">
        <v>4534382.4545454541</v>
      </c>
      <c r="M349" s="115">
        <v>4534382.4545454541</v>
      </c>
      <c r="N349" s="115">
        <v>4534382.4545454541</v>
      </c>
      <c r="O349" s="115">
        <v>4534382.4545454541</v>
      </c>
      <c r="P349" s="115">
        <v>4534382.4545454541</v>
      </c>
      <c r="Q349" s="115">
        <v>4534382.4545454541</v>
      </c>
      <c r="R349" s="115">
        <f t="shared" si="129"/>
        <v>49878206.999999993</v>
      </c>
      <c r="S349" s="116"/>
      <c r="T349" s="85"/>
      <c r="U349" s="86"/>
      <c r="V349" s="87"/>
      <c r="AD349" s="114">
        <v>0</v>
      </c>
      <c r="AF349" s="140" t="e">
        <f t="shared" si="125"/>
        <v>#DIV/0!</v>
      </c>
    </row>
    <row r="350" spans="1:32" ht="29" x14ac:dyDescent="0.35">
      <c r="A350" s="114" t="s">
        <v>1060</v>
      </c>
      <c r="B350" s="113" t="s">
        <v>1061</v>
      </c>
      <c r="C350" s="114"/>
      <c r="D350" s="114"/>
      <c r="E350" s="121">
        <f>25812211.91+0.18</f>
        <v>25812212.09</v>
      </c>
      <c r="F350" s="114"/>
      <c r="G350" s="115">
        <f t="shared" si="121"/>
        <v>2346564.7354545454</v>
      </c>
      <c r="H350" s="115">
        <v>2346564.7354545454</v>
      </c>
      <c r="I350" s="115">
        <v>2346564.7354545454</v>
      </c>
      <c r="J350" s="115">
        <v>2346564.7354545454</v>
      </c>
      <c r="K350" s="115">
        <v>2346564.7354545454</v>
      </c>
      <c r="L350" s="115">
        <v>2346564.7354545454</v>
      </c>
      <c r="M350" s="115">
        <v>2346564.7354545454</v>
      </c>
      <c r="N350" s="115">
        <v>2346564.7354545454</v>
      </c>
      <c r="O350" s="115">
        <v>2346564.7354545454</v>
      </c>
      <c r="P350" s="115">
        <v>2346564.7354545454</v>
      </c>
      <c r="Q350" s="115">
        <v>2346564.7354545454</v>
      </c>
      <c r="R350" s="115">
        <f t="shared" si="129"/>
        <v>25812212.089999992</v>
      </c>
      <c r="S350" s="116"/>
      <c r="T350" s="85"/>
      <c r="U350" s="86"/>
      <c r="V350" s="87"/>
      <c r="AD350" s="114">
        <v>0</v>
      </c>
      <c r="AF350" s="140" t="e">
        <f t="shared" si="125"/>
        <v>#DIV/0!</v>
      </c>
    </row>
    <row r="351" spans="1:32" x14ac:dyDescent="0.35">
      <c r="A351" s="92" t="s">
        <v>1062</v>
      </c>
      <c r="B351" s="92" t="s">
        <v>203</v>
      </c>
      <c r="C351" s="94"/>
      <c r="D351" s="94"/>
      <c r="E351" s="95">
        <f>+E352</f>
        <v>81175164.599999994</v>
      </c>
      <c r="F351" s="95">
        <f t="shared" ref="F351:R351" si="130">+F352</f>
        <v>0</v>
      </c>
      <c r="G351" s="95">
        <f t="shared" si="130"/>
        <v>7379560.418181818</v>
      </c>
      <c r="H351" s="95">
        <f t="shared" si="130"/>
        <v>7379560.418181818</v>
      </c>
      <c r="I351" s="95">
        <f t="shared" si="130"/>
        <v>7379560.418181818</v>
      </c>
      <c r="J351" s="95">
        <f t="shared" si="130"/>
        <v>7379560.418181818</v>
      </c>
      <c r="K351" s="95">
        <f t="shared" si="130"/>
        <v>7379560.418181818</v>
      </c>
      <c r="L351" s="95">
        <f t="shared" si="130"/>
        <v>7379560.418181818</v>
      </c>
      <c r="M351" s="95">
        <f t="shared" si="130"/>
        <v>7379560.418181818</v>
      </c>
      <c r="N351" s="95">
        <f t="shared" si="130"/>
        <v>7379560.418181818</v>
      </c>
      <c r="O351" s="95">
        <f t="shared" si="130"/>
        <v>7379560.418181818</v>
      </c>
      <c r="P351" s="95">
        <f t="shared" si="130"/>
        <v>7379560.418181818</v>
      </c>
      <c r="Q351" s="95">
        <f t="shared" si="130"/>
        <v>7379560.418181818</v>
      </c>
      <c r="R351" s="95">
        <f t="shared" si="130"/>
        <v>81175164.600000024</v>
      </c>
      <c r="AD351" s="95">
        <v>0</v>
      </c>
      <c r="AF351" s="135" t="e">
        <f t="shared" si="125"/>
        <v>#DIV/0!</v>
      </c>
    </row>
    <row r="352" spans="1:32" ht="29" x14ac:dyDescent="0.35">
      <c r="A352" s="114" t="s">
        <v>1063</v>
      </c>
      <c r="B352" s="113" t="s">
        <v>1064</v>
      </c>
      <c r="C352" s="114"/>
      <c r="D352" s="114"/>
      <c r="E352" s="118">
        <v>81175164.599999994</v>
      </c>
      <c r="F352" s="114"/>
      <c r="G352" s="115">
        <f t="shared" si="121"/>
        <v>7379560.418181818</v>
      </c>
      <c r="H352" s="115">
        <v>7379560.418181818</v>
      </c>
      <c r="I352" s="115">
        <v>7379560.418181818</v>
      </c>
      <c r="J352" s="115">
        <v>7379560.418181818</v>
      </c>
      <c r="K352" s="115">
        <v>7379560.418181818</v>
      </c>
      <c r="L352" s="115">
        <v>7379560.418181818</v>
      </c>
      <c r="M352" s="115">
        <v>7379560.418181818</v>
      </c>
      <c r="N352" s="115">
        <v>7379560.418181818</v>
      </c>
      <c r="O352" s="115">
        <v>7379560.418181818</v>
      </c>
      <c r="P352" s="115">
        <v>7379560.418181818</v>
      </c>
      <c r="Q352" s="115">
        <v>7379560.418181818</v>
      </c>
      <c r="R352" s="115">
        <f t="shared" si="129"/>
        <v>81175164.600000024</v>
      </c>
      <c r="S352" s="116"/>
      <c r="T352" s="85"/>
      <c r="U352" s="86"/>
      <c r="V352" s="87"/>
      <c r="AD352" s="114">
        <v>0</v>
      </c>
      <c r="AF352" s="140" t="e">
        <f t="shared" si="125"/>
        <v>#DIV/0!</v>
      </c>
    </row>
    <row r="353" spans="1:32" ht="29" x14ac:dyDescent="0.35">
      <c r="A353" s="114" t="s">
        <v>1065</v>
      </c>
      <c r="B353" s="113" t="s">
        <v>205</v>
      </c>
      <c r="C353" s="114"/>
      <c r="D353" s="114"/>
      <c r="E353" s="118">
        <v>605226612</v>
      </c>
      <c r="F353" s="114"/>
      <c r="G353" s="115">
        <f t="shared" si="121"/>
        <v>55020601.090909094</v>
      </c>
      <c r="H353" s="115">
        <v>55020601.090909094</v>
      </c>
      <c r="I353" s="115">
        <v>55020601.090909094</v>
      </c>
      <c r="J353" s="115">
        <v>55020601.090909094</v>
      </c>
      <c r="K353" s="115">
        <v>55020601.090909094</v>
      </c>
      <c r="L353" s="115">
        <v>55020601.090909094</v>
      </c>
      <c r="M353" s="115">
        <v>55020601.090909094</v>
      </c>
      <c r="N353" s="115">
        <v>55020601.090909094</v>
      </c>
      <c r="O353" s="115">
        <v>55020601.090909094</v>
      </c>
      <c r="P353" s="115">
        <v>55020601.090909094</v>
      </c>
      <c r="Q353" s="115">
        <v>55020601.090909094</v>
      </c>
      <c r="R353" s="115">
        <f t="shared" si="129"/>
        <v>605226612.00000024</v>
      </c>
      <c r="S353" s="116"/>
      <c r="T353" s="85"/>
      <c r="U353" s="86"/>
      <c r="V353" s="87"/>
      <c r="AD353" s="114">
        <v>0</v>
      </c>
      <c r="AF353" s="140" t="e">
        <f t="shared" si="125"/>
        <v>#DIV/0!</v>
      </c>
    </row>
    <row r="354" spans="1:32" ht="29" x14ac:dyDescent="0.35">
      <c r="A354" s="114" t="s">
        <v>1066</v>
      </c>
      <c r="B354" s="113" t="s">
        <v>206</v>
      </c>
      <c r="C354" s="114"/>
      <c r="D354" s="114"/>
      <c r="E354" s="118">
        <v>658324932</v>
      </c>
      <c r="F354" s="114"/>
      <c r="G354" s="115">
        <f t="shared" si="121"/>
        <v>59847721.090909094</v>
      </c>
      <c r="H354" s="115">
        <v>59847721.090909094</v>
      </c>
      <c r="I354" s="115">
        <v>59847721.090909094</v>
      </c>
      <c r="J354" s="115">
        <v>59847721.090909094</v>
      </c>
      <c r="K354" s="115">
        <v>59847721.090909094</v>
      </c>
      <c r="L354" s="115">
        <v>59847721.090909094</v>
      </c>
      <c r="M354" s="115">
        <v>59847721.090909094</v>
      </c>
      <c r="N354" s="115">
        <v>59847721.090909094</v>
      </c>
      <c r="O354" s="115">
        <v>59847721.090909094</v>
      </c>
      <c r="P354" s="115">
        <v>59847721.090909094</v>
      </c>
      <c r="Q354" s="115">
        <v>59847721.090909094</v>
      </c>
      <c r="R354" s="115">
        <f t="shared" si="129"/>
        <v>658324932.00000024</v>
      </c>
      <c r="S354" s="116"/>
      <c r="T354" s="85"/>
      <c r="U354" s="86"/>
      <c r="V354" s="87"/>
      <c r="AD354" s="114">
        <v>0</v>
      </c>
      <c r="AF354" s="140" t="e">
        <f t="shared" si="125"/>
        <v>#DIV/0!</v>
      </c>
    </row>
    <row r="355" spans="1:32" x14ac:dyDescent="0.35">
      <c r="A355" s="114" t="s">
        <v>1067</v>
      </c>
      <c r="B355" s="113" t="s">
        <v>207</v>
      </c>
      <c r="C355" s="114"/>
      <c r="D355" s="114"/>
      <c r="E355" s="118">
        <v>29204681</v>
      </c>
      <c r="F355" s="114"/>
      <c r="G355" s="115">
        <f t="shared" si="121"/>
        <v>2654971</v>
      </c>
      <c r="H355" s="115">
        <v>2654971</v>
      </c>
      <c r="I355" s="115">
        <v>2654971</v>
      </c>
      <c r="J355" s="115">
        <v>2654971</v>
      </c>
      <c r="K355" s="115">
        <v>2654971</v>
      </c>
      <c r="L355" s="115">
        <v>2654971</v>
      </c>
      <c r="M355" s="115">
        <v>2654971</v>
      </c>
      <c r="N355" s="115">
        <v>2654971</v>
      </c>
      <c r="O355" s="115">
        <v>2654971</v>
      </c>
      <c r="P355" s="115">
        <v>2654971</v>
      </c>
      <c r="Q355" s="115">
        <v>2654971</v>
      </c>
      <c r="R355" s="115">
        <f t="shared" si="129"/>
        <v>29204681</v>
      </c>
      <c r="AD355" s="114">
        <v>0</v>
      </c>
      <c r="AF355" s="140" t="e">
        <f t="shared" si="125"/>
        <v>#DIV/0!</v>
      </c>
    </row>
    <row r="356" spans="1:32" ht="29" x14ac:dyDescent="0.35">
      <c r="A356" s="114" t="s">
        <v>1068</v>
      </c>
      <c r="B356" s="113" t="s">
        <v>1069</v>
      </c>
      <c r="C356" s="114"/>
      <c r="D356" s="114"/>
      <c r="E356" s="118">
        <v>66900000</v>
      </c>
      <c r="F356" s="114"/>
      <c r="G356" s="115">
        <f t="shared" si="121"/>
        <v>6081818.1818181816</v>
      </c>
      <c r="H356" s="115">
        <v>6081818.1818181816</v>
      </c>
      <c r="I356" s="115">
        <v>6081818.1818181816</v>
      </c>
      <c r="J356" s="115">
        <v>6081818.1818181816</v>
      </c>
      <c r="K356" s="115">
        <v>6081818.1818181816</v>
      </c>
      <c r="L356" s="115">
        <v>6081818.1818181816</v>
      </c>
      <c r="M356" s="115">
        <v>6081818.1818181816</v>
      </c>
      <c r="N356" s="115">
        <v>6081818.1818181816</v>
      </c>
      <c r="O356" s="115">
        <v>6081818.1818181816</v>
      </c>
      <c r="P356" s="115">
        <v>6081818.1818181816</v>
      </c>
      <c r="Q356" s="115">
        <v>6081818.1818181816</v>
      </c>
      <c r="R356" s="115">
        <f t="shared" si="129"/>
        <v>66899999.999999985</v>
      </c>
      <c r="AD356" s="114">
        <v>0</v>
      </c>
      <c r="AF356" s="140" t="e">
        <f t="shared" si="125"/>
        <v>#DIV/0!</v>
      </c>
    </row>
    <row r="357" spans="1:32" x14ac:dyDescent="0.35">
      <c r="A357" s="114" t="s">
        <v>1070</v>
      </c>
      <c r="B357" s="113" t="s">
        <v>1071</v>
      </c>
      <c r="C357" s="114"/>
      <c r="D357" s="114"/>
      <c r="E357" s="118">
        <v>264556854.86000001</v>
      </c>
      <c r="F357" s="114"/>
      <c r="G357" s="115">
        <f t="shared" si="121"/>
        <v>24050623.169090912</v>
      </c>
      <c r="H357" s="115">
        <v>24050623.169090912</v>
      </c>
      <c r="I357" s="115">
        <v>24050623.169090912</v>
      </c>
      <c r="J357" s="115">
        <v>24050623.169090912</v>
      </c>
      <c r="K357" s="115">
        <v>24050623.169090912</v>
      </c>
      <c r="L357" s="115">
        <v>24050623.169090912</v>
      </c>
      <c r="M357" s="115">
        <v>24050623.169090912</v>
      </c>
      <c r="N357" s="115">
        <v>24050623.169090912</v>
      </c>
      <c r="O357" s="115">
        <v>24050623.169090912</v>
      </c>
      <c r="P357" s="115">
        <v>24050623.169090912</v>
      </c>
      <c r="Q357" s="115">
        <v>24050623.169090912</v>
      </c>
      <c r="R357" s="115">
        <f t="shared" si="129"/>
        <v>264556854.86000007</v>
      </c>
      <c r="AD357" s="114">
        <v>0</v>
      </c>
      <c r="AF357" s="140" t="e">
        <f t="shared" si="125"/>
        <v>#DIV/0!</v>
      </c>
    </row>
    <row r="358" spans="1:32" ht="29" x14ac:dyDescent="0.35">
      <c r="A358" s="114" t="s">
        <v>1072</v>
      </c>
      <c r="B358" s="113" t="s">
        <v>1073</v>
      </c>
      <c r="C358" s="114"/>
      <c r="D358" s="114"/>
      <c r="E358" s="118">
        <v>33500000</v>
      </c>
      <c r="F358" s="114"/>
      <c r="G358" s="115">
        <f t="shared" si="121"/>
        <v>3045454.5454545454</v>
      </c>
      <c r="H358" s="115">
        <v>3045454.5454545454</v>
      </c>
      <c r="I358" s="115">
        <v>3045454.5454545454</v>
      </c>
      <c r="J358" s="115">
        <v>3045454.5454545454</v>
      </c>
      <c r="K358" s="115">
        <v>3045454.5454545454</v>
      </c>
      <c r="L358" s="115">
        <v>3045454.5454545454</v>
      </c>
      <c r="M358" s="115">
        <v>3045454.5454545454</v>
      </c>
      <c r="N358" s="115">
        <v>3045454.5454545454</v>
      </c>
      <c r="O358" s="115">
        <v>3045454.5454545454</v>
      </c>
      <c r="P358" s="115">
        <v>3045454.5454545454</v>
      </c>
      <c r="Q358" s="115">
        <v>3045454.5454545454</v>
      </c>
      <c r="R358" s="115">
        <f t="shared" si="129"/>
        <v>33500000.000000007</v>
      </c>
      <c r="AD358" s="114">
        <v>0</v>
      </c>
      <c r="AF358" s="140" t="e">
        <f t="shared" si="125"/>
        <v>#DIV/0!</v>
      </c>
    </row>
    <row r="359" spans="1:32" ht="29" x14ac:dyDescent="0.35">
      <c r="A359" s="114" t="s">
        <v>1074</v>
      </c>
      <c r="B359" s="113" t="s">
        <v>1075</v>
      </c>
      <c r="C359" s="114"/>
      <c r="D359" s="114"/>
      <c r="E359" s="118">
        <v>26965898</v>
      </c>
      <c r="F359" s="114"/>
      <c r="G359" s="115">
        <f t="shared" si="121"/>
        <v>2451445.2727272729</v>
      </c>
      <c r="H359" s="115">
        <v>2451445.2727272729</v>
      </c>
      <c r="I359" s="115">
        <v>2451445.2727272729</v>
      </c>
      <c r="J359" s="115">
        <v>2451445.2727272729</v>
      </c>
      <c r="K359" s="115">
        <v>2451445.2727272729</v>
      </c>
      <c r="L359" s="115">
        <v>2451445.2727272729</v>
      </c>
      <c r="M359" s="115">
        <v>2451445.2727272729</v>
      </c>
      <c r="N359" s="115">
        <v>2451445.2727272729</v>
      </c>
      <c r="O359" s="115">
        <v>2451445.2727272729</v>
      </c>
      <c r="P359" s="115">
        <v>2451445.2727272729</v>
      </c>
      <c r="Q359" s="115">
        <v>2451445.2727272729</v>
      </c>
      <c r="R359" s="115">
        <f t="shared" si="129"/>
        <v>26965898.000000004</v>
      </c>
      <c r="AD359" s="114">
        <v>0</v>
      </c>
      <c r="AF359" s="140" t="e">
        <f t="shared" si="125"/>
        <v>#DIV/0!</v>
      </c>
    </row>
    <row r="360" spans="1:32" x14ac:dyDescent="0.35">
      <c r="A360" s="114" t="s">
        <v>1076</v>
      </c>
      <c r="B360" s="113" t="s">
        <v>212</v>
      </c>
      <c r="C360" s="114"/>
      <c r="D360" s="114"/>
      <c r="E360" s="118"/>
      <c r="F360" s="114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AD360" s="114">
        <v>0</v>
      </c>
      <c r="AF360" s="140" t="e">
        <f t="shared" si="125"/>
        <v>#DIV/0!</v>
      </c>
    </row>
    <row r="361" spans="1:32" x14ac:dyDescent="0.35">
      <c r="A361" s="114" t="s">
        <v>1077</v>
      </c>
      <c r="B361" s="113" t="s">
        <v>213</v>
      </c>
      <c r="C361" s="114"/>
      <c r="D361" s="114"/>
      <c r="E361" s="118"/>
      <c r="F361" s="114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AD361" s="114">
        <v>0</v>
      </c>
      <c r="AF361" s="140" t="e">
        <f t="shared" si="125"/>
        <v>#DIV/0!</v>
      </c>
    </row>
    <row r="362" spans="1:32" x14ac:dyDescent="0.35">
      <c r="A362" s="114" t="s">
        <v>1078</v>
      </c>
      <c r="B362" s="113" t="s">
        <v>214</v>
      </c>
      <c r="C362" s="114"/>
      <c r="D362" s="114"/>
      <c r="E362" s="118"/>
      <c r="F362" s="114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AD362" s="114">
        <v>0</v>
      </c>
      <c r="AF362" s="140" t="e">
        <f t="shared" si="125"/>
        <v>#DIV/0!</v>
      </c>
    </row>
    <row r="363" spans="1:32" x14ac:dyDescent="0.35">
      <c r="A363" s="114" t="s">
        <v>1079</v>
      </c>
      <c r="B363" s="113" t="s">
        <v>215</v>
      </c>
      <c r="C363" s="114"/>
      <c r="D363" s="114"/>
      <c r="E363" s="118"/>
      <c r="F363" s="114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AD363" s="114">
        <v>0</v>
      </c>
      <c r="AF363" s="140" t="e">
        <f t="shared" si="125"/>
        <v>#DIV/0!</v>
      </c>
    </row>
    <row r="364" spans="1:32" x14ac:dyDescent="0.35">
      <c r="A364" s="114" t="s">
        <v>1080</v>
      </c>
      <c r="B364" s="113" t="s">
        <v>216</v>
      </c>
      <c r="C364" s="114"/>
      <c r="D364" s="114"/>
      <c r="E364" s="118"/>
      <c r="F364" s="114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AD364" s="114">
        <v>0</v>
      </c>
      <c r="AF364" s="140" t="e">
        <f t="shared" si="125"/>
        <v>#DIV/0!</v>
      </c>
    </row>
    <row r="365" spans="1:32" x14ac:dyDescent="0.35">
      <c r="A365" s="114" t="s">
        <v>1081</v>
      </c>
      <c r="B365" s="113" t="s">
        <v>217</v>
      </c>
      <c r="C365" s="114"/>
      <c r="D365" s="114"/>
      <c r="E365" s="118"/>
      <c r="F365" s="114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AD365" s="114">
        <v>0</v>
      </c>
      <c r="AF365" s="140" t="e">
        <f t="shared" si="125"/>
        <v>#DIV/0!</v>
      </c>
    </row>
    <row r="366" spans="1:32" x14ac:dyDescent="0.35">
      <c r="A366" s="114" t="s">
        <v>1082</v>
      </c>
      <c r="B366" s="113" t="s">
        <v>218</v>
      </c>
      <c r="C366" s="114"/>
      <c r="D366" s="114"/>
      <c r="E366" s="118"/>
      <c r="F366" s="114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AD366" s="114">
        <v>0</v>
      </c>
      <c r="AF366" s="140" t="e">
        <f t="shared" si="125"/>
        <v>#DIV/0!</v>
      </c>
    </row>
    <row r="367" spans="1:32" x14ac:dyDescent="0.35">
      <c r="E367" s="102"/>
      <c r="S367" s="116"/>
      <c r="T367" s="85"/>
      <c r="U367" s="86"/>
      <c r="V367" s="87"/>
    </row>
    <row r="368" spans="1:32" x14ac:dyDescent="0.35">
      <c r="S368" s="116"/>
      <c r="T368" s="85"/>
      <c r="U368" s="86"/>
      <c r="V368" s="87"/>
    </row>
    <row r="369" spans="19:29" x14ac:dyDescent="0.35">
      <c r="S369" s="116"/>
      <c r="T369" s="85"/>
      <c r="U369" s="86"/>
      <c r="V369" s="87"/>
    </row>
    <row r="379" spans="19:29" x14ac:dyDescent="0.35">
      <c r="S379" s="116"/>
      <c r="T379" s="85"/>
      <c r="U379" s="86"/>
      <c r="V379" s="87"/>
    </row>
    <row r="384" spans="19:29" x14ac:dyDescent="0.35">
      <c r="S384" s="95">
        <f t="shared" ref="S384:AC384" si="131">SUM(S385:S395)</f>
        <v>0</v>
      </c>
      <c r="T384" s="95">
        <f t="shared" si="131"/>
        <v>0</v>
      </c>
      <c r="U384" s="95">
        <f t="shared" si="131"/>
        <v>0</v>
      </c>
      <c r="V384" s="95">
        <f t="shared" si="131"/>
        <v>0</v>
      </c>
      <c r="W384" s="95">
        <f t="shared" si="131"/>
        <v>0</v>
      </c>
      <c r="X384" s="95">
        <f t="shared" si="131"/>
        <v>0</v>
      </c>
      <c r="Y384" s="95">
        <f t="shared" si="131"/>
        <v>0</v>
      </c>
      <c r="Z384" s="95">
        <f t="shared" si="131"/>
        <v>0</v>
      </c>
      <c r="AA384" s="95">
        <f t="shared" si="131"/>
        <v>0</v>
      </c>
      <c r="AB384" s="95">
        <f t="shared" si="131"/>
        <v>0</v>
      </c>
      <c r="AC384" s="129">
        <f t="shared" si="131"/>
        <v>0</v>
      </c>
    </row>
    <row r="396" spans="19:22" x14ac:dyDescent="0.35">
      <c r="S396" s="116"/>
      <c r="T396" s="85"/>
      <c r="U396" s="86"/>
      <c r="V396" s="87"/>
    </row>
    <row r="408" spans="19:22" x14ac:dyDescent="0.35">
      <c r="S408" s="116"/>
      <c r="T408" s="85"/>
      <c r="U408" s="86"/>
      <c r="V408" s="87"/>
    </row>
    <row r="416" spans="19:22" x14ac:dyDescent="0.35">
      <c r="S416" s="116"/>
      <c r="T416" s="85"/>
      <c r="U416" s="86"/>
      <c r="V416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Ingresos Mayo 2020</vt:lpstr>
      <vt:lpstr>Gastos Mayo 2020</vt:lpstr>
      <vt:lpstr>PAC INGRESOS</vt:lpstr>
      <vt:lpstr>Hoja2</vt:lpstr>
      <vt:lpstr>Hoja1</vt:lpstr>
      <vt:lpstr>PAC de Ingresos</vt:lpstr>
      <vt:lpstr>PAC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Usuario de Windows</cp:lastModifiedBy>
  <cp:lastPrinted>2020-03-11T16:18:55Z</cp:lastPrinted>
  <dcterms:created xsi:type="dcterms:W3CDTF">2020-02-18T14:42:30Z</dcterms:created>
  <dcterms:modified xsi:type="dcterms:W3CDTF">2020-08-24T15:07:18Z</dcterms:modified>
</cp:coreProperties>
</file>