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OS\Documents\EJECUCIONES PRESUPUESTALES VIGENCIA 2020\"/>
    </mc:Choice>
  </mc:AlternateContent>
  <bookViews>
    <workbookView xWindow="0" yWindow="0" windowWidth="15330" windowHeight="4950" activeTab="1"/>
  </bookViews>
  <sheets>
    <sheet name="Ingresos Marzo 2020" sheetId="4" r:id="rId1"/>
    <sheet name="Gastos Marzo 2020" sheetId="1" r:id="rId2"/>
    <sheet name="Hoja1" sheetId="7" r:id="rId3"/>
    <sheet name="PAC de Ingresos" sheetId="5" r:id="rId4"/>
    <sheet name="PAC de Gastos" sheetId="6" r:id="rId5"/>
  </sheets>
  <externalReferences>
    <externalReference r:id="rId6"/>
    <externalReference r:id="rId7"/>
    <externalReference r:id="rId8"/>
  </externalReferences>
  <definedNames>
    <definedName name="_xlnm._FilterDatabase" localSheetId="1" hidden="1">'Gastos Marzo 2020'!$A$5:$Q$398</definedName>
    <definedName name="_xlnm._FilterDatabase" localSheetId="0" hidden="1">'Ingresos Marzo 2020'!$A$4:$BT$166</definedName>
    <definedName name="_xlnm._FilterDatabase" localSheetId="3" hidden="1">'PAC de Ingresos'!$A$1:$AJ$147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0" i="4" l="1"/>
  <c r="L129" i="4"/>
  <c r="L127" i="4"/>
  <c r="G424" i="1" l="1"/>
  <c r="G423" i="1"/>
  <c r="G418" i="1"/>
  <c r="G422" i="1"/>
  <c r="G414" i="1"/>
  <c r="G406" i="1"/>
  <c r="AU9" i="1"/>
  <c r="AU42" i="1"/>
  <c r="AU41" i="1"/>
  <c r="AU40" i="1"/>
  <c r="AU38" i="1"/>
  <c r="AU37" i="1"/>
  <c r="AU33" i="1"/>
  <c r="AU32" i="1"/>
  <c r="AU31" i="1"/>
  <c r="AU30" i="1"/>
  <c r="AU29" i="1"/>
  <c r="AU28" i="1"/>
  <c r="AU26" i="1"/>
  <c r="AU25" i="1"/>
  <c r="AU24" i="1"/>
  <c r="AU22" i="1"/>
  <c r="AU21" i="1"/>
  <c r="AU20" i="1"/>
  <c r="AU18" i="1"/>
  <c r="AU17" i="1"/>
  <c r="AU16" i="1"/>
  <c r="AU15" i="1"/>
  <c r="AU14" i="1"/>
  <c r="AU13" i="1"/>
  <c r="AU12" i="1"/>
  <c r="I14" i="4" l="1"/>
  <c r="I13" i="4" s="1"/>
  <c r="I12" i="4" s="1"/>
  <c r="I11" i="4" s="1"/>
  <c r="I10" i="4" s="1"/>
  <c r="I9" i="4" s="1"/>
  <c r="I8" i="4" s="1"/>
  <c r="I7" i="4" s="1"/>
  <c r="I6" i="4" s="1"/>
  <c r="H14" i="4"/>
  <c r="H13" i="4" s="1"/>
  <c r="H12" i="4" s="1"/>
  <c r="H11" i="4" s="1"/>
  <c r="H10" i="4" s="1"/>
  <c r="H9" i="4" s="1"/>
  <c r="H8" i="4" s="1"/>
  <c r="H7" i="4" s="1"/>
  <c r="H6" i="4" s="1"/>
  <c r="G14" i="4"/>
  <c r="G13" i="4" s="1"/>
  <c r="E14" i="4"/>
  <c r="E13" i="4" s="1"/>
  <c r="D14" i="4"/>
  <c r="D13" i="4" s="1"/>
  <c r="J101" i="4" l="1"/>
  <c r="I101" i="4"/>
  <c r="H101" i="4"/>
  <c r="G101" i="4"/>
  <c r="E101" i="4"/>
  <c r="D101" i="4"/>
  <c r="Z101" i="4" s="1"/>
  <c r="C101" i="4"/>
  <c r="Y101" i="4" s="1"/>
  <c r="I162" i="4"/>
  <c r="I161" i="4" s="1"/>
  <c r="H162" i="4"/>
  <c r="H161" i="4" s="1"/>
  <c r="G162" i="4"/>
  <c r="G161" i="4" s="1"/>
  <c r="I157" i="4"/>
  <c r="H157" i="4"/>
  <c r="G157" i="4"/>
  <c r="D175" i="4"/>
  <c r="Z175" i="4" s="1"/>
  <c r="F106" i="4"/>
  <c r="K106" i="4" s="1"/>
  <c r="F102" i="4"/>
  <c r="K102" i="4" s="1"/>
  <c r="E157" i="4"/>
  <c r="D157" i="4"/>
  <c r="C157" i="4"/>
  <c r="F155" i="4"/>
  <c r="K155" i="4" s="1"/>
  <c r="F154" i="4"/>
  <c r="K154" i="4" s="1"/>
  <c r="F153" i="4"/>
  <c r="K153" i="4" s="1"/>
  <c r="F152" i="4"/>
  <c r="K152" i="4" s="1"/>
  <c r="F151" i="4"/>
  <c r="K151" i="4" s="1"/>
  <c r="F150" i="4"/>
  <c r="K150" i="4" s="1"/>
  <c r="F149" i="4"/>
  <c r="K149" i="4" s="1"/>
  <c r="F148" i="4"/>
  <c r="K148" i="4" s="1"/>
  <c r="F147" i="4"/>
  <c r="K147" i="4" s="1"/>
  <c r="F146" i="4"/>
  <c r="K146" i="4" s="1"/>
  <c r="F145" i="4"/>
  <c r="K145" i="4" s="1"/>
  <c r="J159" i="4"/>
  <c r="I159" i="4"/>
  <c r="H159" i="4"/>
  <c r="G159" i="4"/>
  <c r="E159" i="4"/>
  <c r="D159" i="4"/>
  <c r="Z159" i="4" s="1"/>
  <c r="C159" i="4"/>
  <c r="Y159" i="4" s="1"/>
  <c r="F160" i="4"/>
  <c r="K160" i="4" s="1"/>
  <c r="W14" i="4"/>
  <c r="W13" i="4" s="1"/>
  <c r="W12" i="4" s="1"/>
  <c r="W11" i="4" s="1"/>
  <c r="W10" i="4" s="1"/>
  <c r="W9" i="4" s="1"/>
  <c r="W8" i="4" s="1"/>
  <c r="W7" i="4" s="1"/>
  <c r="W6" i="4" s="1"/>
  <c r="V14" i="4"/>
  <c r="V13" i="4" s="1"/>
  <c r="V12" i="4" s="1"/>
  <c r="V11" i="4" s="1"/>
  <c r="V10" i="4" s="1"/>
  <c r="V9" i="4" s="1"/>
  <c r="V8" i="4" s="1"/>
  <c r="V7" i="4" s="1"/>
  <c r="V6" i="4" s="1"/>
  <c r="U14" i="4"/>
  <c r="U13" i="4" s="1"/>
  <c r="U12" i="4" s="1"/>
  <c r="U11" i="4" s="1"/>
  <c r="U10" i="4" s="1"/>
  <c r="U9" i="4" s="1"/>
  <c r="U8" i="4" s="1"/>
  <c r="U7" i="4" s="1"/>
  <c r="U6" i="4" s="1"/>
  <c r="T14" i="4"/>
  <c r="T13" i="4" s="1"/>
  <c r="T12" i="4" s="1"/>
  <c r="T11" i="4" s="1"/>
  <c r="T10" i="4" s="1"/>
  <c r="T9" i="4" s="1"/>
  <c r="T8" i="4" s="1"/>
  <c r="T7" i="4" s="1"/>
  <c r="T6" i="4" s="1"/>
  <c r="S14" i="4"/>
  <c r="S13" i="4" s="1"/>
  <c r="S12" i="4" s="1"/>
  <c r="S11" i="4" s="1"/>
  <c r="S10" i="4" s="1"/>
  <c r="S9" i="4" s="1"/>
  <c r="S8" i="4" s="1"/>
  <c r="S7" i="4" s="1"/>
  <c r="S6" i="4" s="1"/>
  <c r="R14" i="4"/>
  <c r="R13" i="4" s="1"/>
  <c r="R12" i="4" s="1"/>
  <c r="R11" i="4" s="1"/>
  <c r="R10" i="4" s="1"/>
  <c r="R9" i="4" s="1"/>
  <c r="R8" i="4" s="1"/>
  <c r="R7" i="4" s="1"/>
  <c r="R6" i="4" s="1"/>
  <c r="Q14" i="4"/>
  <c r="Q13" i="4" s="1"/>
  <c r="Q12" i="4" s="1"/>
  <c r="Q11" i="4" s="1"/>
  <c r="Q10" i="4" s="1"/>
  <c r="Q9" i="4" s="1"/>
  <c r="Q8" i="4" s="1"/>
  <c r="Q7" i="4" s="1"/>
  <c r="Q6" i="4" s="1"/>
  <c r="P14" i="4"/>
  <c r="P13" i="4" s="1"/>
  <c r="P12" i="4" s="1"/>
  <c r="P11" i="4" s="1"/>
  <c r="P10" i="4" s="1"/>
  <c r="P9" i="4" s="1"/>
  <c r="P8" i="4" s="1"/>
  <c r="P7" i="4" s="1"/>
  <c r="P6" i="4" s="1"/>
  <c r="O14" i="4"/>
  <c r="O13" i="4" s="1"/>
  <c r="O12" i="4" s="1"/>
  <c r="O11" i="4" s="1"/>
  <c r="O10" i="4" s="1"/>
  <c r="O9" i="4" s="1"/>
  <c r="O8" i="4" s="1"/>
  <c r="O7" i="4" s="1"/>
  <c r="O6" i="4" s="1"/>
  <c r="W157" i="4"/>
  <c r="W156" i="4" s="1"/>
  <c r="V157" i="4"/>
  <c r="V156" i="4" s="1"/>
  <c r="U157" i="4"/>
  <c r="U156" i="4" s="1"/>
  <c r="T157" i="4"/>
  <c r="T156" i="4" s="1"/>
  <c r="S157" i="4"/>
  <c r="S156" i="4" s="1"/>
  <c r="R157" i="4"/>
  <c r="R156" i="4" s="1"/>
  <c r="Q157" i="4"/>
  <c r="Q156" i="4" s="1"/>
  <c r="P157" i="4"/>
  <c r="O157" i="4"/>
  <c r="P162" i="4"/>
  <c r="P161" i="4" s="1"/>
  <c r="O162" i="4"/>
  <c r="O161" i="4" s="1"/>
  <c r="E162" i="4"/>
  <c r="E161" i="4" s="1"/>
  <c r="C162" i="4"/>
  <c r="C161" i="4" s="1"/>
  <c r="D162" i="4"/>
  <c r="Y152" i="4"/>
  <c r="Z152" i="4"/>
  <c r="Y153" i="4"/>
  <c r="Z153" i="4"/>
  <c r="Y154" i="4"/>
  <c r="Z154" i="4"/>
  <c r="Y155" i="4"/>
  <c r="Z155" i="4"/>
  <c r="Y158" i="4"/>
  <c r="Z158" i="4"/>
  <c r="Y160" i="4"/>
  <c r="Z160" i="4"/>
  <c r="Y163" i="4"/>
  <c r="Z163" i="4"/>
  <c r="Y164" i="4"/>
  <c r="Z164" i="4"/>
  <c r="Y165" i="4"/>
  <c r="Z165" i="4"/>
  <c r="Y166" i="4"/>
  <c r="Z166" i="4"/>
  <c r="Y167" i="4"/>
  <c r="Z167" i="4"/>
  <c r="Y168" i="4"/>
  <c r="Z168" i="4"/>
  <c r="Y169" i="4"/>
  <c r="Z169" i="4"/>
  <c r="Y170" i="4"/>
  <c r="Z170" i="4"/>
  <c r="Y171" i="4"/>
  <c r="Z171" i="4"/>
  <c r="Y172" i="4"/>
  <c r="Z172" i="4"/>
  <c r="Y173" i="4"/>
  <c r="Z173" i="4"/>
  <c r="Y174" i="4"/>
  <c r="Z174" i="4"/>
  <c r="Y175" i="4"/>
  <c r="Y144" i="4"/>
  <c r="Z144" i="4"/>
  <c r="Y145" i="4"/>
  <c r="Z145" i="4"/>
  <c r="Y146" i="4"/>
  <c r="Z146" i="4"/>
  <c r="Y147" i="4"/>
  <c r="Z147" i="4"/>
  <c r="Y148" i="4"/>
  <c r="Z148" i="4"/>
  <c r="Y149" i="4"/>
  <c r="Z149" i="4"/>
  <c r="Y150" i="4"/>
  <c r="Z150" i="4"/>
  <c r="Y151" i="4"/>
  <c r="Z151" i="4"/>
  <c r="Y176" i="4"/>
  <c r="Z176" i="4"/>
  <c r="Y177" i="4"/>
  <c r="Z177" i="4"/>
  <c r="Y178" i="4"/>
  <c r="Y179" i="4"/>
  <c r="Z179" i="4"/>
  <c r="Y180" i="4"/>
  <c r="Y181" i="4"/>
  <c r="Z181" i="4"/>
  <c r="Y182" i="4"/>
  <c r="Z182" i="4"/>
  <c r="G143" i="4"/>
  <c r="E143" i="4"/>
  <c r="D143" i="4"/>
  <c r="Z143" i="4" s="1"/>
  <c r="C143" i="4"/>
  <c r="Y143" i="4" s="1"/>
  <c r="Y87" i="4"/>
  <c r="Z87" i="4"/>
  <c r="Y88" i="4"/>
  <c r="Z88" i="4"/>
  <c r="Y89" i="4"/>
  <c r="Z89" i="4"/>
  <c r="Y90" i="4"/>
  <c r="Z90" i="4"/>
  <c r="Y91" i="4"/>
  <c r="Z91" i="4"/>
  <c r="Y94" i="4"/>
  <c r="Z94" i="4"/>
  <c r="Y95" i="4"/>
  <c r="Z95" i="4"/>
  <c r="Y96" i="4"/>
  <c r="Z96" i="4"/>
  <c r="Y97" i="4"/>
  <c r="Z97" i="4"/>
  <c r="Y98" i="4"/>
  <c r="Z98" i="4"/>
  <c r="Y99" i="4"/>
  <c r="Z99" i="4"/>
  <c r="Y100" i="4"/>
  <c r="Z100" i="4"/>
  <c r="Y102" i="4"/>
  <c r="Z102" i="4"/>
  <c r="Y104" i="4"/>
  <c r="Z104" i="4"/>
  <c r="Y106" i="4"/>
  <c r="Z106" i="4"/>
  <c r="Y109" i="4"/>
  <c r="Z109" i="4"/>
  <c r="Y111" i="4"/>
  <c r="Z111" i="4"/>
  <c r="Y112" i="4"/>
  <c r="Z112" i="4"/>
  <c r="Y113" i="4"/>
  <c r="Z113" i="4"/>
  <c r="Y114" i="4"/>
  <c r="Z114" i="4"/>
  <c r="Y115" i="4"/>
  <c r="Z115" i="4"/>
  <c r="Y116" i="4"/>
  <c r="Z116" i="4"/>
  <c r="Y117" i="4"/>
  <c r="Z117" i="4"/>
  <c r="Y118" i="4"/>
  <c r="Z118" i="4"/>
  <c r="Y119" i="4"/>
  <c r="Z119" i="4"/>
  <c r="Y120" i="4"/>
  <c r="Z120" i="4"/>
  <c r="Y121" i="4"/>
  <c r="Z121" i="4"/>
  <c r="Y122" i="4"/>
  <c r="Z122" i="4"/>
  <c r="Y123" i="4"/>
  <c r="Z123" i="4"/>
  <c r="Y127" i="4"/>
  <c r="Z127" i="4"/>
  <c r="Y128" i="4"/>
  <c r="Z128" i="4"/>
  <c r="Y129" i="4"/>
  <c r="Z129" i="4"/>
  <c r="Y130" i="4"/>
  <c r="Z130" i="4"/>
  <c r="Y131" i="4"/>
  <c r="Z131" i="4"/>
  <c r="Y132" i="4"/>
  <c r="Z132" i="4"/>
  <c r="Y136" i="4"/>
  <c r="Z136" i="4"/>
  <c r="Y137" i="4"/>
  <c r="Z137" i="4"/>
  <c r="Y138" i="4"/>
  <c r="Z138" i="4"/>
  <c r="Y140" i="4"/>
  <c r="Z140" i="4"/>
  <c r="Z83" i="4"/>
  <c r="Y83" i="4"/>
  <c r="Z80" i="4"/>
  <c r="Y80" i="4"/>
  <c r="Z79" i="4"/>
  <c r="Y79" i="4"/>
  <c r="Z78" i="4"/>
  <c r="Y78" i="4"/>
  <c r="Z77" i="4"/>
  <c r="Y77" i="4"/>
  <c r="Z76" i="4"/>
  <c r="Y76" i="4"/>
  <c r="Z75" i="4"/>
  <c r="Y75" i="4"/>
  <c r="Z74" i="4"/>
  <c r="Y74" i="4"/>
  <c r="Z73" i="4"/>
  <c r="Y73" i="4"/>
  <c r="Z72" i="4"/>
  <c r="Y72" i="4"/>
  <c r="Z71" i="4"/>
  <c r="Y71" i="4"/>
  <c r="Z70" i="4"/>
  <c r="Y70" i="4"/>
  <c r="Z69" i="4"/>
  <c r="Y69" i="4"/>
  <c r="Z68" i="4"/>
  <c r="Y68" i="4"/>
  <c r="Z67" i="4"/>
  <c r="Y67" i="4"/>
  <c r="Z66" i="4"/>
  <c r="Y66" i="4"/>
  <c r="Z65" i="4"/>
  <c r="Y65" i="4"/>
  <c r="Z64" i="4"/>
  <c r="Y64" i="4"/>
  <c r="Z63" i="4"/>
  <c r="Y63" i="4"/>
  <c r="Z62" i="4"/>
  <c r="Y62" i="4"/>
  <c r="Z61" i="4"/>
  <c r="Y61" i="4"/>
  <c r="Z60" i="4"/>
  <c r="Y60" i="4"/>
  <c r="Z59" i="4"/>
  <c r="Y59" i="4"/>
  <c r="Z58" i="4"/>
  <c r="Y58" i="4"/>
  <c r="Z57" i="4"/>
  <c r="Y57" i="4"/>
  <c r="Z56" i="4"/>
  <c r="Y56" i="4"/>
  <c r="Z55" i="4"/>
  <c r="Y55" i="4"/>
  <c r="Z54" i="4"/>
  <c r="Y54" i="4"/>
  <c r="Z53" i="4"/>
  <c r="Y53" i="4"/>
  <c r="Z52" i="4"/>
  <c r="Y52" i="4"/>
  <c r="Z51" i="4"/>
  <c r="Y51" i="4"/>
  <c r="Z50" i="4"/>
  <c r="Y50" i="4"/>
  <c r="Z49" i="4"/>
  <c r="Y49" i="4"/>
  <c r="Z48" i="4"/>
  <c r="Y48" i="4"/>
  <c r="Z47" i="4"/>
  <c r="Y47" i="4"/>
  <c r="Z46" i="4"/>
  <c r="Y46" i="4"/>
  <c r="Z44" i="4"/>
  <c r="Y44" i="4"/>
  <c r="Z43" i="4"/>
  <c r="Y43" i="4"/>
  <c r="Z42" i="4"/>
  <c r="Y42" i="4"/>
  <c r="Z41" i="4"/>
  <c r="Y41" i="4"/>
  <c r="Z40" i="4"/>
  <c r="Y40" i="4"/>
  <c r="Z38" i="4"/>
  <c r="Y38" i="4"/>
  <c r="Z37" i="4"/>
  <c r="Y37" i="4"/>
  <c r="Z36" i="4"/>
  <c r="Y36" i="4"/>
  <c r="Z35" i="4"/>
  <c r="Y35" i="4"/>
  <c r="Z33" i="4"/>
  <c r="Y33" i="4"/>
  <c r="Z32" i="4"/>
  <c r="Y32" i="4"/>
  <c r="Z31" i="4"/>
  <c r="Y31" i="4"/>
  <c r="Z30" i="4"/>
  <c r="Y30" i="4"/>
  <c r="Z29" i="4"/>
  <c r="Y29" i="4"/>
  <c r="Z26" i="4"/>
  <c r="Y26" i="4"/>
  <c r="Z25" i="4"/>
  <c r="Y25" i="4"/>
  <c r="Z24" i="4"/>
  <c r="Y24" i="4"/>
  <c r="Z23" i="4"/>
  <c r="Y23" i="4"/>
  <c r="Z22" i="4"/>
  <c r="Y22" i="4"/>
  <c r="Z21" i="4"/>
  <c r="Y21" i="4"/>
  <c r="Z20" i="4"/>
  <c r="Y20" i="4"/>
  <c r="Z19" i="4"/>
  <c r="Y19" i="4"/>
  <c r="Z18" i="4"/>
  <c r="Y18" i="4"/>
  <c r="Z17" i="4"/>
  <c r="Y17" i="4"/>
  <c r="Z16" i="4"/>
  <c r="Y16" i="4"/>
  <c r="Z15" i="4"/>
  <c r="Y15" i="4"/>
  <c r="D161" i="4" l="1"/>
  <c r="D156" i="4" s="1"/>
  <c r="C156" i="4"/>
  <c r="F159" i="4"/>
  <c r="K159" i="4" s="1"/>
  <c r="E156" i="4"/>
  <c r="F101" i="4"/>
  <c r="K101" i="4" s="1"/>
  <c r="O156" i="4"/>
  <c r="O5" i="4" s="1"/>
  <c r="S5" i="4"/>
  <c r="P156" i="4"/>
  <c r="P5" i="4" s="1"/>
  <c r="G156" i="4"/>
  <c r="H156" i="4"/>
  <c r="H5" i="4" s="1"/>
  <c r="I156" i="4"/>
  <c r="I5" i="4" s="1"/>
  <c r="T5" i="4"/>
  <c r="Q5" i="4"/>
  <c r="W5" i="4"/>
  <c r="R5" i="4"/>
  <c r="V5" i="4"/>
  <c r="U5" i="4"/>
  <c r="E193" i="1"/>
  <c r="AS193" i="1" s="1"/>
  <c r="E28" i="1"/>
  <c r="AS28" i="1" s="1"/>
  <c r="AS397" i="1"/>
  <c r="AS398" i="1"/>
  <c r="AS396" i="1"/>
  <c r="AS395" i="1"/>
  <c r="AS394" i="1"/>
  <c r="AS393" i="1"/>
  <c r="AS392" i="1"/>
  <c r="AS391" i="1"/>
  <c r="AS390" i="1"/>
  <c r="AS389" i="1"/>
  <c r="AS388" i="1"/>
  <c r="AS387" i="1"/>
  <c r="AS386" i="1"/>
  <c r="AS385" i="1"/>
  <c r="AS384" i="1"/>
  <c r="AS383" i="1"/>
  <c r="AS382" i="1"/>
  <c r="AS381" i="1"/>
  <c r="AS380" i="1"/>
  <c r="AS379" i="1"/>
  <c r="AS378" i="1"/>
  <c r="AS377" i="1"/>
  <c r="AS376" i="1"/>
  <c r="AS375" i="1"/>
  <c r="AS374" i="1"/>
  <c r="AS373" i="1"/>
  <c r="AS372" i="1"/>
  <c r="AS371" i="1"/>
  <c r="AS370" i="1"/>
  <c r="AS369" i="1"/>
  <c r="AS368" i="1"/>
  <c r="AS367" i="1"/>
  <c r="AS366" i="1"/>
  <c r="AS365" i="1"/>
  <c r="AS364" i="1"/>
  <c r="AS363" i="1"/>
  <c r="AS362" i="1"/>
  <c r="AS361" i="1"/>
  <c r="AS360" i="1"/>
  <c r="AS359" i="1"/>
  <c r="AS358" i="1"/>
  <c r="AS357" i="1"/>
  <c r="AS356" i="1"/>
  <c r="AS355" i="1"/>
  <c r="AS354" i="1"/>
  <c r="AS353" i="1"/>
  <c r="AS352" i="1"/>
  <c r="AS351" i="1"/>
  <c r="AS350" i="1"/>
  <c r="AS349" i="1"/>
  <c r="AS348" i="1"/>
  <c r="AS347" i="1"/>
  <c r="AS346" i="1"/>
  <c r="AS345" i="1"/>
  <c r="AS344" i="1"/>
  <c r="AS343" i="1"/>
  <c r="AS342" i="1"/>
  <c r="AS341" i="1"/>
  <c r="AS340" i="1"/>
  <c r="AS339" i="1"/>
  <c r="AS338" i="1"/>
  <c r="AS337" i="1"/>
  <c r="AS336" i="1"/>
  <c r="AS335" i="1"/>
  <c r="AS334" i="1"/>
  <c r="AS333" i="1"/>
  <c r="AS332" i="1"/>
  <c r="AS331" i="1"/>
  <c r="AS330" i="1"/>
  <c r="AS329" i="1"/>
  <c r="AS328" i="1"/>
  <c r="AS327" i="1"/>
  <c r="AS326" i="1"/>
  <c r="AS325" i="1"/>
  <c r="AS324" i="1"/>
  <c r="AS323" i="1"/>
  <c r="AS322" i="1"/>
  <c r="AS321" i="1"/>
  <c r="AS320" i="1"/>
  <c r="AS319" i="1"/>
  <c r="AS318" i="1"/>
  <c r="AS317" i="1"/>
  <c r="AS316" i="1"/>
  <c r="AS315" i="1"/>
  <c r="AS314" i="1"/>
  <c r="AS313" i="1"/>
  <c r="AS312" i="1"/>
  <c r="AS311" i="1"/>
  <c r="AS310" i="1"/>
  <c r="AS309" i="1"/>
  <c r="AS308" i="1"/>
  <c r="AS307" i="1"/>
  <c r="AS306" i="1"/>
  <c r="AS305" i="1"/>
  <c r="AS304" i="1"/>
  <c r="AS303" i="1"/>
  <c r="AS302" i="1"/>
  <c r="AS301" i="1"/>
  <c r="AS300" i="1"/>
  <c r="AS299" i="1"/>
  <c r="AS298" i="1"/>
  <c r="AS297" i="1"/>
  <c r="AS296" i="1"/>
  <c r="AS295" i="1"/>
  <c r="AS294" i="1"/>
  <c r="AS293" i="1"/>
  <c r="AS292" i="1"/>
  <c r="AS291" i="1"/>
  <c r="AS290" i="1"/>
  <c r="AS289" i="1"/>
  <c r="AS288" i="1"/>
  <c r="AS287" i="1"/>
  <c r="AS286" i="1"/>
  <c r="AS285" i="1"/>
  <c r="AS284" i="1"/>
  <c r="AS283" i="1"/>
  <c r="AS282" i="1"/>
  <c r="AS281" i="1"/>
  <c r="AS280" i="1"/>
  <c r="AS279" i="1"/>
  <c r="AS278" i="1"/>
  <c r="AS277" i="1"/>
  <c r="AS276" i="1"/>
  <c r="AS275" i="1"/>
  <c r="AS274" i="1"/>
  <c r="AS273" i="1"/>
  <c r="AS272" i="1"/>
  <c r="AS271" i="1"/>
  <c r="AS270" i="1"/>
  <c r="AS269" i="1"/>
  <c r="AS268" i="1"/>
  <c r="AS267" i="1"/>
  <c r="AS266" i="1"/>
  <c r="AS265" i="1"/>
  <c r="AS264" i="1"/>
  <c r="AS263" i="1"/>
  <c r="AS262" i="1"/>
  <c r="AS261" i="1"/>
  <c r="AS260" i="1"/>
  <c r="AS259" i="1"/>
  <c r="AS258" i="1"/>
  <c r="AS257" i="1"/>
  <c r="AS256" i="1"/>
  <c r="AS255" i="1"/>
  <c r="AS254" i="1"/>
  <c r="AS253" i="1"/>
  <c r="AS252" i="1"/>
  <c r="AS251" i="1"/>
  <c r="AS250" i="1"/>
  <c r="AS249" i="1"/>
  <c r="AS248" i="1"/>
  <c r="AS247" i="1"/>
  <c r="AS246" i="1"/>
  <c r="AS245" i="1"/>
  <c r="AS244" i="1"/>
  <c r="AS243" i="1"/>
  <c r="AS240" i="1"/>
  <c r="AS239" i="1"/>
  <c r="AS238" i="1"/>
  <c r="AS237" i="1"/>
  <c r="AS236" i="1"/>
  <c r="AS235" i="1"/>
  <c r="AS234" i="1"/>
  <c r="AS233" i="1"/>
  <c r="AS232" i="1"/>
  <c r="AS231" i="1"/>
  <c r="AS230" i="1"/>
  <c r="AS229" i="1"/>
  <c r="AS228" i="1"/>
  <c r="AS227" i="1"/>
  <c r="AS226" i="1"/>
  <c r="AS225" i="1"/>
  <c r="AS224" i="1"/>
  <c r="AS223" i="1"/>
  <c r="AS222" i="1"/>
  <c r="AS221" i="1"/>
  <c r="AS220" i="1"/>
  <c r="AS219" i="1"/>
  <c r="AS217" i="1"/>
  <c r="AS216" i="1"/>
  <c r="AS215" i="1"/>
  <c r="AS214" i="1"/>
  <c r="AS212" i="1"/>
  <c r="AS211" i="1"/>
  <c r="AS210" i="1"/>
  <c r="AS209" i="1"/>
  <c r="AS208" i="1"/>
  <c r="AS207" i="1"/>
  <c r="AS206" i="1"/>
  <c r="AS205" i="1"/>
  <c r="AS204" i="1"/>
  <c r="AS203" i="1"/>
  <c r="AS202" i="1"/>
  <c r="AS201" i="1"/>
  <c r="AS200" i="1"/>
  <c r="AS199" i="1"/>
  <c r="AS198" i="1"/>
  <c r="AS197" i="1"/>
  <c r="AS196" i="1"/>
  <c r="AS195" i="1"/>
  <c r="AS194" i="1"/>
  <c r="AS190" i="1"/>
  <c r="AS189" i="1"/>
  <c r="AS188" i="1"/>
  <c r="AS187" i="1"/>
  <c r="AS186" i="1"/>
  <c r="AS185" i="1"/>
  <c r="AS183" i="1"/>
  <c r="AS182" i="1"/>
  <c r="AS180" i="1"/>
  <c r="AS179" i="1"/>
  <c r="AS178" i="1"/>
  <c r="AS177" i="1"/>
  <c r="AS174" i="1"/>
  <c r="AS173" i="1"/>
  <c r="AS172" i="1"/>
  <c r="AS171" i="1"/>
  <c r="AS170" i="1"/>
  <c r="AS169" i="1"/>
  <c r="AS168" i="1"/>
  <c r="AS167" i="1"/>
  <c r="AS166" i="1"/>
  <c r="AS165" i="1"/>
  <c r="AS164" i="1"/>
  <c r="AS163" i="1"/>
  <c r="AS161" i="1"/>
  <c r="AS160" i="1"/>
  <c r="AS159" i="1"/>
  <c r="AS158" i="1"/>
  <c r="AS157" i="1"/>
  <c r="AS156" i="1"/>
  <c r="AS155" i="1"/>
  <c r="AS154" i="1"/>
  <c r="AS153" i="1"/>
  <c r="AS152" i="1"/>
  <c r="AS151" i="1"/>
  <c r="AS150" i="1"/>
  <c r="AS149" i="1"/>
  <c r="AS148" i="1"/>
  <c r="AS147" i="1"/>
  <c r="AS146" i="1"/>
  <c r="AS145" i="1"/>
  <c r="AS144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6" i="1"/>
  <c r="AS25" i="1"/>
  <c r="AS24" i="1"/>
  <c r="AS22" i="1"/>
  <c r="AS21" i="1"/>
  <c r="AS20" i="1"/>
  <c r="AS18" i="1"/>
  <c r="AS17" i="1"/>
  <c r="AS16" i="1"/>
  <c r="AS15" i="1"/>
  <c r="AS14" i="1"/>
  <c r="AS13" i="1"/>
  <c r="AS12" i="1"/>
  <c r="F67" i="1"/>
  <c r="F66" i="1" s="1"/>
  <c r="F65" i="1" s="1"/>
  <c r="F64" i="1" s="1"/>
  <c r="E67" i="1"/>
  <c r="E66" i="1" s="1"/>
  <c r="D67" i="1"/>
  <c r="D66" i="1" s="1"/>
  <c r="D65" i="1" s="1"/>
  <c r="F111" i="1"/>
  <c r="F110" i="1" s="1"/>
  <c r="F109" i="1" s="1"/>
  <c r="E111" i="1"/>
  <c r="E110" i="1" s="1"/>
  <c r="E109" i="1" s="1"/>
  <c r="AS109" i="1" s="1"/>
  <c r="D111" i="1"/>
  <c r="D110" i="1" s="1"/>
  <c r="F181" i="1"/>
  <c r="F176" i="1" s="1"/>
  <c r="E181" i="1"/>
  <c r="AS181" i="1" s="1"/>
  <c r="D182" i="1"/>
  <c r="D181" i="1" s="1"/>
  <c r="D176" i="1" s="1"/>
  <c r="F184" i="1"/>
  <c r="E184" i="1"/>
  <c r="AS184" i="1" s="1"/>
  <c r="D190" i="1"/>
  <c r="D184" i="1" s="1"/>
  <c r="F192" i="1"/>
  <c r="D193" i="1"/>
  <c r="D192" i="1" s="1"/>
  <c r="F213" i="1"/>
  <c r="E213" i="1"/>
  <c r="AS213" i="1" s="1"/>
  <c r="D217" i="1"/>
  <c r="D213" i="1" s="1"/>
  <c r="F218" i="1"/>
  <c r="E218" i="1"/>
  <c r="AS218" i="1" s="1"/>
  <c r="D219" i="1"/>
  <c r="D218" i="1" s="1"/>
  <c r="G247" i="1"/>
  <c r="F242" i="1"/>
  <c r="F241" i="1" s="1"/>
  <c r="E242" i="1"/>
  <c r="AS242" i="1" s="1"/>
  <c r="D248" i="1"/>
  <c r="D242" i="1" s="1"/>
  <c r="D241" i="1" s="1"/>
  <c r="E192" i="1" l="1"/>
  <c r="AS192" i="1" s="1"/>
  <c r="G248" i="1"/>
  <c r="E241" i="1"/>
  <c r="AS241" i="1" s="1"/>
  <c r="E176" i="1"/>
  <c r="AS176" i="1" s="1"/>
  <c r="G190" i="1"/>
  <c r="D191" i="1"/>
  <c r="D175" i="1"/>
  <c r="F191" i="1"/>
  <c r="F175" i="1"/>
  <c r="E65" i="1"/>
  <c r="AS66" i="1"/>
  <c r="AS67" i="1"/>
  <c r="AS110" i="1"/>
  <c r="AS111" i="1"/>
  <c r="D64" i="1"/>
  <c r="D109" i="1"/>
  <c r="E191" i="1" l="1"/>
  <c r="AS191" i="1" s="1"/>
  <c r="D162" i="1"/>
  <c r="D108" i="1" s="1"/>
  <c r="D63" i="1" s="1"/>
  <c r="F162" i="1"/>
  <c r="F108" i="1" s="1"/>
  <c r="F63" i="1" s="1"/>
  <c r="E175" i="1"/>
  <c r="AS175" i="1" s="1"/>
  <c r="E64" i="1"/>
  <c r="AS64" i="1" s="1"/>
  <c r="AS65" i="1"/>
  <c r="R29" i="1"/>
  <c r="R28" i="1"/>
  <c r="E162" i="1" l="1"/>
  <c r="AS162" i="1" s="1"/>
  <c r="D27" i="1"/>
  <c r="E27" i="1"/>
  <c r="AS27" i="1" s="1"/>
  <c r="F27" i="1"/>
  <c r="D23" i="1"/>
  <c r="E23" i="1"/>
  <c r="AS23" i="1" s="1"/>
  <c r="F23" i="1"/>
  <c r="D19" i="1"/>
  <c r="D11" i="1" s="1"/>
  <c r="E19" i="1"/>
  <c r="F19" i="1"/>
  <c r="F11" i="1" s="1"/>
  <c r="C326" i="1"/>
  <c r="G326" i="1" s="1"/>
  <c r="C324" i="1"/>
  <c r="C319" i="1"/>
  <c r="G319" i="1" s="1"/>
  <c r="C316" i="1"/>
  <c r="G316" i="1" s="1"/>
  <c r="C314" i="1"/>
  <c r="C311" i="1"/>
  <c r="G311" i="1" s="1"/>
  <c r="C308" i="1"/>
  <c r="G308" i="1" s="1"/>
  <c r="C303" i="1"/>
  <c r="G303" i="1" s="1"/>
  <c r="C298" i="1"/>
  <c r="G298" i="1" s="1"/>
  <c r="C294" i="1"/>
  <c r="G294" i="1" s="1"/>
  <c r="C281" i="1"/>
  <c r="G281" i="1" s="1"/>
  <c r="C277" i="1"/>
  <c r="G277" i="1" s="1"/>
  <c r="C275" i="1"/>
  <c r="G275" i="1" s="1"/>
  <c r="C258" i="1"/>
  <c r="G258" i="1" s="1"/>
  <c r="C255" i="1"/>
  <c r="G255" i="1" s="1"/>
  <c r="C251" i="1"/>
  <c r="G251" i="1" s="1"/>
  <c r="C245" i="1"/>
  <c r="G245" i="1" s="1"/>
  <c r="C243" i="1"/>
  <c r="C239" i="1"/>
  <c r="G239" i="1" s="1"/>
  <c r="C237" i="1"/>
  <c r="G237" i="1" s="1"/>
  <c r="C230" i="1"/>
  <c r="G230" i="1" s="1"/>
  <c r="C227" i="1"/>
  <c r="C224" i="1"/>
  <c r="G224" i="1" s="1"/>
  <c r="C221" i="1"/>
  <c r="G221" i="1" s="1"/>
  <c r="C218" i="1"/>
  <c r="C214" i="1"/>
  <c r="C210" i="1"/>
  <c r="G210" i="1" s="1"/>
  <c r="C207" i="1"/>
  <c r="G207" i="1" s="1"/>
  <c r="C204" i="1"/>
  <c r="G204" i="1" s="1"/>
  <c r="C200" i="1"/>
  <c r="G200" i="1" s="1"/>
  <c r="C194" i="1"/>
  <c r="C192" i="1"/>
  <c r="C187" i="1"/>
  <c r="G187" i="1" s="1"/>
  <c r="C185" i="1"/>
  <c r="C181" i="1"/>
  <c r="C179" i="1"/>
  <c r="G179" i="1" s="1"/>
  <c r="C177" i="1"/>
  <c r="G177" i="1" s="1"/>
  <c r="C169" i="1"/>
  <c r="C168" i="1" s="1"/>
  <c r="G168" i="1" s="1"/>
  <c r="C166" i="1"/>
  <c r="C165" i="1" s="1"/>
  <c r="C163" i="1"/>
  <c r="G163" i="1" s="1"/>
  <c r="C159" i="1"/>
  <c r="G159" i="1" s="1"/>
  <c r="C156" i="1"/>
  <c r="G156" i="1" s="1"/>
  <c r="C153" i="1"/>
  <c r="G153" i="1" s="1"/>
  <c r="C146" i="1"/>
  <c r="G146" i="1" s="1"/>
  <c r="C138" i="1"/>
  <c r="C135" i="1"/>
  <c r="G135" i="1" s="1"/>
  <c r="C131" i="1"/>
  <c r="G131" i="1" s="1"/>
  <c r="C127" i="1"/>
  <c r="G127" i="1" s="1"/>
  <c r="C117" i="1"/>
  <c r="C111" i="1" s="1"/>
  <c r="C106" i="1"/>
  <c r="G106" i="1" s="1"/>
  <c r="C102" i="1"/>
  <c r="G102" i="1" s="1"/>
  <c r="C98" i="1"/>
  <c r="C97" i="1" s="1"/>
  <c r="C93" i="1"/>
  <c r="G93" i="1" s="1"/>
  <c r="C91" i="1"/>
  <c r="G91" i="1" s="1"/>
  <c r="C87" i="1"/>
  <c r="G87" i="1" s="1"/>
  <c r="C81" i="1"/>
  <c r="G81" i="1" s="1"/>
  <c r="C78" i="1"/>
  <c r="G78" i="1" s="1"/>
  <c r="C74" i="1"/>
  <c r="G74" i="1" s="1"/>
  <c r="C72" i="1"/>
  <c r="G72" i="1" s="1"/>
  <c r="C67" i="1"/>
  <c r="C56" i="1"/>
  <c r="G56" i="1" s="1"/>
  <c r="C52" i="1"/>
  <c r="G52" i="1" s="1"/>
  <c r="C39" i="1"/>
  <c r="C36" i="1"/>
  <c r="G36" i="1" s="1"/>
  <c r="C27" i="1"/>
  <c r="C23" i="1"/>
  <c r="C19" i="1"/>
  <c r="C11" i="1" s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5" i="1"/>
  <c r="G323" i="1"/>
  <c r="G322" i="1"/>
  <c r="G321" i="1"/>
  <c r="G320" i="1"/>
  <c r="G317" i="1"/>
  <c r="G315" i="1"/>
  <c r="G312" i="1"/>
  <c r="G310" i="1"/>
  <c r="G309" i="1"/>
  <c r="G307" i="1"/>
  <c r="G306" i="1"/>
  <c r="G305" i="1"/>
  <c r="G304" i="1"/>
  <c r="G302" i="1"/>
  <c r="G301" i="1"/>
  <c r="G300" i="1"/>
  <c r="G299" i="1"/>
  <c r="G297" i="1"/>
  <c r="G296" i="1"/>
  <c r="G295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78" i="1"/>
  <c r="G276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7" i="1"/>
  <c r="G256" i="1"/>
  <c r="G253" i="1"/>
  <c r="G252" i="1"/>
  <c r="G246" i="1"/>
  <c r="G244" i="1"/>
  <c r="G240" i="1"/>
  <c r="G413" i="1" s="1"/>
  <c r="G238" i="1"/>
  <c r="G417" i="1" s="1"/>
  <c r="G234" i="1"/>
  <c r="G233" i="1"/>
  <c r="G232" i="1"/>
  <c r="G231" i="1"/>
  <c r="G229" i="1"/>
  <c r="G228" i="1"/>
  <c r="G226" i="1"/>
  <c r="G225" i="1"/>
  <c r="G223" i="1"/>
  <c r="G222" i="1"/>
  <c r="G219" i="1"/>
  <c r="G218" i="1" s="1"/>
  <c r="G217" i="1"/>
  <c r="G216" i="1"/>
  <c r="G215" i="1"/>
  <c r="G212" i="1"/>
  <c r="G211" i="1"/>
  <c r="G209" i="1"/>
  <c r="G208" i="1"/>
  <c r="G205" i="1"/>
  <c r="G203" i="1"/>
  <c r="G202" i="1"/>
  <c r="G201" i="1"/>
  <c r="G199" i="1"/>
  <c r="G198" i="1"/>
  <c r="G197" i="1"/>
  <c r="G196" i="1"/>
  <c r="G195" i="1"/>
  <c r="G193" i="1"/>
  <c r="G192" i="1" s="1"/>
  <c r="G189" i="1"/>
  <c r="G188" i="1"/>
  <c r="G186" i="1"/>
  <c r="G183" i="1"/>
  <c r="G182" i="1"/>
  <c r="G181" i="1" s="1"/>
  <c r="G180" i="1"/>
  <c r="G178" i="1"/>
  <c r="G174" i="1"/>
  <c r="G173" i="1"/>
  <c r="G172" i="1"/>
  <c r="G171" i="1"/>
  <c r="G170" i="1"/>
  <c r="G167" i="1"/>
  <c r="G164" i="1"/>
  <c r="G161" i="1"/>
  <c r="G160" i="1"/>
  <c r="G158" i="1"/>
  <c r="G157" i="1"/>
  <c r="G155" i="1"/>
  <c r="G154" i="1"/>
  <c r="G152" i="1"/>
  <c r="G151" i="1"/>
  <c r="G150" i="1"/>
  <c r="G149" i="1"/>
  <c r="G147" i="1"/>
  <c r="G145" i="1"/>
  <c r="G144" i="1"/>
  <c r="G143" i="1"/>
  <c r="G142" i="1"/>
  <c r="G141" i="1"/>
  <c r="G140" i="1"/>
  <c r="G139" i="1"/>
  <c r="G136" i="1"/>
  <c r="G134" i="1"/>
  <c r="G133" i="1"/>
  <c r="G132" i="1"/>
  <c r="G129" i="1"/>
  <c r="G128" i="1"/>
  <c r="G125" i="1"/>
  <c r="G124" i="1"/>
  <c r="G123" i="1"/>
  <c r="G122" i="1"/>
  <c r="G121" i="1"/>
  <c r="G120" i="1"/>
  <c r="G119" i="1"/>
  <c r="G118" i="1"/>
  <c r="G116" i="1"/>
  <c r="G115" i="1"/>
  <c r="G114" i="1"/>
  <c r="G113" i="1"/>
  <c r="G112" i="1"/>
  <c r="G107" i="1"/>
  <c r="G105" i="1"/>
  <c r="G104" i="1"/>
  <c r="G103" i="1"/>
  <c r="G99" i="1"/>
  <c r="G94" i="1"/>
  <c r="G92" i="1"/>
  <c r="G90" i="1"/>
  <c r="G89" i="1"/>
  <c r="G88" i="1"/>
  <c r="G86" i="1"/>
  <c r="G85" i="1"/>
  <c r="G84" i="1"/>
  <c r="G83" i="1"/>
  <c r="G82" i="1"/>
  <c r="G80" i="1"/>
  <c r="G79" i="1"/>
  <c r="G77" i="1"/>
  <c r="G76" i="1"/>
  <c r="G75" i="1"/>
  <c r="G73" i="1"/>
  <c r="G69" i="1"/>
  <c r="G68" i="1"/>
  <c r="G62" i="1"/>
  <c r="G61" i="1"/>
  <c r="G60" i="1"/>
  <c r="G59" i="1"/>
  <c r="G58" i="1"/>
  <c r="G57" i="1"/>
  <c r="G55" i="1"/>
  <c r="G54" i="1"/>
  <c r="G53" i="1"/>
  <c r="G51" i="1"/>
  <c r="G50" i="1"/>
  <c r="G49" i="1"/>
  <c r="G48" i="1"/>
  <c r="G47" i="1"/>
  <c r="G46" i="1"/>
  <c r="G42" i="1"/>
  <c r="G41" i="1"/>
  <c r="G40" i="1"/>
  <c r="G38" i="1"/>
  <c r="G37" i="1"/>
  <c r="G33" i="1"/>
  <c r="G32" i="1"/>
  <c r="G31" i="1"/>
  <c r="G30" i="1"/>
  <c r="G29" i="1"/>
  <c r="G28" i="1"/>
  <c r="G26" i="1"/>
  <c r="G25" i="1"/>
  <c r="G24" i="1"/>
  <c r="G22" i="1"/>
  <c r="G21" i="1"/>
  <c r="G20" i="1"/>
  <c r="G18" i="1"/>
  <c r="G17" i="1"/>
  <c r="G16" i="1"/>
  <c r="G14" i="1"/>
  <c r="G13" i="1"/>
  <c r="J13" i="1" s="1"/>
  <c r="G12" i="1"/>
  <c r="G15" i="1"/>
  <c r="E108" i="1" l="1"/>
  <c r="AS108" i="1" s="1"/>
  <c r="G67" i="1"/>
  <c r="G66" i="1" s="1"/>
  <c r="G176" i="1"/>
  <c r="G185" i="1"/>
  <c r="G184" i="1" s="1"/>
  <c r="C184" i="1"/>
  <c r="G243" i="1"/>
  <c r="G242" i="1" s="1"/>
  <c r="G241" i="1" s="1"/>
  <c r="G416" i="1" s="1"/>
  <c r="C242" i="1"/>
  <c r="E11" i="1"/>
  <c r="AS11" i="1" s="1"/>
  <c r="AS19" i="1"/>
  <c r="C313" i="1"/>
  <c r="G313" i="1" s="1"/>
  <c r="G314" i="1"/>
  <c r="G19" i="1"/>
  <c r="G11" i="1" s="1"/>
  <c r="G23" i="1"/>
  <c r="C45" i="1"/>
  <c r="G45" i="1" s="1"/>
  <c r="C254" i="1"/>
  <c r="G254" i="1" s="1"/>
  <c r="C148" i="1"/>
  <c r="G148" i="1" s="1"/>
  <c r="G98" i="1"/>
  <c r="C318" i="1"/>
  <c r="G318" i="1" s="1"/>
  <c r="G27" i="1"/>
  <c r="C66" i="1"/>
  <c r="C130" i="1"/>
  <c r="G130" i="1" s="1"/>
  <c r="C220" i="1"/>
  <c r="G220" i="1" s="1"/>
  <c r="C274" i="1"/>
  <c r="G274" i="1" s="1"/>
  <c r="F10" i="1"/>
  <c r="F9" i="1" s="1"/>
  <c r="F8" i="1" s="1"/>
  <c r="F7" i="1" s="1"/>
  <c r="F6" i="1" s="1"/>
  <c r="D10" i="1"/>
  <c r="D9" i="1" s="1"/>
  <c r="D8" i="1" s="1"/>
  <c r="D7" i="1" s="1"/>
  <c r="C96" i="1"/>
  <c r="G96" i="1" s="1"/>
  <c r="G97" i="1"/>
  <c r="C110" i="1"/>
  <c r="G117" i="1"/>
  <c r="G111" i="1" s="1"/>
  <c r="G110" i="1" s="1"/>
  <c r="G214" i="1"/>
  <c r="G213" i="1" s="1"/>
  <c r="C35" i="1"/>
  <c r="G35" i="1" s="1"/>
  <c r="C101" i="1"/>
  <c r="G101" i="1" s="1"/>
  <c r="C213" i="1"/>
  <c r="G227" i="1"/>
  <c r="C176" i="1"/>
  <c r="C126" i="1"/>
  <c r="G126" i="1" s="1"/>
  <c r="C206" i="1"/>
  <c r="G206" i="1" s="1"/>
  <c r="C236" i="1"/>
  <c r="C235" i="1" s="1"/>
  <c r="G235" i="1" s="1"/>
  <c r="C280" i="1"/>
  <c r="G280" i="1" s="1"/>
  <c r="G324" i="1"/>
  <c r="G194" i="1"/>
  <c r="G169" i="1"/>
  <c r="G166" i="1"/>
  <c r="G165" i="1"/>
  <c r="C71" i="1"/>
  <c r="G71" i="1" s="1"/>
  <c r="G39" i="1"/>
  <c r="C10" i="1"/>
  <c r="B7" i="7"/>
  <c r="B5" i="7"/>
  <c r="G399" i="1" l="1"/>
  <c r="E63" i="1"/>
  <c r="AS63" i="1" s="1"/>
  <c r="G191" i="1"/>
  <c r="G175" i="1"/>
  <c r="E10" i="1"/>
  <c r="D6" i="1"/>
  <c r="C44" i="1"/>
  <c r="C43" i="1" s="1"/>
  <c r="G43" i="1" s="1"/>
  <c r="G10" i="1"/>
  <c r="C241" i="1"/>
  <c r="G236" i="1"/>
  <c r="C100" i="1"/>
  <c r="G100" i="1" s="1"/>
  <c r="C279" i="1"/>
  <c r="G279" i="1" s="1"/>
  <c r="C250" i="1"/>
  <c r="G250" i="1" s="1"/>
  <c r="C175" i="1"/>
  <c r="C191" i="1"/>
  <c r="C34" i="1"/>
  <c r="G34" i="1" s="1"/>
  <c r="C70" i="1"/>
  <c r="G70" i="1" s="1"/>
  <c r="AI129" i="5"/>
  <c r="AJ129" i="5" s="1"/>
  <c r="G162" i="1" l="1"/>
  <c r="E9" i="1"/>
  <c r="AS10" i="1"/>
  <c r="G44" i="1"/>
  <c r="C249" i="1"/>
  <c r="G249" i="1" s="1"/>
  <c r="G407" i="1" s="1"/>
  <c r="G9" i="1"/>
  <c r="C95" i="1"/>
  <c r="G95" i="1" s="1"/>
  <c r="G65" i="1" s="1"/>
  <c r="G64" i="1" s="1"/>
  <c r="C9" i="1"/>
  <c r="C8" i="1" s="1"/>
  <c r="C162" i="1"/>
  <c r="AG129" i="5"/>
  <c r="G8" i="1" l="1"/>
  <c r="G412" i="1" s="1"/>
  <c r="AW8" i="1"/>
  <c r="AS9" i="1"/>
  <c r="E8" i="1"/>
  <c r="C65" i="1"/>
  <c r="C64" i="1" s="1"/>
  <c r="AF366" i="6"/>
  <c r="AF365" i="6"/>
  <c r="AF364" i="6"/>
  <c r="AF363" i="6"/>
  <c r="AF362" i="6"/>
  <c r="AF361" i="6"/>
  <c r="AF360" i="6"/>
  <c r="AF359" i="6"/>
  <c r="AF358" i="6"/>
  <c r="AF357" i="6"/>
  <c r="AF356" i="6"/>
  <c r="AF355" i="6"/>
  <c r="AF354" i="6"/>
  <c r="AF353" i="6"/>
  <c r="AF352" i="6"/>
  <c r="AF350" i="6"/>
  <c r="AF349" i="6"/>
  <c r="AF348" i="6"/>
  <c r="AF347" i="6"/>
  <c r="AF346" i="6"/>
  <c r="AF345" i="6"/>
  <c r="AF344" i="6"/>
  <c r="AF342" i="6"/>
  <c r="AF341" i="6"/>
  <c r="AF340" i="6"/>
  <c r="AF339" i="6"/>
  <c r="AF338" i="6"/>
  <c r="AF337" i="6"/>
  <c r="AF336" i="6"/>
  <c r="AF335" i="6"/>
  <c r="AF334" i="6"/>
  <c r="AF333" i="6"/>
  <c r="AF332" i="6"/>
  <c r="AF330" i="6"/>
  <c r="AF329" i="6"/>
  <c r="AF328" i="6"/>
  <c r="AF327" i="6"/>
  <c r="AF326" i="6"/>
  <c r="AF325" i="6"/>
  <c r="AF324" i="6"/>
  <c r="AF323" i="6"/>
  <c r="AF322" i="6"/>
  <c r="AF321" i="6"/>
  <c r="AF320" i="6"/>
  <c r="AF318" i="6"/>
  <c r="AF317" i="6"/>
  <c r="AF316" i="6"/>
  <c r="AF315" i="6"/>
  <c r="AF313" i="6"/>
  <c r="AF312" i="6"/>
  <c r="AF311" i="6"/>
  <c r="AF310" i="6"/>
  <c r="AF309" i="6"/>
  <c r="AF308" i="6"/>
  <c r="AF307" i="6"/>
  <c r="AF306" i="6"/>
  <c r="AF305" i="6"/>
  <c r="AF302" i="6"/>
  <c r="AF300" i="6"/>
  <c r="AF299" i="6"/>
  <c r="AF298" i="6"/>
  <c r="AF297" i="6"/>
  <c r="AF294" i="6"/>
  <c r="AF292" i="6"/>
  <c r="AF289" i="6"/>
  <c r="AF287" i="6"/>
  <c r="AF286" i="6"/>
  <c r="AF284" i="6"/>
  <c r="AF283" i="6"/>
  <c r="AF282" i="6"/>
  <c r="AF281" i="6"/>
  <c r="AF279" i="6"/>
  <c r="AF278" i="6"/>
  <c r="AF277" i="6"/>
  <c r="AF276" i="6"/>
  <c r="AF274" i="6"/>
  <c r="AF273" i="6"/>
  <c r="AF272" i="6"/>
  <c r="AF270" i="6"/>
  <c r="AF269" i="6"/>
  <c r="AF268" i="6"/>
  <c r="AF267" i="6"/>
  <c r="AF266" i="6"/>
  <c r="AF265" i="6"/>
  <c r="AF264" i="6"/>
  <c r="AF263" i="6"/>
  <c r="AF262" i="6"/>
  <c r="AF261" i="6"/>
  <c r="AF260" i="6"/>
  <c r="AF259" i="6"/>
  <c r="AF258" i="6"/>
  <c r="AF254" i="6"/>
  <c r="AF252" i="6"/>
  <c r="AF249" i="6"/>
  <c r="AF248" i="6"/>
  <c r="AF247" i="6"/>
  <c r="AF246" i="6"/>
  <c r="AF245" i="6"/>
  <c r="AF244" i="6"/>
  <c r="AF243" i="6"/>
  <c r="AF242" i="6"/>
  <c r="AF241" i="6"/>
  <c r="AF240" i="6"/>
  <c r="AF239" i="6"/>
  <c r="AF238" i="6"/>
  <c r="AF237" i="6"/>
  <c r="AF236" i="6"/>
  <c r="AF235" i="6"/>
  <c r="AF233" i="6"/>
  <c r="AF232" i="6"/>
  <c r="AF229" i="6"/>
  <c r="AF228" i="6"/>
  <c r="AF222" i="6"/>
  <c r="AF218" i="6"/>
  <c r="AF216" i="6"/>
  <c r="AF215" i="6"/>
  <c r="AF214" i="6"/>
  <c r="AF213" i="6"/>
  <c r="AF212" i="6"/>
  <c r="AF210" i="6"/>
  <c r="AF209" i="6"/>
  <c r="AF207" i="6"/>
  <c r="AF206" i="6"/>
  <c r="AF203" i="6"/>
  <c r="AF200" i="6"/>
  <c r="AF198" i="6"/>
  <c r="AF197" i="6"/>
  <c r="AF196" i="6"/>
  <c r="AF193" i="6"/>
  <c r="AF191" i="6"/>
  <c r="AF189" i="6"/>
  <c r="AF188" i="6"/>
  <c r="AF187" i="6"/>
  <c r="AF185" i="6"/>
  <c r="AF184" i="6"/>
  <c r="AF183" i="6"/>
  <c r="AF182" i="6"/>
  <c r="AF179" i="6"/>
  <c r="AF176" i="6"/>
  <c r="AF175" i="6"/>
  <c r="AF173" i="6"/>
  <c r="AF170" i="6"/>
  <c r="AF169" i="6"/>
  <c r="AF167" i="6"/>
  <c r="AF165" i="6"/>
  <c r="AF161" i="6"/>
  <c r="AF160" i="6"/>
  <c r="AF159" i="6"/>
  <c r="AF158" i="6"/>
  <c r="AF157" i="6"/>
  <c r="AF153" i="6"/>
  <c r="AF152" i="6"/>
  <c r="AF151" i="6"/>
  <c r="AF150" i="6"/>
  <c r="AF149" i="6"/>
  <c r="AF147" i="6"/>
  <c r="AF146" i="6"/>
  <c r="AF145" i="6"/>
  <c r="AF143" i="6"/>
  <c r="AF141" i="6"/>
  <c r="AF140" i="6"/>
  <c r="AF139" i="6"/>
  <c r="AF138" i="6"/>
  <c r="AF137" i="6"/>
  <c r="AF136" i="6"/>
  <c r="AF135" i="6"/>
  <c r="AF132" i="6"/>
  <c r="AF131" i="6"/>
  <c r="AF130" i="6"/>
  <c r="AF129" i="6"/>
  <c r="AF128" i="6"/>
  <c r="AF125" i="6"/>
  <c r="AF124" i="6"/>
  <c r="AF121" i="6"/>
  <c r="AF120" i="6"/>
  <c r="AF119" i="6"/>
  <c r="AF118" i="6"/>
  <c r="AF117" i="6"/>
  <c r="AF116" i="6"/>
  <c r="AF115" i="6"/>
  <c r="AF114" i="6"/>
  <c r="AF112" i="6"/>
  <c r="AF111" i="6"/>
  <c r="AF110" i="6"/>
  <c r="AF109" i="6"/>
  <c r="AF108" i="6"/>
  <c r="AF103" i="6"/>
  <c r="AF101" i="6"/>
  <c r="AF100" i="6"/>
  <c r="AF99" i="6"/>
  <c r="AF95" i="6"/>
  <c r="AF94" i="6"/>
  <c r="AF93" i="6"/>
  <c r="AF92" i="6"/>
  <c r="AF89" i="6"/>
  <c r="AF87" i="6"/>
  <c r="AF85" i="6"/>
  <c r="AF84" i="6"/>
  <c r="AF83" i="6"/>
  <c r="AF81" i="6"/>
  <c r="AF80" i="6"/>
  <c r="AF79" i="6"/>
  <c r="AF78" i="6"/>
  <c r="AF77" i="6"/>
  <c r="AF75" i="6"/>
  <c r="AF74" i="6"/>
  <c r="AF72" i="6"/>
  <c r="AF71" i="6"/>
  <c r="AF69" i="6"/>
  <c r="AF65" i="6"/>
  <c r="AF64" i="6"/>
  <c r="AF58" i="6"/>
  <c r="AF57" i="6"/>
  <c r="AF56" i="6"/>
  <c r="AF55" i="6"/>
  <c r="AF54" i="6"/>
  <c r="AF53" i="6"/>
  <c r="AF51" i="6"/>
  <c r="AF50" i="6"/>
  <c r="AF49" i="6"/>
  <c r="AF47" i="6"/>
  <c r="AF46" i="6"/>
  <c r="AF45" i="6"/>
  <c r="AF44" i="6"/>
  <c r="AF43" i="6"/>
  <c r="AF42" i="6"/>
  <c r="AF38" i="6"/>
  <c r="AF37" i="6"/>
  <c r="AF36" i="6"/>
  <c r="AF34" i="6"/>
  <c r="AF33" i="6"/>
  <c r="AF29" i="6"/>
  <c r="AF28" i="6"/>
  <c r="AF27" i="6"/>
  <c r="AF26" i="6"/>
  <c r="AF25" i="6"/>
  <c r="AF24" i="6"/>
  <c r="AF22" i="6"/>
  <c r="AF21" i="6"/>
  <c r="AF20" i="6"/>
  <c r="AF18" i="6"/>
  <c r="AF17" i="6"/>
  <c r="AF16" i="6"/>
  <c r="AF14" i="6"/>
  <c r="AF13" i="6"/>
  <c r="AF12" i="6"/>
  <c r="AF11" i="6"/>
  <c r="AF10" i="6"/>
  <c r="AF9" i="6"/>
  <c r="AF8" i="6"/>
  <c r="K231" i="6"/>
  <c r="K230" i="6" s="1"/>
  <c r="Q204" i="6"/>
  <c r="P204" i="6"/>
  <c r="P202" i="6" s="1"/>
  <c r="O204" i="6"/>
  <c r="O202" i="6" s="1"/>
  <c r="N204" i="6"/>
  <c r="N202" i="6" s="1"/>
  <c r="M204" i="6"/>
  <c r="L204" i="6"/>
  <c r="L202" i="6" s="1"/>
  <c r="K204" i="6"/>
  <c r="J204" i="6"/>
  <c r="J202" i="6" s="1"/>
  <c r="I204" i="6"/>
  <c r="H204" i="6"/>
  <c r="H202" i="6" s="1"/>
  <c r="G204" i="6"/>
  <c r="G202" i="6" s="1"/>
  <c r="F204" i="6"/>
  <c r="F202" i="6" s="1"/>
  <c r="AF202" i="6" s="1"/>
  <c r="E204" i="6"/>
  <c r="E202" i="6" s="1"/>
  <c r="R92" i="6"/>
  <c r="V92" i="6"/>
  <c r="G359" i="6"/>
  <c r="R359" i="6" s="1"/>
  <c r="G358" i="6"/>
  <c r="R358" i="6" s="1"/>
  <c r="G357" i="6"/>
  <c r="R357" i="6" s="1"/>
  <c r="G356" i="6"/>
  <c r="R356" i="6" s="1"/>
  <c r="G355" i="6"/>
  <c r="R355" i="6" s="1"/>
  <c r="G354" i="6"/>
  <c r="R354" i="6" s="1"/>
  <c r="G353" i="6"/>
  <c r="R353" i="6" s="1"/>
  <c r="G352" i="6"/>
  <c r="Q351" i="6"/>
  <c r="P351" i="6"/>
  <c r="O351" i="6"/>
  <c r="N351" i="6"/>
  <c r="M351" i="6"/>
  <c r="L351" i="6"/>
  <c r="K351" i="6"/>
  <c r="J351" i="6"/>
  <c r="I351" i="6"/>
  <c r="H351" i="6"/>
  <c r="F351" i="6"/>
  <c r="AF351" i="6" s="1"/>
  <c r="E351" i="6"/>
  <c r="E350" i="6"/>
  <c r="G350" i="6" s="1"/>
  <c r="G349" i="6"/>
  <c r="R349" i="6" s="1"/>
  <c r="G348" i="6"/>
  <c r="R348" i="6" s="1"/>
  <c r="G347" i="6"/>
  <c r="R347" i="6" s="1"/>
  <c r="G346" i="6"/>
  <c r="R346" i="6" s="1"/>
  <c r="G345" i="6"/>
  <c r="R345" i="6" s="1"/>
  <c r="G344" i="6"/>
  <c r="R344" i="6" s="1"/>
  <c r="Q343" i="6"/>
  <c r="P343" i="6"/>
  <c r="O343" i="6"/>
  <c r="N343" i="6"/>
  <c r="M343" i="6"/>
  <c r="L343" i="6"/>
  <c r="K343" i="6"/>
  <c r="J343" i="6"/>
  <c r="I343" i="6"/>
  <c r="H343" i="6"/>
  <c r="F343" i="6"/>
  <c r="AF343" i="6" s="1"/>
  <c r="G342" i="6"/>
  <c r="R342" i="6" s="1"/>
  <c r="G341" i="6"/>
  <c r="R341" i="6" s="1"/>
  <c r="G340" i="6"/>
  <c r="R340" i="6" s="1"/>
  <c r="G339" i="6"/>
  <c r="R339" i="6" s="1"/>
  <c r="G338" i="6"/>
  <c r="R338" i="6" s="1"/>
  <c r="G337" i="6"/>
  <c r="R337" i="6" s="1"/>
  <c r="G336" i="6"/>
  <c r="R336" i="6" s="1"/>
  <c r="G335" i="6"/>
  <c r="R335" i="6" s="1"/>
  <c r="G334" i="6"/>
  <c r="R334" i="6" s="1"/>
  <c r="G333" i="6"/>
  <c r="R333" i="6" s="1"/>
  <c r="G332" i="6"/>
  <c r="Q331" i="6"/>
  <c r="P331" i="6"/>
  <c r="O331" i="6"/>
  <c r="N331" i="6"/>
  <c r="M331" i="6"/>
  <c r="L331" i="6"/>
  <c r="K331" i="6"/>
  <c r="J331" i="6"/>
  <c r="I331" i="6"/>
  <c r="H331" i="6"/>
  <c r="F331" i="6"/>
  <c r="AF331" i="6" s="1"/>
  <c r="E331" i="6"/>
  <c r="G330" i="6"/>
  <c r="R330" i="6" s="1"/>
  <c r="G329" i="6"/>
  <c r="R329" i="6" s="1"/>
  <c r="G328" i="6"/>
  <c r="R328" i="6" s="1"/>
  <c r="G327" i="6"/>
  <c r="R327" i="6" s="1"/>
  <c r="G326" i="6"/>
  <c r="R326" i="6" s="1"/>
  <c r="G325" i="6"/>
  <c r="R325" i="6" s="1"/>
  <c r="G324" i="6"/>
  <c r="R324" i="6" s="1"/>
  <c r="G323" i="6"/>
  <c r="R323" i="6" s="1"/>
  <c r="G322" i="6"/>
  <c r="R322" i="6" s="1"/>
  <c r="E321" i="6"/>
  <c r="G321" i="6" s="1"/>
  <c r="R321" i="6" s="1"/>
  <c r="G320" i="6"/>
  <c r="AC384" i="6"/>
  <c r="AB384" i="6"/>
  <c r="AA384" i="6"/>
  <c r="Z384" i="6"/>
  <c r="Y384" i="6"/>
  <c r="X384" i="6"/>
  <c r="W384" i="6"/>
  <c r="V384" i="6"/>
  <c r="U384" i="6"/>
  <c r="T384" i="6"/>
  <c r="S384" i="6"/>
  <c r="Q319" i="6"/>
  <c r="P319" i="6"/>
  <c r="O319" i="6"/>
  <c r="N319" i="6"/>
  <c r="M319" i="6"/>
  <c r="L319" i="6"/>
  <c r="K319" i="6"/>
  <c r="J319" i="6"/>
  <c r="I319" i="6"/>
  <c r="H319" i="6"/>
  <c r="F319" i="6"/>
  <c r="AF319" i="6" s="1"/>
  <c r="G318" i="6"/>
  <c r="G317" i="6"/>
  <c r="R317" i="6" s="1"/>
  <c r="G316" i="6"/>
  <c r="R316" i="6" s="1"/>
  <c r="G315" i="6"/>
  <c r="R315" i="6" s="1"/>
  <c r="Q314" i="6"/>
  <c r="P314" i="6"/>
  <c r="O314" i="6"/>
  <c r="N314" i="6"/>
  <c r="M314" i="6"/>
  <c r="L314" i="6"/>
  <c r="K314" i="6"/>
  <c r="J314" i="6"/>
  <c r="I314" i="6"/>
  <c r="H314" i="6"/>
  <c r="F314" i="6"/>
  <c r="AF314" i="6" s="1"/>
  <c r="E314" i="6"/>
  <c r="G313" i="6"/>
  <c r="R313" i="6" s="1"/>
  <c r="G312" i="6"/>
  <c r="G311" i="6"/>
  <c r="R311" i="6" s="1"/>
  <c r="G310" i="6"/>
  <c r="R310" i="6" s="1"/>
  <c r="G309" i="6"/>
  <c r="R309" i="6" s="1"/>
  <c r="H308" i="6"/>
  <c r="H304" i="6" s="1"/>
  <c r="G307" i="6"/>
  <c r="R307" i="6" s="1"/>
  <c r="G306" i="6"/>
  <c r="R306" i="6" s="1"/>
  <c r="G305" i="6"/>
  <c r="R305" i="6" s="1"/>
  <c r="Q304" i="6"/>
  <c r="P304" i="6"/>
  <c r="O304" i="6"/>
  <c r="N304" i="6"/>
  <c r="M304" i="6"/>
  <c r="L304" i="6"/>
  <c r="K304" i="6"/>
  <c r="J304" i="6"/>
  <c r="I304" i="6"/>
  <c r="F304" i="6"/>
  <c r="AF304" i="6" s="1"/>
  <c r="E304" i="6"/>
  <c r="V301" i="6"/>
  <c r="R302" i="6"/>
  <c r="R301" i="6" s="1"/>
  <c r="Q301" i="6"/>
  <c r="P301" i="6"/>
  <c r="O301" i="6"/>
  <c r="N301" i="6"/>
  <c r="M301" i="6"/>
  <c r="L301" i="6"/>
  <c r="K301" i="6"/>
  <c r="J301" i="6"/>
  <c r="I301" i="6"/>
  <c r="H301" i="6"/>
  <c r="G301" i="6"/>
  <c r="F301" i="6"/>
  <c r="AF301" i="6" s="1"/>
  <c r="E301" i="6"/>
  <c r="V300" i="6" s="1"/>
  <c r="V299" i="6"/>
  <c r="R300" i="6"/>
  <c r="V298" i="6"/>
  <c r="R299" i="6"/>
  <c r="V297" i="6"/>
  <c r="R298" i="6"/>
  <c r="V296" i="6"/>
  <c r="R297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AF296" i="6" s="1"/>
  <c r="E296" i="6"/>
  <c r="V295" i="6" s="1"/>
  <c r="V293" i="6"/>
  <c r="R294" i="6"/>
  <c r="R293" i="6" s="1"/>
  <c r="Q293" i="6"/>
  <c r="P293" i="6"/>
  <c r="O293" i="6"/>
  <c r="N293" i="6"/>
  <c r="M293" i="6"/>
  <c r="L293" i="6"/>
  <c r="K293" i="6"/>
  <c r="J293" i="6"/>
  <c r="I293" i="6"/>
  <c r="H293" i="6"/>
  <c r="G293" i="6"/>
  <c r="F293" i="6"/>
  <c r="AF293" i="6" s="1"/>
  <c r="E293" i="6"/>
  <c r="V292" i="6" s="1"/>
  <c r="V291" i="6"/>
  <c r="R292" i="6"/>
  <c r="R291" i="6" s="1"/>
  <c r="Q291" i="6"/>
  <c r="P291" i="6"/>
  <c r="O291" i="6"/>
  <c r="N291" i="6"/>
  <c r="M291" i="6"/>
  <c r="L291" i="6"/>
  <c r="K291" i="6"/>
  <c r="J291" i="6"/>
  <c r="I291" i="6"/>
  <c r="H291" i="6"/>
  <c r="G291" i="6"/>
  <c r="F291" i="6"/>
  <c r="AF291" i="6" s="1"/>
  <c r="E291" i="6"/>
  <c r="V290" i="6" s="1"/>
  <c r="V288" i="6"/>
  <c r="R289" i="6"/>
  <c r="R288" i="6" s="1"/>
  <c r="Q288" i="6"/>
  <c r="P288" i="6"/>
  <c r="O288" i="6"/>
  <c r="N288" i="6"/>
  <c r="M288" i="6"/>
  <c r="L288" i="6"/>
  <c r="K288" i="6"/>
  <c r="J288" i="6"/>
  <c r="I288" i="6"/>
  <c r="H288" i="6"/>
  <c r="G288" i="6"/>
  <c r="F288" i="6"/>
  <c r="AF288" i="6" s="1"/>
  <c r="E288" i="6"/>
  <c r="V287" i="6" s="1"/>
  <c r="V286" i="6"/>
  <c r="R287" i="6"/>
  <c r="V285" i="6"/>
  <c r="R286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AF285" i="6" s="1"/>
  <c r="E285" i="6"/>
  <c r="V284" i="6" s="1"/>
  <c r="V283" i="6"/>
  <c r="R284" i="6"/>
  <c r="V282" i="6"/>
  <c r="V281" i="6"/>
  <c r="R282" i="6"/>
  <c r="V280" i="6"/>
  <c r="R281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AF280" i="6" s="1"/>
  <c r="E280" i="6"/>
  <c r="V279" i="6" s="1"/>
  <c r="V278" i="6"/>
  <c r="R279" i="6"/>
  <c r="V277" i="6"/>
  <c r="R278" i="6"/>
  <c r="V276" i="6"/>
  <c r="R277" i="6"/>
  <c r="V275" i="6"/>
  <c r="R276" i="6"/>
  <c r="Q275" i="6"/>
  <c r="P275" i="6"/>
  <c r="O275" i="6"/>
  <c r="N275" i="6"/>
  <c r="M275" i="6"/>
  <c r="L275" i="6"/>
  <c r="K275" i="6"/>
  <c r="J275" i="6"/>
  <c r="I275" i="6"/>
  <c r="H275" i="6"/>
  <c r="G275" i="6"/>
  <c r="F275" i="6"/>
  <c r="AF275" i="6" s="1"/>
  <c r="E275" i="6"/>
  <c r="V274" i="6" s="1"/>
  <c r="V273" i="6"/>
  <c r="R274" i="6"/>
  <c r="V272" i="6"/>
  <c r="R273" i="6"/>
  <c r="V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AF271" i="6" s="1"/>
  <c r="E271" i="6"/>
  <c r="V270" i="6" s="1"/>
  <c r="V269" i="6"/>
  <c r="V268" i="6"/>
  <c r="R268" i="6"/>
  <c r="V267" i="6"/>
  <c r="R267" i="6"/>
  <c r="V266" i="6"/>
  <c r="R266" i="6"/>
  <c r="V265" i="6"/>
  <c r="R265" i="6"/>
  <c r="V264" i="6"/>
  <c r="V263" i="6"/>
  <c r="V262" i="6"/>
  <c r="R262" i="6"/>
  <c r="V261" i="6"/>
  <c r="V260" i="6"/>
  <c r="V259" i="6"/>
  <c r="V258" i="6"/>
  <c r="R258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AF257" i="6" s="1"/>
  <c r="E257" i="6"/>
  <c r="V257" i="6" s="1"/>
  <c r="V254" i="6"/>
  <c r="R254" i="6"/>
  <c r="R253" i="6" s="1"/>
  <c r="Q253" i="6"/>
  <c r="P253" i="6"/>
  <c r="O253" i="6"/>
  <c r="N253" i="6"/>
  <c r="M253" i="6"/>
  <c r="L253" i="6"/>
  <c r="K253" i="6"/>
  <c r="J253" i="6"/>
  <c r="I253" i="6"/>
  <c r="H253" i="6"/>
  <c r="G253" i="6"/>
  <c r="F253" i="6"/>
  <c r="AF253" i="6" s="1"/>
  <c r="E253" i="6"/>
  <c r="V253" i="6" s="1"/>
  <c r="V252" i="6"/>
  <c r="R252" i="6"/>
  <c r="R251" i="6" s="1"/>
  <c r="R250" i="6" s="1"/>
  <c r="Q251" i="6"/>
  <c r="Q250" i="6" s="1"/>
  <c r="P251" i="6"/>
  <c r="P250" i="6" s="1"/>
  <c r="O251" i="6"/>
  <c r="O250" i="6" s="1"/>
  <c r="N251" i="6"/>
  <c r="N250" i="6" s="1"/>
  <c r="M251" i="6"/>
  <c r="M250" i="6" s="1"/>
  <c r="L251" i="6"/>
  <c r="L250" i="6" s="1"/>
  <c r="K251" i="6"/>
  <c r="K250" i="6" s="1"/>
  <c r="J251" i="6"/>
  <c r="J250" i="6" s="1"/>
  <c r="I251" i="6"/>
  <c r="I250" i="6" s="1"/>
  <c r="H251" i="6"/>
  <c r="H250" i="6" s="1"/>
  <c r="G251" i="6"/>
  <c r="G250" i="6" s="1"/>
  <c r="F251" i="6"/>
  <c r="F250" i="6" s="1"/>
  <c r="AF250" i="6" s="1"/>
  <c r="E251" i="6"/>
  <c r="V251" i="6" s="1"/>
  <c r="V235" i="6"/>
  <c r="R235" i="6"/>
  <c r="R234" i="6" s="1"/>
  <c r="Q234" i="6"/>
  <c r="P234" i="6"/>
  <c r="O234" i="6"/>
  <c r="N234" i="6"/>
  <c r="M234" i="6"/>
  <c r="L234" i="6"/>
  <c r="K234" i="6"/>
  <c r="J234" i="6"/>
  <c r="I234" i="6"/>
  <c r="H234" i="6"/>
  <c r="G234" i="6"/>
  <c r="F234" i="6"/>
  <c r="AF234" i="6" s="1"/>
  <c r="E234" i="6"/>
  <c r="V233" i="6"/>
  <c r="R233" i="6"/>
  <c r="V232" i="6"/>
  <c r="Q231" i="6"/>
  <c r="Q230" i="6" s="1"/>
  <c r="P231" i="6"/>
  <c r="P230" i="6" s="1"/>
  <c r="O231" i="6"/>
  <c r="O230" i="6" s="1"/>
  <c r="N231" i="6"/>
  <c r="N230" i="6" s="1"/>
  <c r="M231" i="6"/>
  <c r="M230" i="6" s="1"/>
  <c r="L231" i="6"/>
  <c r="L230" i="6" s="1"/>
  <c r="J231" i="6"/>
  <c r="J230" i="6" s="1"/>
  <c r="I231" i="6"/>
  <c r="I230" i="6" s="1"/>
  <c r="H231" i="6"/>
  <c r="H230" i="6" s="1"/>
  <c r="G231" i="6"/>
  <c r="G230" i="6" s="1"/>
  <c r="F231" i="6"/>
  <c r="F230" i="6" s="1"/>
  <c r="AF230" i="6" s="1"/>
  <c r="E231" i="6"/>
  <c r="V231" i="6" s="1"/>
  <c r="V229" i="6"/>
  <c r="R229" i="6"/>
  <c r="V228" i="6"/>
  <c r="R228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AF227" i="6" s="1"/>
  <c r="E227" i="6"/>
  <c r="V227" i="6" s="1"/>
  <c r="V224" i="6"/>
  <c r="F224" i="6"/>
  <c r="R224" i="6" s="1"/>
  <c r="R223" i="6" s="1"/>
  <c r="Q223" i="6"/>
  <c r="P223" i="6"/>
  <c r="O223" i="6"/>
  <c r="N223" i="6"/>
  <c r="M223" i="6"/>
  <c r="L223" i="6"/>
  <c r="K223" i="6"/>
  <c r="J223" i="6"/>
  <c r="I223" i="6"/>
  <c r="H223" i="6"/>
  <c r="G223" i="6"/>
  <c r="E223" i="6"/>
  <c r="V223" i="6" s="1"/>
  <c r="V222" i="6"/>
  <c r="H222" i="6"/>
  <c r="R222" i="6" s="1"/>
  <c r="R221" i="6" s="1"/>
  <c r="Q221" i="6"/>
  <c r="P221" i="6"/>
  <c r="O221" i="6"/>
  <c r="N221" i="6"/>
  <c r="M221" i="6"/>
  <c r="L221" i="6"/>
  <c r="K221" i="6"/>
  <c r="J221" i="6"/>
  <c r="I221" i="6"/>
  <c r="G221" i="6"/>
  <c r="F221" i="6"/>
  <c r="AF221" i="6" s="1"/>
  <c r="E221" i="6"/>
  <c r="V221" i="6" s="1"/>
  <c r="V218" i="6"/>
  <c r="R218" i="6"/>
  <c r="R217" i="6" s="1"/>
  <c r="Q217" i="6"/>
  <c r="P217" i="6"/>
  <c r="O217" i="6"/>
  <c r="N217" i="6"/>
  <c r="M217" i="6"/>
  <c r="L217" i="6"/>
  <c r="K217" i="6"/>
  <c r="J217" i="6"/>
  <c r="I217" i="6"/>
  <c r="H217" i="6"/>
  <c r="G217" i="6"/>
  <c r="F217" i="6"/>
  <c r="AF217" i="6" s="1"/>
  <c r="E217" i="6"/>
  <c r="V217" i="6" s="1"/>
  <c r="V216" i="6"/>
  <c r="R216" i="6"/>
  <c r="V215" i="6"/>
  <c r="R215" i="6"/>
  <c r="V214" i="6"/>
  <c r="R214" i="6"/>
  <c r="V213" i="6"/>
  <c r="R213" i="6"/>
  <c r="V212" i="6"/>
  <c r="R212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AF211" i="6" s="1"/>
  <c r="E211" i="6"/>
  <c r="V211" i="6" s="1"/>
  <c r="V210" i="6"/>
  <c r="R210" i="6"/>
  <c r="V209" i="6"/>
  <c r="R209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AF208" i="6" s="1"/>
  <c r="E208" i="6"/>
  <c r="V208" i="6" s="1"/>
  <c r="V207" i="6"/>
  <c r="R207" i="6"/>
  <c r="V206" i="6"/>
  <c r="R206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AF205" i="6" s="1"/>
  <c r="E205" i="6"/>
  <c r="V205" i="6" s="1"/>
  <c r="V203" i="6"/>
  <c r="R203" i="6"/>
  <c r="V200" i="6"/>
  <c r="R200" i="6"/>
  <c r="R199" i="6" s="1"/>
  <c r="Q199" i="6"/>
  <c r="P199" i="6"/>
  <c r="O199" i="6"/>
  <c r="N199" i="6"/>
  <c r="M199" i="6"/>
  <c r="L199" i="6"/>
  <c r="K199" i="6"/>
  <c r="J199" i="6"/>
  <c r="I199" i="6"/>
  <c r="H199" i="6"/>
  <c r="G199" i="6"/>
  <c r="F199" i="6"/>
  <c r="AF199" i="6" s="1"/>
  <c r="E199" i="6"/>
  <c r="V199" i="6" s="1"/>
  <c r="V198" i="6"/>
  <c r="R198" i="6"/>
  <c r="V197" i="6"/>
  <c r="R197" i="6"/>
  <c r="V196" i="6"/>
  <c r="R196" i="6"/>
  <c r="R195" i="6" s="1"/>
  <c r="Q195" i="6"/>
  <c r="Q194" i="6" s="1"/>
  <c r="P195" i="6"/>
  <c r="P194" i="6" s="1"/>
  <c r="O195" i="6"/>
  <c r="O194" i="6" s="1"/>
  <c r="N195" i="6"/>
  <c r="N194" i="6" s="1"/>
  <c r="M195" i="6"/>
  <c r="M194" i="6" s="1"/>
  <c r="L195" i="6"/>
  <c r="L194" i="6" s="1"/>
  <c r="K195" i="6"/>
  <c r="K194" i="6" s="1"/>
  <c r="J195" i="6"/>
  <c r="J194" i="6" s="1"/>
  <c r="I195" i="6"/>
  <c r="I194" i="6" s="1"/>
  <c r="H195" i="6"/>
  <c r="H194" i="6" s="1"/>
  <c r="G195" i="6"/>
  <c r="G194" i="6" s="1"/>
  <c r="F195" i="6"/>
  <c r="F194" i="6" s="1"/>
  <c r="AF194" i="6" s="1"/>
  <c r="E195" i="6"/>
  <c r="V195" i="6" s="1"/>
  <c r="V193" i="6"/>
  <c r="R193" i="6"/>
  <c r="R192" i="6" s="1"/>
  <c r="Q192" i="6"/>
  <c r="P192" i="6"/>
  <c r="O192" i="6"/>
  <c r="N192" i="6"/>
  <c r="M192" i="6"/>
  <c r="L192" i="6"/>
  <c r="K192" i="6"/>
  <c r="J192" i="6"/>
  <c r="I192" i="6"/>
  <c r="H192" i="6"/>
  <c r="G192" i="6"/>
  <c r="F192" i="6"/>
  <c r="AF192" i="6" s="1"/>
  <c r="E192" i="6"/>
  <c r="V192" i="6" s="1"/>
  <c r="V191" i="6"/>
  <c r="R191" i="6"/>
  <c r="R190" i="6" s="1"/>
  <c r="Q190" i="6"/>
  <c r="P190" i="6"/>
  <c r="O190" i="6"/>
  <c r="N190" i="6"/>
  <c r="M190" i="6"/>
  <c r="L190" i="6"/>
  <c r="K190" i="6"/>
  <c r="J190" i="6"/>
  <c r="I190" i="6"/>
  <c r="H190" i="6"/>
  <c r="G190" i="6"/>
  <c r="F190" i="6"/>
  <c r="AF190" i="6" s="1"/>
  <c r="E190" i="6"/>
  <c r="V190" i="6" s="1"/>
  <c r="V189" i="6"/>
  <c r="R189" i="6"/>
  <c r="V188" i="6"/>
  <c r="R188" i="6"/>
  <c r="V187" i="6"/>
  <c r="R187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AF186" i="6" s="1"/>
  <c r="E186" i="6"/>
  <c r="V186" i="6" s="1"/>
  <c r="V185" i="6"/>
  <c r="V184" i="6"/>
  <c r="M184" i="6"/>
  <c r="R184" i="6" s="1"/>
  <c r="V183" i="6"/>
  <c r="R183" i="6"/>
  <c r="V182" i="6"/>
  <c r="R182" i="6"/>
  <c r="R181" i="6" s="1"/>
  <c r="Q181" i="6"/>
  <c r="Q180" i="6" s="1"/>
  <c r="P181" i="6"/>
  <c r="P180" i="6" s="1"/>
  <c r="O181" i="6"/>
  <c r="O180" i="6" s="1"/>
  <c r="N181" i="6"/>
  <c r="N180" i="6" s="1"/>
  <c r="M181" i="6"/>
  <c r="L181" i="6"/>
  <c r="L180" i="6" s="1"/>
  <c r="K181" i="6"/>
  <c r="K180" i="6" s="1"/>
  <c r="J181" i="6"/>
  <c r="J180" i="6" s="1"/>
  <c r="I181" i="6"/>
  <c r="I180" i="6" s="1"/>
  <c r="H181" i="6"/>
  <c r="H180" i="6" s="1"/>
  <c r="G181" i="6"/>
  <c r="F181" i="6"/>
  <c r="F180" i="6" s="1"/>
  <c r="AF180" i="6" s="1"/>
  <c r="E181" i="6"/>
  <c r="V181" i="6" s="1"/>
  <c r="V179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AF178" i="6" s="1"/>
  <c r="E178" i="6"/>
  <c r="V178" i="6" s="1"/>
  <c r="V176" i="6"/>
  <c r="R176" i="6"/>
  <c r="V175" i="6"/>
  <c r="R175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AF174" i="6" s="1"/>
  <c r="E174" i="6"/>
  <c r="V174" i="6" s="1"/>
  <c r="V173" i="6"/>
  <c r="R173" i="6"/>
  <c r="R172" i="6" s="1"/>
  <c r="Q172" i="6"/>
  <c r="P172" i="6"/>
  <c r="O172" i="6"/>
  <c r="N172" i="6"/>
  <c r="M172" i="6"/>
  <c r="L172" i="6"/>
  <c r="K172" i="6"/>
  <c r="J172" i="6"/>
  <c r="I172" i="6"/>
  <c r="H172" i="6"/>
  <c r="G172" i="6"/>
  <c r="F172" i="6"/>
  <c r="AF172" i="6" s="1"/>
  <c r="E172" i="6"/>
  <c r="V170" i="6"/>
  <c r="R170" i="6"/>
  <c r="V169" i="6"/>
  <c r="R169" i="6"/>
  <c r="R168" i="6" s="1"/>
  <c r="Q168" i="6"/>
  <c r="P168" i="6"/>
  <c r="O168" i="6"/>
  <c r="N168" i="6"/>
  <c r="M168" i="6"/>
  <c r="L168" i="6"/>
  <c r="K168" i="6"/>
  <c r="J168" i="6"/>
  <c r="I168" i="6"/>
  <c r="H168" i="6"/>
  <c r="G168" i="6"/>
  <c r="F168" i="6"/>
  <c r="AF168" i="6" s="1"/>
  <c r="E168" i="6"/>
  <c r="V168" i="6" s="1"/>
  <c r="V167" i="6"/>
  <c r="R167" i="6"/>
  <c r="R166" i="6" s="1"/>
  <c r="Q166" i="6"/>
  <c r="P166" i="6"/>
  <c r="O166" i="6"/>
  <c r="N166" i="6"/>
  <c r="M166" i="6"/>
  <c r="L166" i="6"/>
  <c r="K166" i="6"/>
  <c r="J166" i="6"/>
  <c r="I166" i="6"/>
  <c r="H166" i="6"/>
  <c r="G166" i="6"/>
  <c r="F166" i="6"/>
  <c r="AF166" i="6" s="1"/>
  <c r="E166" i="6"/>
  <c r="V166" i="6" s="1"/>
  <c r="V165" i="6"/>
  <c r="R165" i="6"/>
  <c r="R164" i="6" s="1"/>
  <c r="Q164" i="6"/>
  <c r="P164" i="6"/>
  <c r="O164" i="6"/>
  <c r="N164" i="6"/>
  <c r="M164" i="6"/>
  <c r="L164" i="6"/>
  <c r="K164" i="6"/>
  <c r="J164" i="6"/>
  <c r="I164" i="6"/>
  <c r="H164" i="6"/>
  <c r="G164" i="6"/>
  <c r="F164" i="6"/>
  <c r="AF164" i="6" s="1"/>
  <c r="E164" i="6"/>
  <c r="V161" i="6"/>
  <c r="R161" i="6"/>
  <c r="R231" i="6" s="1"/>
  <c r="V160" i="6"/>
  <c r="R160" i="6"/>
  <c r="V159" i="6"/>
  <c r="R159" i="6"/>
  <c r="V158" i="6"/>
  <c r="R158" i="6"/>
  <c r="V157" i="6"/>
  <c r="R157" i="6"/>
  <c r="Q156" i="6"/>
  <c r="Q155" i="6" s="1"/>
  <c r="P156" i="6"/>
  <c r="P155" i="6" s="1"/>
  <c r="O156" i="6"/>
  <c r="O155" i="6" s="1"/>
  <c r="N156" i="6"/>
  <c r="N155" i="6" s="1"/>
  <c r="M156" i="6"/>
  <c r="M155" i="6" s="1"/>
  <c r="L156" i="6"/>
  <c r="L155" i="6" s="1"/>
  <c r="K156" i="6"/>
  <c r="K155" i="6" s="1"/>
  <c r="J156" i="6"/>
  <c r="J155" i="6" s="1"/>
  <c r="I156" i="6"/>
  <c r="I155" i="6" s="1"/>
  <c r="H156" i="6"/>
  <c r="H155" i="6" s="1"/>
  <c r="G156" i="6"/>
  <c r="G155" i="6" s="1"/>
  <c r="F156" i="6"/>
  <c r="F155" i="6" s="1"/>
  <c r="AF155" i="6" s="1"/>
  <c r="E156" i="6"/>
  <c r="V156" i="6" s="1"/>
  <c r="V150" i="6"/>
  <c r="R150" i="6"/>
  <c r="V149" i="6"/>
  <c r="R149" i="6"/>
  <c r="Q148" i="6"/>
  <c r="Q144" i="6" s="1"/>
  <c r="P148" i="6"/>
  <c r="P144" i="6" s="1"/>
  <c r="O148" i="6"/>
  <c r="O144" i="6" s="1"/>
  <c r="N148" i="6"/>
  <c r="N144" i="6" s="1"/>
  <c r="M148" i="6"/>
  <c r="M144" i="6" s="1"/>
  <c r="L148" i="6"/>
  <c r="L144" i="6" s="1"/>
  <c r="K148" i="6"/>
  <c r="K144" i="6" s="1"/>
  <c r="J148" i="6"/>
  <c r="J144" i="6" s="1"/>
  <c r="I148" i="6"/>
  <c r="I144" i="6" s="1"/>
  <c r="H148" i="6"/>
  <c r="H144" i="6" s="1"/>
  <c r="G148" i="6"/>
  <c r="G144" i="6" s="1"/>
  <c r="F148" i="6"/>
  <c r="F144" i="6" s="1"/>
  <c r="AF144" i="6" s="1"/>
  <c r="E148" i="6"/>
  <c r="V148" i="6" s="1"/>
  <c r="V147" i="6"/>
  <c r="V146" i="6"/>
  <c r="R146" i="6"/>
  <c r="V145" i="6"/>
  <c r="V143" i="6"/>
  <c r="R143" i="6"/>
  <c r="R142" i="6" s="1"/>
  <c r="Q142" i="6"/>
  <c r="P142" i="6"/>
  <c r="O142" i="6"/>
  <c r="N142" i="6"/>
  <c r="M142" i="6"/>
  <c r="L142" i="6"/>
  <c r="K142" i="6"/>
  <c r="J142" i="6"/>
  <c r="I142" i="6"/>
  <c r="H142" i="6"/>
  <c r="G142" i="6"/>
  <c r="F142" i="6"/>
  <c r="AF142" i="6" s="1"/>
  <c r="E142" i="6"/>
  <c r="V142" i="6" s="1"/>
  <c r="V141" i="6"/>
  <c r="R141" i="6"/>
  <c r="V140" i="6"/>
  <c r="R140" i="6"/>
  <c r="V139" i="6"/>
  <c r="R139" i="6"/>
  <c r="V138" i="6"/>
  <c r="R138" i="6"/>
  <c r="V137" i="6"/>
  <c r="R137" i="6"/>
  <c r="V136" i="6"/>
  <c r="R136" i="6"/>
  <c r="V135" i="6"/>
  <c r="R135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AF134" i="6" s="1"/>
  <c r="E134" i="6"/>
  <c r="V132" i="6"/>
  <c r="R132" i="6"/>
  <c r="R131" i="6" s="1"/>
  <c r="E131" i="6"/>
  <c r="V131" i="6" s="1"/>
  <c r="V130" i="6"/>
  <c r="R130" i="6"/>
  <c r="V129" i="6"/>
  <c r="R129" i="6"/>
  <c r="V128" i="6"/>
  <c r="R128" i="6"/>
  <c r="Q127" i="6"/>
  <c r="Q126" i="6" s="1"/>
  <c r="P127" i="6"/>
  <c r="P126" i="6" s="1"/>
  <c r="O127" i="6"/>
  <c r="O126" i="6" s="1"/>
  <c r="N127" i="6"/>
  <c r="N126" i="6" s="1"/>
  <c r="M127" i="6"/>
  <c r="M126" i="6" s="1"/>
  <c r="L127" i="6"/>
  <c r="L126" i="6" s="1"/>
  <c r="K127" i="6"/>
  <c r="K126" i="6" s="1"/>
  <c r="J127" i="6"/>
  <c r="J126" i="6" s="1"/>
  <c r="I127" i="6"/>
  <c r="I126" i="6" s="1"/>
  <c r="H127" i="6"/>
  <c r="H126" i="6" s="1"/>
  <c r="G127" i="6"/>
  <c r="G126" i="6" s="1"/>
  <c r="F127" i="6"/>
  <c r="F126" i="6" s="1"/>
  <c r="AF126" i="6" s="1"/>
  <c r="E127" i="6"/>
  <c r="V127" i="6" s="1"/>
  <c r="V125" i="6"/>
  <c r="R125" i="6"/>
  <c r="V124" i="6"/>
  <c r="R124" i="6"/>
  <c r="Q123" i="6"/>
  <c r="Q122" i="6" s="1"/>
  <c r="P123" i="6"/>
  <c r="P122" i="6" s="1"/>
  <c r="O123" i="6"/>
  <c r="O122" i="6" s="1"/>
  <c r="N123" i="6"/>
  <c r="N122" i="6" s="1"/>
  <c r="M123" i="6"/>
  <c r="M122" i="6" s="1"/>
  <c r="L123" i="6"/>
  <c r="L122" i="6" s="1"/>
  <c r="K123" i="6"/>
  <c r="K122" i="6" s="1"/>
  <c r="J123" i="6"/>
  <c r="J122" i="6" s="1"/>
  <c r="I123" i="6"/>
  <c r="I122" i="6" s="1"/>
  <c r="H123" i="6"/>
  <c r="H122" i="6" s="1"/>
  <c r="G123" i="6"/>
  <c r="G122" i="6" s="1"/>
  <c r="F123" i="6"/>
  <c r="F122" i="6" s="1"/>
  <c r="AF122" i="6" s="1"/>
  <c r="E123" i="6"/>
  <c r="E122" i="6" s="1"/>
  <c r="V122" i="6" s="1"/>
  <c r="V121" i="6"/>
  <c r="R121" i="6"/>
  <c r="V120" i="6"/>
  <c r="R120" i="6"/>
  <c r="V119" i="6"/>
  <c r="R119" i="6"/>
  <c r="V118" i="6"/>
  <c r="R118" i="6"/>
  <c r="V117" i="6"/>
  <c r="R117" i="6"/>
  <c r="V116" i="6"/>
  <c r="R116" i="6"/>
  <c r="V115" i="6"/>
  <c r="R115" i="6"/>
  <c r="V114" i="6"/>
  <c r="R114" i="6"/>
  <c r="Q113" i="6"/>
  <c r="Q107" i="6" s="1"/>
  <c r="Q106" i="6" s="1"/>
  <c r="P113" i="6"/>
  <c r="P107" i="6" s="1"/>
  <c r="P106" i="6" s="1"/>
  <c r="O113" i="6"/>
  <c r="O107" i="6" s="1"/>
  <c r="O106" i="6" s="1"/>
  <c r="N113" i="6"/>
  <c r="N107" i="6" s="1"/>
  <c r="N106" i="6" s="1"/>
  <c r="M113" i="6"/>
  <c r="M107" i="6" s="1"/>
  <c r="M106" i="6" s="1"/>
  <c r="L113" i="6"/>
  <c r="L107" i="6" s="1"/>
  <c r="L106" i="6" s="1"/>
  <c r="K113" i="6"/>
  <c r="K107" i="6" s="1"/>
  <c r="K106" i="6" s="1"/>
  <c r="J113" i="6"/>
  <c r="J107" i="6" s="1"/>
  <c r="J106" i="6" s="1"/>
  <c r="I113" i="6"/>
  <c r="I107" i="6" s="1"/>
  <c r="I106" i="6" s="1"/>
  <c r="H113" i="6"/>
  <c r="H107" i="6" s="1"/>
  <c r="H106" i="6" s="1"/>
  <c r="G113" i="6"/>
  <c r="G107" i="6" s="1"/>
  <c r="G106" i="6" s="1"/>
  <c r="F113" i="6"/>
  <c r="F107" i="6" s="1"/>
  <c r="F106" i="6" s="1"/>
  <c r="AF106" i="6" s="1"/>
  <c r="E113" i="6"/>
  <c r="V112" i="6"/>
  <c r="V111" i="6"/>
  <c r="R111" i="6"/>
  <c r="V110" i="6"/>
  <c r="R110" i="6"/>
  <c r="V109" i="6"/>
  <c r="R109" i="6"/>
  <c r="V108" i="6"/>
  <c r="R108" i="6"/>
  <c r="V103" i="6"/>
  <c r="R103" i="6"/>
  <c r="R102" i="6" s="1"/>
  <c r="Q102" i="6"/>
  <c r="P102" i="6"/>
  <c r="O102" i="6"/>
  <c r="N102" i="6"/>
  <c r="M102" i="6"/>
  <c r="L102" i="6"/>
  <c r="K102" i="6"/>
  <c r="J102" i="6"/>
  <c r="I102" i="6"/>
  <c r="H102" i="6"/>
  <c r="G102" i="6"/>
  <c r="F102" i="6"/>
  <c r="AF102" i="6" s="1"/>
  <c r="E102" i="6"/>
  <c r="V102" i="6" s="1"/>
  <c r="V101" i="6"/>
  <c r="R101" i="6"/>
  <c r="V100" i="6"/>
  <c r="R100" i="6"/>
  <c r="V99" i="6"/>
  <c r="R99" i="6"/>
  <c r="Q98" i="6"/>
  <c r="Q97" i="6" s="1"/>
  <c r="Q96" i="6" s="1"/>
  <c r="P98" i="6"/>
  <c r="P97" i="6" s="1"/>
  <c r="P96" i="6" s="1"/>
  <c r="O98" i="6"/>
  <c r="O97" i="6" s="1"/>
  <c r="O96" i="6" s="1"/>
  <c r="N98" i="6"/>
  <c r="N97" i="6" s="1"/>
  <c r="N96" i="6" s="1"/>
  <c r="M98" i="6"/>
  <c r="M97" i="6" s="1"/>
  <c r="M96" i="6" s="1"/>
  <c r="L98" i="6"/>
  <c r="L97" i="6" s="1"/>
  <c r="L96" i="6" s="1"/>
  <c r="K98" i="6"/>
  <c r="K97" i="6" s="1"/>
  <c r="K96" i="6" s="1"/>
  <c r="J98" i="6"/>
  <c r="J97" i="6" s="1"/>
  <c r="J96" i="6" s="1"/>
  <c r="I98" i="6"/>
  <c r="I97" i="6" s="1"/>
  <c r="I96" i="6" s="1"/>
  <c r="H98" i="6"/>
  <c r="H97" i="6" s="1"/>
  <c r="H96" i="6" s="1"/>
  <c r="G98" i="6"/>
  <c r="G97" i="6" s="1"/>
  <c r="G96" i="6" s="1"/>
  <c r="F98" i="6"/>
  <c r="F97" i="6" s="1"/>
  <c r="F96" i="6" s="1"/>
  <c r="AF96" i="6" s="1"/>
  <c r="E98" i="6"/>
  <c r="V93" i="6"/>
  <c r="R93" i="6"/>
  <c r="Q91" i="6"/>
  <c r="P91" i="6"/>
  <c r="O91" i="6"/>
  <c r="N91" i="6"/>
  <c r="M91" i="6"/>
  <c r="L91" i="6"/>
  <c r="K91" i="6"/>
  <c r="J91" i="6"/>
  <c r="I91" i="6"/>
  <c r="H91" i="6"/>
  <c r="G91" i="6"/>
  <c r="F91" i="6"/>
  <c r="AF91" i="6" s="1"/>
  <c r="E91" i="6"/>
  <c r="V91" i="6" s="1"/>
  <c r="V89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AF88" i="6" s="1"/>
  <c r="E88" i="6"/>
  <c r="V88" i="6" s="1"/>
  <c r="V87" i="6"/>
  <c r="R87" i="6"/>
  <c r="R86" i="6" s="1"/>
  <c r="Q86" i="6"/>
  <c r="P86" i="6"/>
  <c r="O86" i="6"/>
  <c r="N86" i="6"/>
  <c r="M86" i="6"/>
  <c r="L86" i="6"/>
  <c r="K86" i="6"/>
  <c r="J86" i="6"/>
  <c r="I86" i="6"/>
  <c r="H86" i="6"/>
  <c r="G86" i="6"/>
  <c r="F86" i="6"/>
  <c r="AF86" i="6" s="1"/>
  <c r="E86" i="6"/>
  <c r="V86" i="6" s="1"/>
  <c r="V85" i="6"/>
  <c r="R85" i="6"/>
  <c r="V84" i="6"/>
  <c r="R84" i="6"/>
  <c r="V83" i="6"/>
  <c r="R83" i="6"/>
  <c r="Q82" i="6"/>
  <c r="P82" i="6"/>
  <c r="O82" i="6"/>
  <c r="N82" i="6"/>
  <c r="M82" i="6"/>
  <c r="L82" i="6"/>
  <c r="K82" i="6"/>
  <c r="J82" i="6"/>
  <c r="I82" i="6"/>
  <c r="H82" i="6"/>
  <c r="G82" i="6"/>
  <c r="F82" i="6"/>
  <c r="AF82" i="6" s="1"/>
  <c r="E82" i="6"/>
  <c r="V82" i="6" s="1"/>
  <c r="V81" i="6"/>
  <c r="V80" i="6"/>
  <c r="V78" i="6"/>
  <c r="V77" i="6"/>
  <c r="Q76" i="6"/>
  <c r="P76" i="6"/>
  <c r="O76" i="6"/>
  <c r="N76" i="6"/>
  <c r="M76" i="6"/>
  <c r="L76" i="6"/>
  <c r="K76" i="6"/>
  <c r="J76" i="6"/>
  <c r="I76" i="6"/>
  <c r="H76" i="6"/>
  <c r="G76" i="6"/>
  <c r="F76" i="6"/>
  <c r="AF76" i="6" s="1"/>
  <c r="E76" i="6"/>
  <c r="V76" i="6" s="1"/>
  <c r="W75" i="6"/>
  <c r="V75" i="6"/>
  <c r="W74" i="6"/>
  <c r="V74" i="6"/>
  <c r="M73" i="6"/>
  <c r="Q73" i="6"/>
  <c r="P73" i="6"/>
  <c r="O73" i="6"/>
  <c r="N73" i="6"/>
  <c r="L73" i="6"/>
  <c r="K73" i="6"/>
  <c r="J73" i="6"/>
  <c r="I73" i="6"/>
  <c r="H73" i="6"/>
  <c r="G73" i="6"/>
  <c r="F73" i="6"/>
  <c r="AF73" i="6" s="1"/>
  <c r="E73" i="6"/>
  <c r="V73" i="6" s="1"/>
  <c r="V72" i="6"/>
  <c r="R72" i="6"/>
  <c r="V71" i="6"/>
  <c r="R71" i="6"/>
  <c r="Q70" i="6"/>
  <c r="P70" i="6"/>
  <c r="O70" i="6"/>
  <c r="N70" i="6"/>
  <c r="M70" i="6"/>
  <c r="L70" i="6"/>
  <c r="K70" i="6"/>
  <c r="J70" i="6"/>
  <c r="I70" i="6"/>
  <c r="H70" i="6"/>
  <c r="G70" i="6"/>
  <c r="F70" i="6"/>
  <c r="AF70" i="6" s="1"/>
  <c r="E70" i="6"/>
  <c r="V70" i="6" s="1"/>
  <c r="V69" i="6"/>
  <c r="R69" i="6"/>
  <c r="R68" i="6" s="1"/>
  <c r="Q68" i="6"/>
  <c r="P68" i="6"/>
  <c r="O68" i="6"/>
  <c r="N68" i="6"/>
  <c r="M68" i="6"/>
  <c r="L68" i="6"/>
  <c r="K68" i="6"/>
  <c r="J68" i="6"/>
  <c r="I68" i="6"/>
  <c r="H68" i="6"/>
  <c r="G68" i="6"/>
  <c r="F68" i="6"/>
  <c r="AF68" i="6" s="1"/>
  <c r="E68" i="6"/>
  <c r="V68" i="6" s="1"/>
  <c r="V65" i="6"/>
  <c r="R65" i="6"/>
  <c r="V64" i="6"/>
  <c r="R64" i="6"/>
  <c r="Q63" i="6"/>
  <c r="Q62" i="6" s="1"/>
  <c r="P63" i="6"/>
  <c r="P62" i="6" s="1"/>
  <c r="O63" i="6"/>
  <c r="O62" i="6" s="1"/>
  <c r="N63" i="6"/>
  <c r="M63" i="6"/>
  <c r="L63" i="6"/>
  <c r="L62" i="6" s="1"/>
  <c r="K63" i="6"/>
  <c r="J63" i="6"/>
  <c r="J62" i="6" s="1"/>
  <c r="I63" i="6"/>
  <c r="I62" i="6" s="1"/>
  <c r="H63" i="6"/>
  <c r="H62" i="6" s="1"/>
  <c r="G63" i="6"/>
  <c r="G62" i="6" s="1"/>
  <c r="F63" i="6"/>
  <c r="AF63" i="6" s="1"/>
  <c r="E63" i="6"/>
  <c r="V63" i="6" s="1"/>
  <c r="V58" i="6"/>
  <c r="R58" i="6"/>
  <c r="V57" i="6"/>
  <c r="R57" i="6"/>
  <c r="V56" i="6"/>
  <c r="R56" i="6"/>
  <c r="V55" i="6"/>
  <c r="R55" i="6"/>
  <c r="V54" i="6"/>
  <c r="R54" i="6"/>
  <c r="V53" i="6"/>
  <c r="R53" i="6"/>
  <c r="Q52" i="6"/>
  <c r="P52" i="6"/>
  <c r="O52" i="6"/>
  <c r="N52" i="6"/>
  <c r="M52" i="6"/>
  <c r="L52" i="6"/>
  <c r="K52" i="6"/>
  <c r="J52" i="6"/>
  <c r="I52" i="6"/>
  <c r="H52" i="6"/>
  <c r="G52" i="6"/>
  <c r="F52" i="6"/>
  <c r="AF52" i="6" s="1"/>
  <c r="E52" i="6"/>
  <c r="V52" i="6" s="1"/>
  <c r="V51" i="6"/>
  <c r="R51" i="6"/>
  <c r="Q50" i="6"/>
  <c r="Q48" i="6" s="1"/>
  <c r="E50" i="6"/>
  <c r="E48" i="6" s="1"/>
  <c r="V48" i="6" s="1"/>
  <c r="V49" i="6"/>
  <c r="R49" i="6"/>
  <c r="P48" i="6"/>
  <c r="O48" i="6"/>
  <c r="O41" i="6" s="1"/>
  <c r="O40" i="6" s="1"/>
  <c r="N48" i="6"/>
  <c r="N41" i="6" s="1"/>
  <c r="N40" i="6" s="1"/>
  <c r="M48" i="6"/>
  <c r="M41" i="6" s="1"/>
  <c r="M40" i="6" s="1"/>
  <c r="L48" i="6"/>
  <c r="L41" i="6" s="1"/>
  <c r="L40" i="6" s="1"/>
  <c r="K48" i="6"/>
  <c r="K41" i="6" s="1"/>
  <c r="K40" i="6" s="1"/>
  <c r="J48" i="6"/>
  <c r="J41" i="6" s="1"/>
  <c r="J40" i="6" s="1"/>
  <c r="I48" i="6"/>
  <c r="I41" i="6" s="1"/>
  <c r="I40" i="6" s="1"/>
  <c r="H48" i="6"/>
  <c r="H41" i="6" s="1"/>
  <c r="H40" i="6" s="1"/>
  <c r="G48" i="6"/>
  <c r="G41" i="6" s="1"/>
  <c r="G40" i="6" s="1"/>
  <c r="F48" i="6"/>
  <c r="F41" i="6" s="1"/>
  <c r="F40" i="6" s="1"/>
  <c r="AF40" i="6" s="1"/>
  <c r="V47" i="6"/>
  <c r="R47" i="6"/>
  <c r="V46" i="6"/>
  <c r="R46" i="6"/>
  <c r="V45" i="6"/>
  <c r="R45" i="6"/>
  <c r="V44" i="6"/>
  <c r="R44" i="6"/>
  <c r="V43" i="6"/>
  <c r="R43" i="6"/>
  <c r="V42" i="6"/>
  <c r="V38" i="6"/>
  <c r="R38" i="6"/>
  <c r="V37" i="6"/>
  <c r="R37" i="6"/>
  <c r="V36" i="6"/>
  <c r="R36" i="6"/>
  <c r="Q35" i="6"/>
  <c r="P35" i="6"/>
  <c r="O35" i="6"/>
  <c r="N35" i="6"/>
  <c r="M35" i="6"/>
  <c r="L35" i="6"/>
  <c r="K35" i="6"/>
  <c r="J35" i="6"/>
  <c r="I35" i="6"/>
  <c r="H35" i="6"/>
  <c r="G35" i="6"/>
  <c r="F35" i="6"/>
  <c r="AF35" i="6" s="1"/>
  <c r="E35" i="6"/>
  <c r="V35" i="6" s="1"/>
  <c r="V34" i="6"/>
  <c r="Q34" i="6"/>
  <c r="V33" i="6"/>
  <c r="R33" i="6"/>
  <c r="P32" i="6"/>
  <c r="O32" i="6"/>
  <c r="N32" i="6"/>
  <c r="M32" i="6"/>
  <c r="L32" i="6"/>
  <c r="K32" i="6"/>
  <c r="J32" i="6"/>
  <c r="I32" i="6"/>
  <c r="H32" i="6"/>
  <c r="G32" i="6"/>
  <c r="F32" i="6"/>
  <c r="AF32" i="6" s="1"/>
  <c r="E32" i="6"/>
  <c r="V32" i="6" s="1"/>
  <c r="V29" i="6"/>
  <c r="R29" i="6"/>
  <c r="V28" i="6"/>
  <c r="R28" i="6"/>
  <c r="V27" i="6"/>
  <c r="R27" i="6"/>
  <c r="V26" i="6"/>
  <c r="R26" i="6"/>
  <c r="V25" i="6"/>
  <c r="R25" i="6"/>
  <c r="V24" i="6"/>
  <c r="R24" i="6"/>
  <c r="Q23" i="6"/>
  <c r="P23" i="6"/>
  <c r="O23" i="6"/>
  <c r="N23" i="6"/>
  <c r="M23" i="6"/>
  <c r="L23" i="6"/>
  <c r="K23" i="6"/>
  <c r="J23" i="6"/>
  <c r="I23" i="6"/>
  <c r="H23" i="6"/>
  <c r="G23" i="6"/>
  <c r="F23" i="6"/>
  <c r="AF23" i="6" s="1"/>
  <c r="E23" i="6"/>
  <c r="V23" i="6" s="1"/>
  <c r="V22" i="6"/>
  <c r="R22" i="6"/>
  <c r="V21" i="6"/>
  <c r="R21" i="6"/>
  <c r="V20" i="6"/>
  <c r="R20" i="6"/>
  <c r="Q19" i="6"/>
  <c r="P19" i="6"/>
  <c r="O19" i="6"/>
  <c r="N19" i="6"/>
  <c r="M19" i="6"/>
  <c r="L19" i="6"/>
  <c r="K19" i="6"/>
  <c r="J19" i="6"/>
  <c r="I19" i="6"/>
  <c r="H19" i="6"/>
  <c r="G19" i="6"/>
  <c r="F19" i="6"/>
  <c r="AF19" i="6" s="1"/>
  <c r="E19" i="6"/>
  <c r="V19" i="6" s="1"/>
  <c r="V18" i="6"/>
  <c r="R18" i="6"/>
  <c r="V17" i="6"/>
  <c r="R17" i="6"/>
  <c r="V16" i="6"/>
  <c r="R16" i="6"/>
  <c r="Q15" i="6"/>
  <c r="P15" i="6"/>
  <c r="P7" i="6" s="1"/>
  <c r="O15" i="6"/>
  <c r="O7" i="6" s="1"/>
  <c r="N15" i="6"/>
  <c r="N7" i="6" s="1"/>
  <c r="M15" i="6"/>
  <c r="M7" i="6" s="1"/>
  <c r="L15" i="6"/>
  <c r="L7" i="6" s="1"/>
  <c r="K15" i="6"/>
  <c r="K7" i="6" s="1"/>
  <c r="J15" i="6"/>
  <c r="J7" i="6" s="1"/>
  <c r="I15" i="6"/>
  <c r="I7" i="6" s="1"/>
  <c r="H15" i="6"/>
  <c r="H7" i="6" s="1"/>
  <c r="G15" i="6"/>
  <c r="G7" i="6" s="1"/>
  <c r="F15" i="6"/>
  <c r="F7" i="6" s="1"/>
  <c r="AF7" i="6" s="1"/>
  <c r="E15" i="6"/>
  <c r="V15" i="6" s="1"/>
  <c r="V14" i="6"/>
  <c r="R14" i="6"/>
  <c r="V13" i="6"/>
  <c r="R13" i="6"/>
  <c r="V12" i="6"/>
  <c r="R12" i="6"/>
  <c r="V11" i="6"/>
  <c r="R11" i="6"/>
  <c r="V10" i="6"/>
  <c r="Q10" i="6"/>
  <c r="R10" i="6" s="1"/>
  <c r="V9" i="6"/>
  <c r="R9" i="6"/>
  <c r="V8" i="6"/>
  <c r="R8" i="6"/>
  <c r="X2" i="6"/>
  <c r="AW9" i="1" l="1"/>
  <c r="AX9" i="1" s="1"/>
  <c r="AS8" i="1"/>
  <c r="E7" i="1"/>
  <c r="AF127" i="6"/>
  <c r="AF231" i="6"/>
  <c r="H31" i="6"/>
  <c r="H30" i="6" s="1"/>
  <c r="AF204" i="6"/>
  <c r="AF15" i="6"/>
  <c r="AF48" i="6"/>
  <c r="AF224" i="6"/>
  <c r="AF41" i="6"/>
  <c r="AF97" i="6"/>
  <c r="AF113" i="6"/>
  <c r="AF98" i="6"/>
  <c r="AF107" i="6"/>
  <c r="AF123" i="6"/>
  <c r="AF195" i="6"/>
  <c r="AF251" i="6"/>
  <c r="AF148" i="6"/>
  <c r="AF156" i="6"/>
  <c r="AF181" i="6"/>
  <c r="I202" i="6"/>
  <c r="I201" i="6" s="1"/>
  <c r="Q202" i="6"/>
  <c r="Q201" i="6" s="1"/>
  <c r="K202" i="6"/>
  <c r="K201" i="6" s="1"/>
  <c r="V204" i="6"/>
  <c r="M202" i="6"/>
  <c r="M201" i="6" s="1"/>
  <c r="R204" i="6"/>
  <c r="K31" i="6"/>
  <c r="K30" i="6" s="1"/>
  <c r="P31" i="6"/>
  <c r="P30" i="6" s="1"/>
  <c r="M31" i="6"/>
  <c r="M30" i="6" s="1"/>
  <c r="E171" i="6"/>
  <c r="V171" i="6" s="1"/>
  <c r="N31" i="6"/>
  <c r="N30" i="6" s="1"/>
  <c r="O171" i="6"/>
  <c r="F31" i="6"/>
  <c r="M290" i="6"/>
  <c r="M6" i="6"/>
  <c r="J31" i="6"/>
  <c r="J30" i="6" s="1"/>
  <c r="F6" i="6"/>
  <c r="AF6" i="6" s="1"/>
  <c r="N6" i="6"/>
  <c r="H171" i="6"/>
  <c r="J256" i="6"/>
  <c r="J255" i="6" s="1"/>
  <c r="E290" i="6"/>
  <c r="V289" i="6" s="1"/>
  <c r="K290" i="6"/>
  <c r="K39" i="6"/>
  <c r="F290" i="6"/>
  <c r="AF290" i="6" s="1"/>
  <c r="N290" i="6"/>
  <c r="L39" i="6"/>
  <c r="R50" i="6"/>
  <c r="R48" i="6" s="1"/>
  <c r="P90" i="6"/>
  <c r="R285" i="6"/>
  <c r="R63" i="6"/>
  <c r="R62" i="6" s="1"/>
  <c r="L295" i="6"/>
  <c r="R91" i="6"/>
  <c r="E319" i="6"/>
  <c r="M256" i="6"/>
  <c r="M255" i="6" s="1"/>
  <c r="G6" i="6"/>
  <c r="O6" i="6"/>
  <c r="G39" i="6"/>
  <c r="E180" i="6"/>
  <c r="V180" i="6" s="1"/>
  <c r="Q220" i="6"/>
  <c r="Q219" i="6" s="1"/>
  <c r="O39" i="6"/>
  <c r="G295" i="6"/>
  <c r="O295" i="6"/>
  <c r="L31" i="6"/>
  <c r="L30" i="6" s="1"/>
  <c r="N303" i="6"/>
  <c r="R227" i="6"/>
  <c r="I290" i="6"/>
  <c r="Q290" i="6"/>
  <c r="J295" i="6"/>
  <c r="E163" i="6"/>
  <c r="V163" i="6" s="1"/>
  <c r="M163" i="6"/>
  <c r="P220" i="6"/>
  <c r="P219" i="6" s="1"/>
  <c r="H6" i="6"/>
  <c r="P6" i="6"/>
  <c r="I90" i="6"/>
  <c r="Q90" i="6"/>
  <c r="X74" i="6"/>
  <c r="H163" i="6"/>
  <c r="P163" i="6"/>
  <c r="P171" i="6"/>
  <c r="I303" i="6"/>
  <c r="E7" i="6"/>
  <c r="V7" i="6" s="1"/>
  <c r="I171" i="6"/>
  <c r="G256" i="6"/>
  <c r="G255" i="6" s="1"/>
  <c r="O290" i="6"/>
  <c r="J90" i="6"/>
  <c r="L171" i="6"/>
  <c r="R205" i="6"/>
  <c r="J220" i="6"/>
  <c r="J219" i="6" s="1"/>
  <c r="R220" i="6"/>
  <c r="R219" i="6" s="1"/>
  <c r="L290" i="6"/>
  <c r="E144" i="6"/>
  <c r="V144" i="6" s="1"/>
  <c r="G163" i="6"/>
  <c r="O163" i="6"/>
  <c r="K226" i="6"/>
  <c r="K256" i="6"/>
  <c r="K255" i="6" s="1"/>
  <c r="R280" i="6"/>
  <c r="M295" i="6"/>
  <c r="P67" i="6"/>
  <c r="P66" i="6" s="1"/>
  <c r="G171" i="6"/>
  <c r="R194" i="6"/>
  <c r="F201" i="6"/>
  <c r="AF201" i="6" s="1"/>
  <c r="N201" i="6"/>
  <c r="M220" i="6"/>
  <c r="M219" i="6" s="1"/>
  <c r="F223" i="6"/>
  <c r="G290" i="6"/>
  <c r="J39" i="6"/>
  <c r="R70" i="6"/>
  <c r="J133" i="6"/>
  <c r="J105" i="6" s="1"/>
  <c r="L201" i="6"/>
  <c r="P226" i="6"/>
  <c r="H290" i="6"/>
  <c r="P290" i="6"/>
  <c r="L6" i="6"/>
  <c r="R19" i="6"/>
  <c r="R174" i="6"/>
  <c r="R171" i="6" s="1"/>
  <c r="F171" i="6"/>
  <c r="AF171" i="6" s="1"/>
  <c r="N171" i="6"/>
  <c r="H177" i="6"/>
  <c r="H201" i="6"/>
  <c r="P201" i="6"/>
  <c r="H303" i="6"/>
  <c r="G314" i="6"/>
  <c r="M39" i="6"/>
  <c r="G90" i="6"/>
  <c r="V123" i="6"/>
  <c r="J163" i="6"/>
  <c r="L163" i="6"/>
  <c r="G220" i="6"/>
  <c r="G219" i="6" s="1"/>
  <c r="Q7" i="6"/>
  <c r="Q6" i="6" s="1"/>
  <c r="M90" i="6"/>
  <c r="G133" i="6"/>
  <c r="G105" i="6" s="1"/>
  <c r="R148" i="6"/>
  <c r="R144" i="6" s="1"/>
  <c r="I295" i="6"/>
  <c r="Q295" i="6"/>
  <c r="O303" i="6"/>
  <c r="J67" i="6"/>
  <c r="J66" i="6" s="1"/>
  <c r="R98" i="6"/>
  <c r="R97" i="6" s="1"/>
  <c r="R96" i="6" s="1"/>
  <c r="P177" i="6"/>
  <c r="K220" i="6"/>
  <c r="K219" i="6" s="1"/>
  <c r="O67" i="6"/>
  <c r="O66" i="6" s="1"/>
  <c r="L90" i="6"/>
  <c r="I133" i="6"/>
  <c r="I105" i="6" s="1"/>
  <c r="Q133" i="6"/>
  <c r="Q105" i="6" s="1"/>
  <c r="E194" i="6"/>
  <c r="V194" i="6" s="1"/>
  <c r="K295" i="6"/>
  <c r="R15" i="6"/>
  <c r="R7" i="6" s="1"/>
  <c r="O90" i="6"/>
  <c r="R134" i="6"/>
  <c r="K171" i="6"/>
  <c r="N226" i="6"/>
  <c r="R290" i="6"/>
  <c r="G304" i="6"/>
  <c r="G331" i="6"/>
  <c r="X75" i="6"/>
  <c r="Z75" i="6" s="1"/>
  <c r="I163" i="6"/>
  <c r="Q163" i="6"/>
  <c r="R186" i="6"/>
  <c r="E230" i="6"/>
  <c r="V230" i="6" s="1"/>
  <c r="R52" i="6"/>
  <c r="G67" i="6"/>
  <c r="G66" i="6" s="1"/>
  <c r="R123" i="6"/>
  <c r="R122" i="6" s="1"/>
  <c r="V172" i="6"/>
  <c r="J171" i="6"/>
  <c r="L256" i="6"/>
  <c r="L255" i="6" s="1"/>
  <c r="O256" i="6"/>
  <c r="O255" i="6" s="1"/>
  <c r="J290" i="6"/>
  <c r="F295" i="6"/>
  <c r="AF295" i="6" s="1"/>
  <c r="N295" i="6"/>
  <c r="J303" i="6"/>
  <c r="R308" i="6"/>
  <c r="R312" i="6"/>
  <c r="R318" i="6"/>
  <c r="R314" i="6" s="1"/>
  <c r="E343" i="6"/>
  <c r="M303" i="6"/>
  <c r="Q67" i="6"/>
  <c r="Q66" i="6" s="1"/>
  <c r="H67" i="6"/>
  <c r="H66" i="6" s="1"/>
  <c r="F133" i="6"/>
  <c r="N133" i="6"/>
  <c r="N105" i="6" s="1"/>
  <c r="K163" i="6"/>
  <c r="F177" i="6"/>
  <c r="AF177" i="6" s="1"/>
  <c r="N177" i="6"/>
  <c r="M180" i="6"/>
  <c r="M177" i="6" s="1"/>
  <c r="Q303" i="6"/>
  <c r="F67" i="6"/>
  <c r="N67" i="6"/>
  <c r="N66" i="6" s="1"/>
  <c r="K90" i="6"/>
  <c r="O133" i="6"/>
  <c r="O105" i="6" s="1"/>
  <c r="R180" i="6"/>
  <c r="F256" i="6"/>
  <c r="N256" i="6"/>
  <c r="N255" i="6" s="1"/>
  <c r="G31" i="6"/>
  <c r="G30" i="6" s="1"/>
  <c r="O31" i="6"/>
  <c r="O30" i="6" s="1"/>
  <c r="R35" i="6"/>
  <c r="F39" i="6"/>
  <c r="AF39" i="6" s="1"/>
  <c r="V50" i="6"/>
  <c r="K67" i="6"/>
  <c r="K66" i="6" s="1"/>
  <c r="K133" i="6"/>
  <c r="K105" i="6" s="1"/>
  <c r="M171" i="6"/>
  <c r="G201" i="6"/>
  <c r="O201" i="6"/>
  <c r="E220" i="6"/>
  <c r="V220" i="6" s="1"/>
  <c r="H221" i="6"/>
  <c r="H220" i="6" s="1"/>
  <c r="H219" i="6" s="1"/>
  <c r="O220" i="6"/>
  <c r="O219" i="6" s="1"/>
  <c r="E295" i="6"/>
  <c r="V294" i="6" s="1"/>
  <c r="R332" i="6"/>
  <c r="R331" i="6" s="1"/>
  <c r="N39" i="6"/>
  <c r="L67" i="6"/>
  <c r="L66" i="6" s="1"/>
  <c r="L133" i="6"/>
  <c r="L105" i="6" s="1"/>
  <c r="R208" i="6"/>
  <c r="I220" i="6"/>
  <c r="I219" i="6" s="1"/>
  <c r="M226" i="6"/>
  <c r="Q171" i="6"/>
  <c r="K6" i="6"/>
  <c r="I31" i="6"/>
  <c r="I30" i="6" s="1"/>
  <c r="F163" i="6"/>
  <c r="AF163" i="6" s="1"/>
  <c r="N163" i="6"/>
  <c r="O177" i="6"/>
  <c r="H226" i="6"/>
  <c r="F226" i="6"/>
  <c r="AF226" i="6" s="1"/>
  <c r="E31" i="6"/>
  <c r="E30" i="6" s="1"/>
  <c r="V30" i="6" s="1"/>
  <c r="E155" i="6"/>
  <c r="V155" i="6" s="1"/>
  <c r="R156" i="6"/>
  <c r="R155" i="6" s="1"/>
  <c r="K177" i="6"/>
  <c r="I226" i="6"/>
  <c r="E256" i="6"/>
  <c r="E255" i="6" s="1"/>
  <c r="V255" i="6" s="1"/>
  <c r="R257" i="6"/>
  <c r="R275" i="6"/>
  <c r="R296" i="6"/>
  <c r="R295" i="6" s="1"/>
  <c r="P303" i="6"/>
  <c r="K303" i="6"/>
  <c r="H39" i="6"/>
  <c r="V113" i="6"/>
  <c r="E107" i="6"/>
  <c r="I6" i="6"/>
  <c r="E41" i="6"/>
  <c r="P41" i="6"/>
  <c r="P40" i="6" s="1"/>
  <c r="P39" i="6" s="1"/>
  <c r="I39" i="6"/>
  <c r="Q41" i="6"/>
  <c r="Q40" i="6" s="1"/>
  <c r="Q39" i="6" s="1"/>
  <c r="J6" i="6"/>
  <c r="M62" i="6"/>
  <c r="R23" i="6"/>
  <c r="V134" i="6"/>
  <c r="M133" i="6"/>
  <c r="M105" i="6" s="1"/>
  <c r="J177" i="6"/>
  <c r="E62" i="6"/>
  <c r="V62" i="6" s="1"/>
  <c r="Q32" i="6"/>
  <c r="Q31" i="6" s="1"/>
  <c r="Q30" i="6" s="1"/>
  <c r="R34" i="6"/>
  <c r="R32" i="6" s="1"/>
  <c r="K62" i="6"/>
  <c r="H90" i="6"/>
  <c r="I67" i="6"/>
  <c r="I66" i="6" s="1"/>
  <c r="F62" i="6"/>
  <c r="AF62" i="6" s="1"/>
  <c r="N62" i="6"/>
  <c r="E97" i="6"/>
  <c r="V98" i="6"/>
  <c r="J201" i="6"/>
  <c r="R211" i="6"/>
  <c r="G226" i="6"/>
  <c r="O226" i="6"/>
  <c r="E67" i="6"/>
  <c r="R82" i="6"/>
  <c r="M67" i="6"/>
  <c r="M66" i="6" s="1"/>
  <c r="F90" i="6"/>
  <c r="AF90" i="6" s="1"/>
  <c r="N90" i="6"/>
  <c r="E126" i="6"/>
  <c r="V126" i="6" s="1"/>
  <c r="H133" i="6"/>
  <c r="H105" i="6" s="1"/>
  <c r="P133" i="6"/>
  <c r="P105" i="6" s="1"/>
  <c r="Q226" i="6"/>
  <c r="F303" i="6"/>
  <c r="AF303" i="6" s="1"/>
  <c r="R127" i="6"/>
  <c r="R126" i="6" s="1"/>
  <c r="R163" i="6"/>
  <c r="G180" i="6"/>
  <c r="G177" i="6" s="1"/>
  <c r="E201" i="6"/>
  <c r="V201" i="6" s="1"/>
  <c r="V202" i="6"/>
  <c r="J226" i="6"/>
  <c r="R76" i="6"/>
  <c r="R113" i="6"/>
  <c r="R107" i="6" s="1"/>
  <c r="R106" i="6" s="1"/>
  <c r="I177" i="6"/>
  <c r="Q177" i="6"/>
  <c r="L177" i="6"/>
  <c r="V164" i="6"/>
  <c r="E250" i="6"/>
  <c r="V250" i="6" s="1"/>
  <c r="I256" i="6"/>
  <c r="I255" i="6" s="1"/>
  <c r="Q256" i="6"/>
  <c r="Q255" i="6" s="1"/>
  <c r="R320" i="6"/>
  <c r="R319" i="6" s="1"/>
  <c r="G319" i="6"/>
  <c r="G343" i="6"/>
  <c r="R350" i="6"/>
  <c r="R343" i="6" s="1"/>
  <c r="L220" i="6"/>
  <c r="L219" i="6" s="1"/>
  <c r="L226" i="6"/>
  <c r="H256" i="6"/>
  <c r="H255" i="6" s="1"/>
  <c r="P256" i="6"/>
  <c r="P255" i="6" s="1"/>
  <c r="R271" i="6"/>
  <c r="L303" i="6"/>
  <c r="N220" i="6"/>
  <c r="N219" i="6" s="1"/>
  <c r="R230" i="6"/>
  <c r="G351" i="6"/>
  <c r="R352" i="6"/>
  <c r="R351" i="6" s="1"/>
  <c r="H295" i="6"/>
  <c r="P295" i="6"/>
  <c r="AW10" i="1" l="1"/>
  <c r="AX10" i="1" s="1"/>
  <c r="E6" i="1"/>
  <c r="AS6" i="1" s="1"/>
  <c r="AS7" i="1"/>
  <c r="H5" i="6"/>
  <c r="H4" i="6" s="1"/>
  <c r="F255" i="6"/>
  <c r="AF255" i="6" s="1"/>
  <c r="AF256" i="6"/>
  <c r="F105" i="6"/>
  <c r="AF105" i="6" s="1"/>
  <c r="AF133" i="6"/>
  <c r="F30" i="6"/>
  <c r="AF30" i="6" s="1"/>
  <c r="AF31" i="6"/>
  <c r="F66" i="6"/>
  <c r="AF66" i="6" s="1"/>
  <c r="AF67" i="6"/>
  <c r="F220" i="6"/>
  <c r="AF223" i="6"/>
  <c r="R202" i="6"/>
  <c r="R201" i="6" s="1"/>
  <c r="R73" i="6"/>
  <c r="R67" i="6" s="1"/>
  <c r="R66" i="6" s="1"/>
  <c r="O162" i="6"/>
  <c r="O154" i="6" s="1"/>
  <c r="O104" i="6" s="1"/>
  <c r="K5" i="6"/>
  <c r="K4" i="6" s="1"/>
  <c r="P5" i="6"/>
  <c r="P4" i="6" s="1"/>
  <c r="M5" i="6"/>
  <c r="M4" i="6" s="1"/>
  <c r="N5" i="6"/>
  <c r="N4" i="6" s="1"/>
  <c r="J162" i="6"/>
  <c r="J154" i="6" s="1"/>
  <c r="J104" i="6" s="1"/>
  <c r="L5" i="6"/>
  <c r="L4" i="6" s="1"/>
  <c r="E303" i="6"/>
  <c r="J5" i="6"/>
  <c r="J4" i="6" s="1"/>
  <c r="O5" i="6"/>
  <c r="O4" i="6" s="1"/>
  <c r="H162" i="6"/>
  <c r="H154" i="6" s="1"/>
  <c r="H104" i="6" s="1"/>
  <c r="G5" i="6"/>
  <c r="G4" i="6" s="1"/>
  <c r="P61" i="6"/>
  <c r="P60" i="6" s="1"/>
  <c r="R90" i="6"/>
  <c r="P162" i="6"/>
  <c r="P154" i="6" s="1"/>
  <c r="P104" i="6" s="1"/>
  <c r="R41" i="6"/>
  <c r="R40" i="6" s="1"/>
  <c r="R39" i="6" s="1"/>
  <c r="Q61" i="6"/>
  <c r="Q60" i="6" s="1"/>
  <c r="L225" i="6"/>
  <c r="E6" i="6"/>
  <c r="V6" i="6" s="1"/>
  <c r="M162" i="6"/>
  <c r="M154" i="6" s="1"/>
  <c r="M104" i="6" s="1"/>
  <c r="E162" i="6"/>
  <c r="V162" i="6" s="1"/>
  <c r="G162" i="6"/>
  <c r="G154" i="6" s="1"/>
  <c r="G104" i="6" s="1"/>
  <c r="J61" i="6"/>
  <c r="J60" i="6" s="1"/>
  <c r="I162" i="6"/>
  <c r="I154" i="6" s="1"/>
  <c r="I104" i="6" s="1"/>
  <c r="R226" i="6"/>
  <c r="O61" i="6"/>
  <c r="O60" i="6" s="1"/>
  <c r="E219" i="6"/>
  <c r="V219" i="6" s="1"/>
  <c r="I61" i="6"/>
  <c r="I60" i="6" s="1"/>
  <c r="R6" i="6"/>
  <c r="H61" i="6"/>
  <c r="H60" i="6" s="1"/>
  <c r="K162" i="6"/>
  <c r="K154" i="6" s="1"/>
  <c r="K104" i="6" s="1"/>
  <c r="E177" i="6"/>
  <c r="V177" i="6" s="1"/>
  <c r="R304" i="6"/>
  <c r="R303" i="6" s="1"/>
  <c r="R31" i="6"/>
  <c r="R30" i="6" s="1"/>
  <c r="G61" i="6"/>
  <c r="G60" i="6" s="1"/>
  <c r="K225" i="6"/>
  <c r="I225" i="6"/>
  <c r="F162" i="6"/>
  <c r="R133" i="6"/>
  <c r="R105" i="6" s="1"/>
  <c r="G225" i="6"/>
  <c r="L61" i="6"/>
  <c r="L60" i="6" s="1"/>
  <c r="R162" i="6"/>
  <c r="N162" i="6"/>
  <c r="N154" i="6" s="1"/>
  <c r="N104" i="6" s="1"/>
  <c r="L162" i="6"/>
  <c r="L154" i="6" s="1"/>
  <c r="L104" i="6" s="1"/>
  <c r="P225" i="6"/>
  <c r="R177" i="6"/>
  <c r="N225" i="6"/>
  <c r="E133" i="6"/>
  <c r="V133" i="6" s="1"/>
  <c r="M225" i="6"/>
  <c r="V31" i="6"/>
  <c r="K61" i="6"/>
  <c r="K60" i="6" s="1"/>
  <c r="H225" i="6"/>
  <c r="V256" i="6"/>
  <c r="O225" i="6"/>
  <c r="M61" i="6"/>
  <c r="M60" i="6" s="1"/>
  <c r="Q162" i="6"/>
  <c r="Q154" i="6" s="1"/>
  <c r="Q104" i="6" s="1"/>
  <c r="R256" i="6"/>
  <c r="R255" i="6" s="1"/>
  <c r="J225" i="6"/>
  <c r="N61" i="6"/>
  <c r="N60" i="6" s="1"/>
  <c r="I5" i="6"/>
  <c r="I4" i="6" s="1"/>
  <c r="V107" i="6"/>
  <c r="E106" i="6"/>
  <c r="V97" i="6"/>
  <c r="E96" i="6"/>
  <c r="E226" i="6"/>
  <c r="G303" i="6"/>
  <c r="Q225" i="6"/>
  <c r="V41" i="6"/>
  <c r="E40" i="6"/>
  <c r="Q5" i="6"/>
  <c r="Q4" i="6" s="1"/>
  <c r="E66" i="6"/>
  <c r="V66" i="6" s="1"/>
  <c r="V67" i="6"/>
  <c r="F225" i="6" l="1"/>
  <c r="AF225" i="6" s="1"/>
  <c r="F154" i="6"/>
  <c r="AF162" i="6"/>
  <c r="F61" i="6"/>
  <c r="F219" i="6"/>
  <c r="AF219" i="6" s="1"/>
  <c r="AF220" i="6"/>
  <c r="F5" i="6"/>
  <c r="Q59" i="6"/>
  <c r="Q3" i="6" s="1"/>
  <c r="Q2" i="6" s="1"/>
  <c r="P59" i="6"/>
  <c r="P3" i="6" s="1"/>
  <c r="P2" i="6" s="1"/>
  <c r="E5" i="6"/>
  <c r="V5" i="6" s="1"/>
  <c r="R5" i="6"/>
  <c r="R4" i="6" s="1"/>
  <c r="J59" i="6"/>
  <c r="J3" i="6" s="1"/>
  <c r="J2" i="6" s="1"/>
  <c r="R61" i="6"/>
  <c r="R60" i="6" s="1"/>
  <c r="K59" i="6"/>
  <c r="K3" i="6" s="1"/>
  <c r="K2" i="6" s="1"/>
  <c r="I59" i="6"/>
  <c r="I3" i="6" s="1"/>
  <c r="I2" i="6" s="1"/>
  <c r="G59" i="6"/>
  <c r="G3" i="6" s="1"/>
  <c r="G2" i="6" s="1"/>
  <c r="M59" i="6"/>
  <c r="M3" i="6" s="1"/>
  <c r="M2" i="6" s="1"/>
  <c r="R225" i="6"/>
  <c r="E154" i="6"/>
  <c r="V154" i="6" s="1"/>
  <c r="O59" i="6"/>
  <c r="O3" i="6" s="1"/>
  <c r="O2" i="6" s="1"/>
  <c r="H59" i="6"/>
  <c r="H3" i="6" s="1"/>
  <c r="H2" i="6" s="1"/>
  <c r="R154" i="6"/>
  <c r="R104" i="6" s="1"/>
  <c r="N59" i="6"/>
  <c r="N3" i="6" s="1"/>
  <c r="N2" i="6" s="1"/>
  <c r="L59" i="6"/>
  <c r="L3" i="6" s="1"/>
  <c r="L2" i="6" s="1"/>
  <c r="E39" i="6"/>
  <c r="V39" i="6" s="1"/>
  <c r="V40" i="6"/>
  <c r="V106" i="6"/>
  <c r="E105" i="6"/>
  <c r="V96" i="6"/>
  <c r="E90" i="6"/>
  <c r="E225" i="6"/>
  <c r="V225" i="6" s="1"/>
  <c r="V226" i="6"/>
  <c r="F4" i="6" l="1"/>
  <c r="AF4" i="6" s="1"/>
  <c r="AF5" i="6"/>
  <c r="F60" i="6"/>
  <c r="AF61" i="6"/>
  <c r="F104" i="6"/>
  <c r="AF104" i="6" s="1"/>
  <c r="AF154" i="6"/>
  <c r="R59" i="6"/>
  <c r="R3" i="6" s="1"/>
  <c r="R2" i="6" s="1"/>
  <c r="V90" i="6"/>
  <c r="E61" i="6"/>
  <c r="E104" i="6"/>
  <c r="V104" i="6" s="1"/>
  <c r="V105" i="6"/>
  <c r="E4" i="6"/>
  <c r="AF60" i="6" l="1"/>
  <c r="F59" i="6"/>
  <c r="E60" i="6"/>
  <c r="V61" i="6"/>
  <c r="V4" i="6"/>
  <c r="F3" i="6" l="1"/>
  <c r="AF59" i="6"/>
  <c r="E59" i="6"/>
  <c r="V60" i="6"/>
  <c r="F2" i="6" l="1"/>
  <c r="AF2" i="6" s="1"/>
  <c r="AF3" i="6"/>
  <c r="V59" i="6"/>
  <c r="E3" i="6"/>
  <c r="E2" i="6" l="1"/>
  <c r="V3" i="6"/>
  <c r="Y2" i="6" l="1"/>
  <c r="V2" i="6"/>
  <c r="AF144" i="5" l="1"/>
  <c r="AF142" i="5"/>
  <c r="AF140" i="5"/>
  <c r="AF139" i="5"/>
  <c r="AF138" i="5"/>
  <c r="AF134" i="5"/>
  <c r="AF133" i="5"/>
  <c r="AF132" i="5"/>
  <c r="AF131" i="5"/>
  <c r="AF130" i="5"/>
  <c r="AF129" i="5"/>
  <c r="AF124" i="5"/>
  <c r="AF123" i="5"/>
  <c r="AF122" i="5"/>
  <c r="AF121" i="5"/>
  <c r="AF120" i="5"/>
  <c r="AF119" i="5"/>
  <c r="AF118" i="5"/>
  <c r="AF117" i="5"/>
  <c r="AF116" i="5"/>
  <c r="AF115" i="5"/>
  <c r="AF114" i="5"/>
  <c r="AF113" i="5"/>
  <c r="AF111" i="5"/>
  <c r="AF108" i="5"/>
  <c r="AF106" i="5"/>
  <c r="AF105" i="5"/>
  <c r="AF103" i="5"/>
  <c r="AF102" i="5"/>
  <c r="AF101" i="5"/>
  <c r="AF100" i="5"/>
  <c r="AF99" i="5"/>
  <c r="AF98" i="5"/>
  <c r="AF97" i="5"/>
  <c r="AF94" i="5"/>
  <c r="AF93" i="5"/>
  <c r="AF92" i="5"/>
  <c r="AF91" i="5"/>
  <c r="AF90" i="5"/>
  <c r="AF86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6" i="5"/>
  <c r="AF45" i="5"/>
  <c r="AF44" i="5"/>
  <c r="AF43" i="5"/>
  <c r="AF42" i="5"/>
  <c r="AF40" i="5"/>
  <c r="AF39" i="5"/>
  <c r="AF38" i="5"/>
  <c r="AF37" i="5"/>
  <c r="AF35" i="5"/>
  <c r="AF34" i="5"/>
  <c r="AF33" i="5"/>
  <c r="AF32" i="5"/>
  <c r="AF31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R146" i="5"/>
  <c r="AA133" i="5" s="1"/>
  <c r="Q145" i="5"/>
  <c r="Q143" i="5" s="1"/>
  <c r="P145" i="5"/>
  <c r="P143" i="5" s="1"/>
  <c r="O145" i="5"/>
  <c r="O143" i="5" s="1"/>
  <c r="N145" i="5"/>
  <c r="N143" i="5" s="1"/>
  <c r="M145" i="5"/>
  <c r="M143" i="5" s="1"/>
  <c r="L145" i="5"/>
  <c r="L143" i="5" s="1"/>
  <c r="K145" i="5"/>
  <c r="K143" i="5" s="1"/>
  <c r="J145" i="5"/>
  <c r="J143" i="5" s="1"/>
  <c r="I145" i="5"/>
  <c r="I143" i="5" s="1"/>
  <c r="H145" i="5"/>
  <c r="H143" i="5" s="1"/>
  <c r="G145" i="5"/>
  <c r="F145" i="5"/>
  <c r="F143" i="5" s="1"/>
  <c r="E145" i="5"/>
  <c r="E143" i="5" s="1"/>
  <c r="R144" i="5"/>
  <c r="AA131" i="5" s="1"/>
  <c r="B144" i="5"/>
  <c r="R142" i="5"/>
  <c r="R141" i="5" s="1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R140" i="5"/>
  <c r="AA127" i="5" s="1"/>
  <c r="T139" i="5"/>
  <c r="R139" i="5"/>
  <c r="AA126" i="5" s="1"/>
  <c r="R138" i="5"/>
  <c r="Q137" i="5"/>
  <c r="Q136" i="5" s="1"/>
  <c r="Q135" i="5" s="1"/>
  <c r="Q128" i="5" s="1"/>
  <c r="P137" i="5"/>
  <c r="P136" i="5" s="1"/>
  <c r="P135" i="5" s="1"/>
  <c r="P128" i="5" s="1"/>
  <c r="O137" i="5"/>
  <c r="O136" i="5" s="1"/>
  <c r="O135" i="5" s="1"/>
  <c r="O128" i="5" s="1"/>
  <c r="N137" i="5"/>
  <c r="N136" i="5" s="1"/>
  <c r="N135" i="5" s="1"/>
  <c r="N128" i="5" s="1"/>
  <c r="M137" i="5"/>
  <c r="M136" i="5" s="1"/>
  <c r="M135" i="5" s="1"/>
  <c r="M128" i="5" s="1"/>
  <c r="L137" i="5"/>
  <c r="L136" i="5" s="1"/>
  <c r="L135" i="5" s="1"/>
  <c r="L128" i="5" s="1"/>
  <c r="K137" i="5"/>
  <c r="K136" i="5" s="1"/>
  <c r="K135" i="5" s="1"/>
  <c r="K128" i="5" s="1"/>
  <c r="J137" i="5"/>
  <c r="J136" i="5" s="1"/>
  <c r="J135" i="5" s="1"/>
  <c r="J128" i="5" s="1"/>
  <c r="I137" i="5"/>
  <c r="I136" i="5" s="1"/>
  <c r="I135" i="5" s="1"/>
  <c r="I128" i="5" s="1"/>
  <c r="H137" i="5"/>
  <c r="H136" i="5" s="1"/>
  <c r="H135" i="5" s="1"/>
  <c r="H128" i="5" s="1"/>
  <c r="G137" i="5"/>
  <c r="G136" i="5" s="1"/>
  <c r="G135" i="5" s="1"/>
  <c r="G128" i="5" s="1"/>
  <c r="F137" i="5"/>
  <c r="F136" i="5" s="1"/>
  <c r="F135" i="5" s="1"/>
  <c r="F128" i="5" s="1"/>
  <c r="E137" i="5"/>
  <c r="E136" i="5" s="1"/>
  <c r="E135" i="5" s="1"/>
  <c r="E128" i="5" s="1"/>
  <c r="AB134" i="5"/>
  <c r="AA134" i="5"/>
  <c r="R134" i="5"/>
  <c r="AA120" i="5" s="1"/>
  <c r="R133" i="5"/>
  <c r="AA119" i="5" s="1"/>
  <c r="R132" i="5"/>
  <c r="AA118" i="5" s="1"/>
  <c r="R131" i="5"/>
  <c r="AA117" i="5" s="1"/>
  <c r="R130" i="5"/>
  <c r="R129" i="5"/>
  <c r="AD125" i="5"/>
  <c r="AF125" i="5" s="1"/>
  <c r="B125" i="5"/>
  <c r="A125" i="5"/>
  <c r="R124" i="5"/>
  <c r="AA111" i="5" s="1"/>
  <c r="R123" i="5"/>
  <c r="AA110" i="5" s="1"/>
  <c r="R122" i="5"/>
  <c r="AA109" i="5" s="1"/>
  <c r="R121" i="5"/>
  <c r="AA108" i="5" s="1"/>
  <c r="S120" i="5"/>
  <c r="T120" i="5" s="1"/>
  <c r="R120" i="5"/>
  <c r="AA107" i="5" s="1"/>
  <c r="S119" i="5"/>
  <c r="T119" i="5" s="1"/>
  <c r="R119" i="5"/>
  <c r="AA106" i="5" s="1"/>
  <c r="S118" i="5"/>
  <c r="T118" i="5" s="1"/>
  <c r="R118" i="5"/>
  <c r="AA105" i="5" s="1"/>
  <c r="S117" i="5"/>
  <c r="T117" i="5" s="1"/>
  <c r="R117" i="5"/>
  <c r="AA104" i="5" s="1"/>
  <c r="S116" i="5"/>
  <c r="T116" i="5" s="1"/>
  <c r="R116" i="5"/>
  <c r="AA103" i="5" s="1"/>
  <c r="S115" i="5"/>
  <c r="T115" i="5" s="1"/>
  <c r="R115" i="5"/>
  <c r="AA102" i="5" s="1"/>
  <c r="R114" i="5"/>
  <c r="AA101" i="5" s="1"/>
  <c r="R113" i="5"/>
  <c r="AA100" i="5" s="1"/>
  <c r="S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S111" i="5"/>
  <c r="T111" i="5" s="1"/>
  <c r="R111" i="5"/>
  <c r="R110" i="5" s="1"/>
  <c r="AD110" i="5"/>
  <c r="S110" i="5"/>
  <c r="T110" i="5" s="1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S109" i="5"/>
  <c r="T109" i="5" s="1"/>
  <c r="S108" i="5"/>
  <c r="T108" i="5" s="1"/>
  <c r="R108" i="5"/>
  <c r="AA95" i="5" s="1"/>
  <c r="S107" i="5"/>
  <c r="T107" i="5" s="1"/>
  <c r="S106" i="5"/>
  <c r="T106" i="5" s="1"/>
  <c r="R106" i="5"/>
  <c r="AA93" i="5" s="1"/>
  <c r="AB105" i="5"/>
  <c r="S105" i="5"/>
  <c r="T105" i="5" s="1"/>
  <c r="R105" i="5"/>
  <c r="AA92" i="5" s="1"/>
  <c r="S104" i="5"/>
  <c r="T104" i="5" s="1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S103" i="5"/>
  <c r="T103" i="5" s="1"/>
  <c r="R103" i="5"/>
  <c r="AA90" i="5" s="1"/>
  <c r="S102" i="5"/>
  <c r="T102" i="5" s="1"/>
  <c r="R102" i="5"/>
  <c r="AA89" i="5" s="1"/>
  <c r="S101" i="5"/>
  <c r="T101" i="5" s="1"/>
  <c r="R101" i="5"/>
  <c r="AA88" i="5" s="1"/>
  <c r="S100" i="5"/>
  <c r="T100" i="5" s="1"/>
  <c r="R100" i="5"/>
  <c r="AA87" i="5" s="1"/>
  <c r="S99" i="5"/>
  <c r="R99" i="5"/>
  <c r="AA86" i="5" s="1"/>
  <c r="T98" i="5"/>
  <c r="R98" i="5"/>
  <c r="AA85" i="5" s="1"/>
  <c r="S97" i="5"/>
  <c r="R97" i="5"/>
  <c r="AA84" i="5" s="1"/>
  <c r="S96" i="5"/>
  <c r="Q96" i="5"/>
  <c r="Q95" i="5" s="1"/>
  <c r="P96" i="5"/>
  <c r="P95" i="5" s="1"/>
  <c r="O96" i="5"/>
  <c r="O95" i="5" s="1"/>
  <c r="N96" i="5"/>
  <c r="N95" i="5" s="1"/>
  <c r="M96" i="5"/>
  <c r="M95" i="5" s="1"/>
  <c r="L96" i="5"/>
  <c r="L95" i="5" s="1"/>
  <c r="K96" i="5"/>
  <c r="K95" i="5" s="1"/>
  <c r="J96" i="5"/>
  <c r="J95" i="5" s="1"/>
  <c r="I96" i="5"/>
  <c r="I95" i="5" s="1"/>
  <c r="H96" i="5"/>
  <c r="H95" i="5" s="1"/>
  <c r="G96" i="5"/>
  <c r="G95" i="5" s="1"/>
  <c r="F96" i="5"/>
  <c r="F95" i="5" s="1"/>
  <c r="E96" i="5"/>
  <c r="E95" i="5" s="1"/>
  <c r="T95" i="5"/>
  <c r="S94" i="5"/>
  <c r="R94" i="5"/>
  <c r="AB93" i="5"/>
  <c r="S93" i="5"/>
  <c r="T93" i="5" s="1"/>
  <c r="R93" i="5"/>
  <c r="T92" i="5"/>
  <c r="R92" i="5"/>
  <c r="S91" i="5"/>
  <c r="R91" i="5"/>
  <c r="S90" i="5"/>
  <c r="T90" i="5" s="1"/>
  <c r="R90" i="5"/>
  <c r="S89" i="5"/>
  <c r="T89" i="5" s="1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S88" i="5"/>
  <c r="T88" i="5" s="1"/>
  <c r="S87" i="5"/>
  <c r="T87" i="5" s="1"/>
  <c r="S86" i="5"/>
  <c r="T86" i="5" s="1"/>
  <c r="R86" i="5"/>
  <c r="S85" i="5"/>
  <c r="T85" i="5" s="1"/>
  <c r="Q85" i="5"/>
  <c r="Q84" i="5" s="1"/>
  <c r="P85" i="5"/>
  <c r="P84" i="5" s="1"/>
  <c r="O85" i="5"/>
  <c r="O84" i="5" s="1"/>
  <c r="N85" i="5"/>
  <c r="N84" i="5" s="1"/>
  <c r="M85" i="5"/>
  <c r="M84" i="5" s="1"/>
  <c r="L85" i="5"/>
  <c r="L84" i="5" s="1"/>
  <c r="K85" i="5"/>
  <c r="K84" i="5" s="1"/>
  <c r="J85" i="5"/>
  <c r="J84" i="5" s="1"/>
  <c r="I85" i="5"/>
  <c r="I84" i="5" s="1"/>
  <c r="H85" i="5"/>
  <c r="H84" i="5" s="1"/>
  <c r="G85" i="5"/>
  <c r="G84" i="5" s="1"/>
  <c r="F85" i="5"/>
  <c r="F84" i="5" s="1"/>
  <c r="E85" i="5"/>
  <c r="E84" i="5" s="1"/>
  <c r="S84" i="5"/>
  <c r="T84" i="5" s="1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AA70" i="5" s="1"/>
  <c r="R69" i="5"/>
  <c r="AA69" i="5" s="1"/>
  <c r="R68" i="5"/>
  <c r="AA68" i="5" s="1"/>
  <c r="R67" i="5"/>
  <c r="AA67" i="5" s="1"/>
  <c r="R66" i="5"/>
  <c r="AA66" i="5" s="1"/>
  <c r="R65" i="5"/>
  <c r="AA65" i="5" s="1"/>
  <c r="R64" i="5"/>
  <c r="AA64" i="5" s="1"/>
  <c r="R63" i="5"/>
  <c r="AA63" i="5" s="1"/>
  <c r="R62" i="5"/>
  <c r="AA62" i="5" s="1"/>
  <c r="R61" i="5"/>
  <c r="AA61" i="5" s="1"/>
  <c r="Z60" i="5"/>
  <c r="R60" i="5"/>
  <c r="AA60" i="5" s="1"/>
  <c r="R59" i="5"/>
  <c r="AA59" i="5" s="1"/>
  <c r="R58" i="5"/>
  <c r="AA58" i="5" s="1"/>
  <c r="Z57" i="5"/>
  <c r="R57" i="5"/>
  <c r="AA57" i="5" s="1"/>
  <c r="Z56" i="5"/>
  <c r="R56" i="5"/>
  <c r="AA56" i="5" s="1"/>
  <c r="Z55" i="5"/>
  <c r="R55" i="5"/>
  <c r="AA55" i="5" s="1"/>
  <c r="Z54" i="5"/>
  <c r="R54" i="5"/>
  <c r="AA54" i="5" s="1"/>
  <c r="R53" i="5"/>
  <c r="AA53" i="5" s="1"/>
  <c r="R52" i="5"/>
  <c r="E52" i="5"/>
  <c r="E47" i="5" s="1"/>
  <c r="R51" i="5"/>
  <c r="AA51" i="5" s="1"/>
  <c r="AB50" i="5"/>
  <c r="R50" i="5"/>
  <c r="AA50" i="5" s="1"/>
  <c r="R49" i="5"/>
  <c r="AA49" i="5" s="1"/>
  <c r="R48" i="5"/>
  <c r="AA48" i="5" s="1"/>
  <c r="Q47" i="5"/>
  <c r="P47" i="5"/>
  <c r="O47" i="5"/>
  <c r="N47" i="5"/>
  <c r="M47" i="5"/>
  <c r="L47" i="5"/>
  <c r="K47" i="5"/>
  <c r="J47" i="5"/>
  <c r="I47" i="5"/>
  <c r="H47" i="5"/>
  <c r="G47" i="5"/>
  <c r="F47" i="5"/>
  <c r="AF47" i="5" s="1"/>
  <c r="T46" i="5"/>
  <c r="R46" i="5"/>
  <c r="AA46" i="5" s="1"/>
  <c r="T45" i="5"/>
  <c r="R45" i="5"/>
  <c r="AA45" i="5" s="1"/>
  <c r="T44" i="5"/>
  <c r="R44" i="5"/>
  <c r="AA44" i="5" s="1"/>
  <c r="T43" i="5"/>
  <c r="R43" i="5"/>
  <c r="AA43" i="5" s="1"/>
  <c r="T42" i="5"/>
  <c r="R42" i="5"/>
  <c r="AA42" i="5" s="1"/>
  <c r="Q41" i="5"/>
  <c r="P41" i="5"/>
  <c r="O41" i="5"/>
  <c r="N41" i="5"/>
  <c r="M41" i="5"/>
  <c r="L41" i="5"/>
  <c r="K41" i="5"/>
  <c r="J41" i="5"/>
  <c r="I41" i="5"/>
  <c r="H41" i="5"/>
  <c r="G41" i="5"/>
  <c r="F41" i="5"/>
  <c r="AF41" i="5" s="1"/>
  <c r="E41" i="5"/>
  <c r="T41" i="5" s="1"/>
  <c r="AD16" i="5"/>
  <c r="AD15" i="5" s="1"/>
  <c r="AD14" i="5" s="1"/>
  <c r="AD13" i="5" s="1"/>
  <c r="AD12" i="5" s="1"/>
  <c r="T7" i="5"/>
  <c r="V8" i="5" s="1"/>
  <c r="R6" i="5"/>
  <c r="R5" i="5"/>
  <c r="Q4" i="5"/>
  <c r="Q3" i="5" s="1"/>
  <c r="P4" i="5"/>
  <c r="P3" i="5" s="1"/>
  <c r="O4" i="5"/>
  <c r="O3" i="5" s="1"/>
  <c r="N4" i="5"/>
  <c r="N3" i="5" s="1"/>
  <c r="M4" i="5"/>
  <c r="M3" i="5" s="1"/>
  <c r="L4" i="5"/>
  <c r="L3" i="5" s="1"/>
  <c r="K4" i="5"/>
  <c r="K3" i="5" s="1"/>
  <c r="J4" i="5"/>
  <c r="J3" i="5" s="1"/>
  <c r="I4" i="5"/>
  <c r="I3" i="5" s="1"/>
  <c r="H4" i="5"/>
  <c r="H3" i="5" s="1"/>
  <c r="G4" i="5"/>
  <c r="G3" i="5" s="1"/>
  <c r="F4" i="5"/>
  <c r="F3" i="5" s="1"/>
  <c r="E4" i="5"/>
  <c r="E3" i="5" s="1"/>
  <c r="AA115" i="5" l="1"/>
  <c r="AF110" i="5"/>
  <c r="F127" i="5"/>
  <c r="F126" i="5" s="1"/>
  <c r="N127" i="5"/>
  <c r="N126" i="5" s="1"/>
  <c r="L127" i="5"/>
  <c r="L126" i="5" s="1"/>
  <c r="AA129" i="5"/>
  <c r="AA98" i="5"/>
  <c r="L16" i="5"/>
  <c r="L88" i="5"/>
  <c r="N36" i="5"/>
  <c r="N30" i="5" s="1"/>
  <c r="N29" i="5" s="1"/>
  <c r="E127" i="5"/>
  <c r="E126" i="5" s="1"/>
  <c r="T112" i="5" s="1"/>
  <c r="G88" i="5"/>
  <c r="G109" i="5"/>
  <c r="G107" i="5" s="1"/>
  <c r="O109" i="5"/>
  <c r="O107" i="5" s="1"/>
  <c r="M127" i="5"/>
  <c r="M126" i="5" s="1"/>
  <c r="T8" i="5"/>
  <c r="F36" i="5"/>
  <c r="I127" i="5"/>
  <c r="I126" i="5" s="1"/>
  <c r="Q127" i="5"/>
  <c r="Q126" i="5" s="1"/>
  <c r="G36" i="5"/>
  <c r="G30" i="5" s="1"/>
  <c r="G29" i="5" s="1"/>
  <c r="I109" i="5"/>
  <c r="I107" i="5" s="1"/>
  <c r="Q109" i="5"/>
  <c r="Q107" i="5" s="1"/>
  <c r="J127" i="5"/>
  <c r="J126" i="5" s="1"/>
  <c r="T99" i="5"/>
  <c r="K127" i="5"/>
  <c r="K126" i="5" s="1"/>
  <c r="H16" i="5"/>
  <c r="K36" i="5"/>
  <c r="K30" i="5" s="1"/>
  <c r="K29" i="5" s="1"/>
  <c r="F88" i="5"/>
  <c r="N88" i="5"/>
  <c r="E109" i="5"/>
  <c r="E107" i="5" s="1"/>
  <c r="M109" i="5"/>
  <c r="M107" i="5" s="1"/>
  <c r="R89" i="5"/>
  <c r="G127" i="5"/>
  <c r="G126" i="5" s="1"/>
  <c r="O127" i="5"/>
  <c r="O126" i="5" s="1"/>
  <c r="N16" i="5"/>
  <c r="K88" i="5"/>
  <c r="O88" i="5"/>
  <c r="P88" i="5"/>
  <c r="H109" i="5"/>
  <c r="H107" i="5" s="1"/>
  <c r="P109" i="5"/>
  <c r="P107" i="5" s="1"/>
  <c r="O36" i="5"/>
  <c r="O30" i="5" s="1"/>
  <c r="O29" i="5" s="1"/>
  <c r="AA97" i="5"/>
  <c r="F109" i="5"/>
  <c r="F107" i="5" s="1"/>
  <c r="N109" i="5"/>
  <c r="N107" i="5" s="1"/>
  <c r="Q16" i="5"/>
  <c r="AA52" i="5"/>
  <c r="H88" i="5"/>
  <c r="M36" i="5"/>
  <c r="M30" i="5" s="1"/>
  <c r="M29" i="5" s="1"/>
  <c r="I88" i="5"/>
  <c r="Q88" i="5"/>
  <c r="T91" i="5"/>
  <c r="H127" i="5"/>
  <c r="H126" i="5" s="1"/>
  <c r="P127" i="5"/>
  <c r="P126" i="5" s="1"/>
  <c r="R4" i="5"/>
  <c r="R3" i="5" s="1"/>
  <c r="H36" i="5"/>
  <c r="H30" i="5" s="1"/>
  <c r="H29" i="5" s="1"/>
  <c r="P36" i="5"/>
  <c r="K109" i="5"/>
  <c r="K107" i="5" s="1"/>
  <c r="R112" i="5"/>
  <c r="AA99" i="5" s="1"/>
  <c r="I36" i="5"/>
  <c r="I30" i="5" s="1"/>
  <c r="I29" i="5" s="1"/>
  <c r="Q36" i="5"/>
  <c r="Q30" i="5" s="1"/>
  <c r="Q29" i="5" s="1"/>
  <c r="R84" i="5"/>
  <c r="AA83" i="5" s="1"/>
  <c r="E88" i="5"/>
  <c r="M88" i="5"/>
  <c r="T97" i="5"/>
  <c r="L109" i="5"/>
  <c r="L107" i="5" s="1"/>
  <c r="AA128" i="5"/>
  <c r="M16" i="5"/>
  <c r="J109" i="5"/>
  <c r="J107" i="5" s="1"/>
  <c r="T114" i="5"/>
  <c r="P16" i="5"/>
  <c r="L36" i="5"/>
  <c r="L30" i="5" s="1"/>
  <c r="L29" i="5" s="1"/>
  <c r="J88" i="5"/>
  <c r="R95" i="5"/>
  <c r="I16" i="5"/>
  <c r="J16" i="5"/>
  <c r="AA116" i="5"/>
  <c r="K16" i="5"/>
  <c r="J36" i="5"/>
  <c r="E36" i="5"/>
  <c r="T36" i="5" s="1"/>
  <c r="R96" i="5"/>
  <c r="R47" i="5"/>
  <c r="AA47" i="5" s="1"/>
  <c r="R104" i="5"/>
  <c r="AA91" i="5" s="1"/>
  <c r="R85" i="5"/>
  <c r="R137" i="5"/>
  <c r="AA124" i="5"/>
  <c r="G143" i="5"/>
  <c r="R143" i="5" s="1"/>
  <c r="AA130" i="5" s="1"/>
  <c r="R145" i="5"/>
  <c r="AA132" i="5" s="1"/>
  <c r="R41" i="5"/>
  <c r="AA41" i="5" s="1"/>
  <c r="E16" i="5"/>
  <c r="G16" i="5"/>
  <c r="O16" i="5"/>
  <c r="F138" i="4"/>
  <c r="K138" i="4" s="1"/>
  <c r="F137" i="4"/>
  <c r="K137" i="4" s="1"/>
  <c r="F136" i="4"/>
  <c r="K136" i="4" s="1"/>
  <c r="J176" i="4"/>
  <c r="F175" i="4"/>
  <c r="F174" i="4"/>
  <c r="K174" i="4" s="1"/>
  <c r="F173" i="4"/>
  <c r="K173" i="4" s="1"/>
  <c r="F172" i="4"/>
  <c r="K172" i="4" s="1"/>
  <c r="F171" i="4"/>
  <c r="K171" i="4" s="1"/>
  <c r="F170" i="4"/>
  <c r="K170" i="4" s="1"/>
  <c r="F169" i="4"/>
  <c r="K169" i="4" s="1"/>
  <c r="F168" i="4"/>
  <c r="F167" i="4"/>
  <c r="K167" i="4" s="1"/>
  <c r="F166" i="4"/>
  <c r="K166" i="4" s="1"/>
  <c r="F165" i="4"/>
  <c r="K165" i="4" s="1"/>
  <c r="F164" i="4"/>
  <c r="K164" i="4" s="1"/>
  <c r="F163" i="4"/>
  <c r="Z162" i="4"/>
  <c r="Y162" i="4"/>
  <c r="F158" i="4"/>
  <c r="F144" i="4"/>
  <c r="K144" i="4" s="1"/>
  <c r="G142" i="4"/>
  <c r="G141" i="4" s="1"/>
  <c r="E142" i="4"/>
  <c r="E141" i="4" s="1"/>
  <c r="F140" i="4"/>
  <c r="K140" i="4" s="1"/>
  <c r="G139" i="4"/>
  <c r="E139" i="4"/>
  <c r="D139" i="4"/>
  <c r="Z139" i="4" s="1"/>
  <c r="C139" i="4"/>
  <c r="Y139" i="4" s="1"/>
  <c r="J135" i="4"/>
  <c r="J134" i="4" s="1"/>
  <c r="J133" i="4" s="1"/>
  <c r="G135" i="4"/>
  <c r="G134" i="4" s="1"/>
  <c r="G133" i="4" s="1"/>
  <c r="G126" i="4" s="1"/>
  <c r="G125" i="4" s="1"/>
  <c r="E135" i="4"/>
  <c r="E134" i="4" s="1"/>
  <c r="E133" i="4" s="1"/>
  <c r="E126" i="4" s="1"/>
  <c r="E125" i="4" s="1"/>
  <c r="D135" i="4"/>
  <c r="Z135" i="4" s="1"/>
  <c r="C135" i="4"/>
  <c r="Y135" i="4" s="1"/>
  <c r="F132" i="4"/>
  <c r="K132" i="4" s="1"/>
  <c r="F131" i="4"/>
  <c r="K131" i="4" s="1"/>
  <c r="F130" i="4"/>
  <c r="F129" i="4"/>
  <c r="K129" i="4" s="1"/>
  <c r="F128" i="4"/>
  <c r="K128" i="4" s="1"/>
  <c r="F127" i="4"/>
  <c r="K127" i="4" s="1"/>
  <c r="F123" i="4"/>
  <c r="K123" i="4" s="1"/>
  <c r="F122" i="4"/>
  <c r="K122" i="4" s="1"/>
  <c r="F121" i="4"/>
  <c r="K121" i="4" s="1"/>
  <c r="F120" i="4"/>
  <c r="K120" i="4" s="1"/>
  <c r="F119" i="4"/>
  <c r="K119" i="4" s="1"/>
  <c r="F118" i="4"/>
  <c r="K118" i="4" s="1"/>
  <c r="F117" i="4"/>
  <c r="F116" i="4"/>
  <c r="K116" i="4" s="1"/>
  <c r="F115" i="4"/>
  <c r="K115" i="4" s="1"/>
  <c r="F114" i="4"/>
  <c r="K114" i="4" s="1"/>
  <c r="F113" i="4"/>
  <c r="K113" i="4" s="1"/>
  <c r="F112" i="4"/>
  <c r="K112" i="4" s="1"/>
  <c r="F111" i="4"/>
  <c r="G110" i="4"/>
  <c r="G108" i="4" s="1"/>
  <c r="G107" i="4" s="1"/>
  <c r="G105" i="4" s="1"/>
  <c r="E110" i="4"/>
  <c r="E108" i="4" s="1"/>
  <c r="E107" i="4" s="1"/>
  <c r="E105" i="4" s="1"/>
  <c r="D110" i="4"/>
  <c r="Z110" i="4" s="1"/>
  <c r="C110" i="4"/>
  <c r="Y110" i="4" s="1"/>
  <c r="F109" i="4"/>
  <c r="K109" i="4" s="1"/>
  <c r="F104" i="4"/>
  <c r="K104" i="4" s="1"/>
  <c r="G103" i="4"/>
  <c r="E103" i="4"/>
  <c r="D103" i="4"/>
  <c r="Z103" i="4" s="1"/>
  <c r="C103" i="4"/>
  <c r="Y103" i="4" s="1"/>
  <c r="F100" i="4"/>
  <c r="F99" i="4"/>
  <c r="K99" i="4" s="1"/>
  <c r="F98" i="4"/>
  <c r="K98" i="4" s="1"/>
  <c r="F97" i="4"/>
  <c r="K97" i="4" s="1"/>
  <c r="F96" i="4"/>
  <c r="K96" i="4" s="1"/>
  <c r="F95" i="4"/>
  <c r="F94" i="4"/>
  <c r="G93" i="4"/>
  <c r="G92" i="4" s="1"/>
  <c r="E93" i="4"/>
  <c r="E92" i="4" s="1"/>
  <c r="D93" i="4"/>
  <c r="Z93" i="4" s="1"/>
  <c r="C93" i="4"/>
  <c r="Y93" i="4" s="1"/>
  <c r="F91" i="4"/>
  <c r="F90" i="4"/>
  <c r="F89" i="4"/>
  <c r="K89" i="4" s="1"/>
  <c r="F88" i="4"/>
  <c r="F87" i="4"/>
  <c r="K87" i="4" s="1"/>
  <c r="G86" i="4"/>
  <c r="E86" i="4"/>
  <c r="D86" i="4"/>
  <c r="Z86" i="4" s="1"/>
  <c r="C86" i="4"/>
  <c r="Y86" i="4" s="1"/>
  <c r="G82" i="4"/>
  <c r="G81" i="4" s="1"/>
  <c r="F83" i="4"/>
  <c r="K83" i="4" s="1"/>
  <c r="E82" i="4"/>
  <c r="E81" i="4" s="1"/>
  <c r="D82" i="4"/>
  <c r="C82" i="4"/>
  <c r="Y82" i="4" s="1"/>
  <c r="F80" i="4"/>
  <c r="K80" i="4" s="1"/>
  <c r="F79" i="4"/>
  <c r="K79" i="4" s="1"/>
  <c r="F78" i="4"/>
  <c r="K78" i="4" s="1"/>
  <c r="F77" i="4"/>
  <c r="F76" i="4"/>
  <c r="K76" i="4" s="1"/>
  <c r="F75" i="4"/>
  <c r="F74" i="4"/>
  <c r="K74" i="4" s="1"/>
  <c r="F73" i="4"/>
  <c r="K73" i="4" s="1"/>
  <c r="F72" i="4"/>
  <c r="K72" i="4" s="1"/>
  <c r="F71" i="4"/>
  <c r="K71" i="4" s="1"/>
  <c r="F70" i="4"/>
  <c r="F69" i="4"/>
  <c r="F68" i="4"/>
  <c r="F67" i="4"/>
  <c r="F66" i="4"/>
  <c r="K66" i="4" s="1"/>
  <c r="F65" i="4"/>
  <c r="K65" i="4" s="1"/>
  <c r="F64" i="4"/>
  <c r="K64" i="4" s="1"/>
  <c r="F63" i="4"/>
  <c r="K63" i="4" s="1"/>
  <c r="F62" i="4"/>
  <c r="K62" i="4" s="1"/>
  <c r="F61" i="4"/>
  <c r="K61" i="4" s="1"/>
  <c r="F60" i="4"/>
  <c r="F59" i="4"/>
  <c r="F58" i="4"/>
  <c r="K58" i="4" s="1"/>
  <c r="F57" i="4"/>
  <c r="K57" i="4" s="1"/>
  <c r="F56" i="4"/>
  <c r="K56" i="4" s="1"/>
  <c r="F55" i="4"/>
  <c r="K55" i="4" s="1"/>
  <c r="F54" i="4"/>
  <c r="K54" i="4" s="1"/>
  <c r="F53" i="4"/>
  <c r="K53" i="4" s="1"/>
  <c r="F52" i="4"/>
  <c r="F51" i="4"/>
  <c r="F50" i="4"/>
  <c r="K50" i="4" s="1"/>
  <c r="F49" i="4"/>
  <c r="K49" i="4" s="1"/>
  <c r="F48" i="4"/>
  <c r="K48" i="4" s="1"/>
  <c r="F47" i="4"/>
  <c r="K47" i="4" s="1"/>
  <c r="F46" i="4"/>
  <c r="K46" i="4" s="1"/>
  <c r="G45" i="4"/>
  <c r="E45" i="4"/>
  <c r="D45" i="4"/>
  <c r="Z45" i="4" s="1"/>
  <c r="C45" i="4"/>
  <c r="Y45" i="4" s="1"/>
  <c r="F44" i="4"/>
  <c r="K44" i="4" s="1"/>
  <c r="F43" i="4"/>
  <c r="K43" i="4" s="1"/>
  <c r="F42" i="4"/>
  <c r="K42" i="4" s="1"/>
  <c r="F41" i="4"/>
  <c r="K41" i="4" s="1"/>
  <c r="F40" i="4"/>
  <c r="K40" i="4" s="1"/>
  <c r="E39" i="4"/>
  <c r="D39" i="4"/>
  <c r="Z39" i="4" s="1"/>
  <c r="C39" i="4"/>
  <c r="Y39" i="4" s="1"/>
  <c r="F38" i="4"/>
  <c r="K38" i="4" s="1"/>
  <c r="F37" i="4"/>
  <c r="K37" i="4" s="1"/>
  <c r="F36" i="4"/>
  <c r="K36" i="4" s="1"/>
  <c r="F35" i="4"/>
  <c r="K35" i="4" s="1"/>
  <c r="E34" i="4"/>
  <c r="D34" i="4"/>
  <c r="Z34" i="4" s="1"/>
  <c r="C34" i="4"/>
  <c r="Y34" i="4" s="1"/>
  <c r="F33" i="4"/>
  <c r="K33" i="4" s="1"/>
  <c r="F32" i="4"/>
  <c r="K32" i="4" s="1"/>
  <c r="F31" i="4"/>
  <c r="K31" i="4" s="1"/>
  <c r="F30" i="4"/>
  <c r="K30" i="4" s="1"/>
  <c r="F29" i="4"/>
  <c r="K29" i="4" s="1"/>
  <c r="E28" i="4"/>
  <c r="D28" i="4"/>
  <c r="Z28" i="4" s="1"/>
  <c r="C28" i="4"/>
  <c r="Y28" i="4" s="1"/>
  <c r="F26" i="4"/>
  <c r="K26" i="4" s="1"/>
  <c r="F25" i="4"/>
  <c r="K25" i="4" s="1"/>
  <c r="F24" i="4"/>
  <c r="K24" i="4" s="1"/>
  <c r="F23" i="4"/>
  <c r="K23" i="4" s="1"/>
  <c r="F22" i="4"/>
  <c r="K22" i="4" s="1"/>
  <c r="F21" i="4"/>
  <c r="K21" i="4" s="1"/>
  <c r="F20" i="4"/>
  <c r="K20" i="4" s="1"/>
  <c r="F19" i="4"/>
  <c r="K19" i="4" s="1"/>
  <c r="F18" i="4"/>
  <c r="K18" i="4" s="1"/>
  <c r="F17" i="4"/>
  <c r="K17" i="4" s="1"/>
  <c r="F16" i="4"/>
  <c r="K16" i="4" s="1"/>
  <c r="F15" i="4"/>
  <c r="C14" i="4"/>
  <c r="J52" i="4" l="1"/>
  <c r="K52" i="4"/>
  <c r="J95" i="4"/>
  <c r="K95" i="4"/>
  <c r="K158" i="4"/>
  <c r="F157" i="4"/>
  <c r="J69" i="4"/>
  <c r="K69" i="4"/>
  <c r="J77" i="4"/>
  <c r="K77" i="4"/>
  <c r="J90" i="4"/>
  <c r="K90" i="4"/>
  <c r="J67" i="4"/>
  <c r="K67" i="4"/>
  <c r="J68" i="4"/>
  <c r="K68" i="4"/>
  <c r="J70" i="4"/>
  <c r="K70" i="4"/>
  <c r="J91" i="4"/>
  <c r="K91" i="4"/>
  <c r="J59" i="4"/>
  <c r="K59" i="4"/>
  <c r="J88" i="4"/>
  <c r="K88" i="4"/>
  <c r="J130" i="4"/>
  <c r="K130" i="4"/>
  <c r="F14" i="4"/>
  <c r="K163" i="4"/>
  <c r="F162" i="4"/>
  <c r="K162" i="4" s="1"/>
  <c r="J75" i="4"/>
  <c r="K75" i="4"/>
  <c r="J94" i="4"/>
  <c r="K94" i="4"/>
  <c r="J111" i="4"/>
  <c r="K111" i="4"/>
  <c r="J168" i="4"/>
  <c r="K168" i="4"/>
  <c r="J51" i="4"/>
  <c r="K51" i="4"/>
  <c r="J100" i="4"/>
  <c r="K100" i="4"/>
  <c r="J60" i="4"/>
  <c r="K60" i="4"/>
  <c r="J117" i="4"/>
  <c r="K117" i="4"/>
  <c r="K175" i="4"/>
  <c r="F143" i="4"/>
  <c r="Y161" i="4"/>
  <c r="D142" i="4"/>
  <c r="Z142" i="4" s="1"/>
  <c r="Z161" i="4"/>
  <c r="C134" i="4"/>
  <c r="Y134" i="4" s="1"/>
  <c r="D134" i="4"/>
  <c r="Z134" i="4" s="1"/>
  <c r="C13" i="4"/>
  <c r="Y13" i="4" s="1"/>
  <c r="Y14" i="4"/>
  <c r="D92" i="4"/>
  <c r="Z92" i="4" s="1"/>
  <c r="C108" i="4"/>
  <c r="Y108" i="4" s="1"/>
  <c r="Z13" i="4"/>
  <c r="Z14" i="4"/>
  <c r="D108" i="4"/>
  <c r="Z108" i="4" s="1"/>
  <c r="C142" i="4"/>
  <c r="Y142" i="4" s="1"/>
  <c r="D81" i="4"/>
  <c r="Z81" i="4" s="1"/>
  <c r="Z82" i="4"/>
  <c r="C92" i="4"/>
  <c r="Y92" i="4" s="1"/>
  <c r="J127" i="4"/>
  <c r="F30" i="5"/>
  <c r="AF36" i="5"/>
  <c r="N87" i="5"/>
  <c r="L15" i="5"/>
  <c r="L14" i="5" s="1"/>
  <c r="L13" i="5" s="1"/>
  <c r="L12" i="5" s="1"/>
  <c r="L11" i="5" s="1"/>
  <c r="L87" i="5"/>
  <c r="K87" i="5"/>
  <c r="T96" i="5"/>
  <c r="Q87" i="5"/>
  <c r="M87" i="5"/>
  <c r="P30" i="5"/>
  <c r="P29" i="5" s="1"/>
  <c r="P15" i="5" s="1"/>
  <c r="P14" i="5" s="1"/>
  <c r="P13" i="5" s="1"/>
  <c r="P12" i="5" s="1"/>
  <c r="P11" i="5" s="1"/>
  <c r="G87" i="5"/>
  <c r="J87" i="5"/>
  <c r="N15" i="5"/>
  <c r="N14" i="5" s="1"/>
  <c r="N13" i="5" s="1"/>
  <c r="N12" i="5" s="1"/>
  <c r="N11" i="5" s="1"/>
  <c r="P87" i="5"/>
  <c r="O87" i="5"/>
  <c r="H15" i="5"/>
  <c r="H14" i="5" s="1"/>
  <c r="H13" i="5" s="1"/>
  <c r="H12" i="5" s="1"/>
  <c r="H11" i="5" s="1"/>
  <c r="K15" i="5"/>
  <c r="K14" i="5" s="1"/>
  <c r="K13" i="5" s="1"/>
  <c r="K12" i="5" s="1"/>
  <c r="K11" i="5" s="1"/>
  <c r="I87" i="5"/>
  <c r="M15" i="5"/>
  <c r="M14" i="5" s="1"/>
  <c r="M13" i="5" s="1"/>
  <c r="M12" i="5" s="1"/>
  <c r="M11" i="5" s="1"/>
  <c r="H87" i="5"/>
  <c r="F87" i="5"/>
  <c r="F16" i="5"/>
  <c r="R88" i="5"/>
  <c r="Q15" i="5"/>
  <c r="Q14" i="5" s="1"/>
  <c r="Q13" i="5" s="1"/>
  <c r="Q12" i="5" s="1"/>
  <c r="Q11" i="5" s="1"/>
  <c r="G15" i="5"/>
  <c r="G14" i="5" s="1"/>
  <c r="G13" i="5" s="1"/>
  <c r="G12" i="5" s="1"/>
  <c r="G11" i="5" s="1"/>
  <c r="O15" i="5"/>
  <c r="O14" i="5" s="1"/>
  <c r="O13" i="5" s="1"/>
  <c r="O12" i="5" s="1"/>
  <c r="O11" i="5" s="1"/>
  <c r="I15" i="5"/>
  <c r="I14" i="5" s="1"/>
  <c r="I13" i="5" s="1"/>
  <c r="I12" i="5" s="1"/>
  <c r="I11" i="5" s="1"/>
  <c r="R36" i="5"/>
  <c r="AA36" i="5" s="1"/>
  <c r="E30" i="5"/>
  <c r="T30" i="5" s="1"/>
  <c r="R107" i="5"/>
  <c r="R16" i="5"/>
  <c r="R109" i="5"/>
  <c r="AA96" i="5" s="1"/>
  <c r="J30" i="5"/>
  <c r="J29" i="5" s="1"/>
  <c r="J15" i="5" s="1"/>
  <c r="J14" i="5" s="1"/>
  <c r="J13" i="5" s="1"/>
  <c r="J12" i="5" s="1"/>
  <c r="J11" i="5" s="1"/>
  <c r="T16" i="5"/>
  <c r="T94" i="5"/>
  <c r="E87" i="5"/>
  <c r="R136" i="5"/>
  <c r="AA123" i="5"/>
  <c r="J23" i="4"/>
  <c r="J25" i="4"/>
  <c r="J44" i="4"/>
  <c r="J83" i="4"/>
  <c r="J82" i="4" s="1"/>
  <c r="J81" i="4" s="1"/>
  <c r="C81" i="4"/>
  <c r="Y81" i="4" s="1"/>
  <c r="J40" i="4"/>
  <c r="E124" i="4"/>
  <c r="J37" i="4"/>
  <c r="J43" i="4"/>
  <c r="J112" i="4"/>
  <c r="J163" i="4"/>
  <c r="J15" i="4"/>
  <c r="J41" i="4"/>
  <c r="C27" i="4"/>
  <c r="Y27" i="4" s="1"/>
  <c r="F28" i="4"/>
  <c r="K28" i="4" s="1"/>
  <c r="D27" i="4"/>
  <c r="D12" i="4" s="1"/>
  <c r="D11" i="4" s="1"/>
  <c r="D10" i="4" s="1"/>
  <c r="J61" i="4"/>
  <c r="J71" i="4"/>
  <c r="J120" i="4"/>
  <c r="J36" i="4"/>
  <c r="E27" i="4"/>
  <c r="E12" i="4" s="1"/>
  <c r="E11" i="4" s="1"/>
  <c r="E10" i="4" s="1"/>
  <c r="E9" i="4" s="1"/>
  <c r="F39" i="4"/>
  <c r="K39" i="4" s="1"/>
  <c r="J33" i="4"/>
  <c r="F110" i="4"/>
  <c r="F139" i="4"/>
  <c r="K139" i="4" s="1"/>
  <c r="J35" i="4"/>
  <c r="J62" i="4"/>
  <c r="E85" i="4"/>
  <c r="E84" i="4" s="1"/>
  <c r="J78" i="4"/>
  <c r="J17" i="4"/>
  <c r="J38" i="4"/>
  <c r="J42" i="4"/>
  <c r="K15" i="4"/>
  <c r="J18" i="4"/>
  <c r="J20" i="4"/>
  <c r="J26" i="4"/>
  <c r="J46" i="4"/>
  <c r="J55" i="4"/>
  <c r="J97" i="4"/>
  <c r="F103" i="4"/>
  <c r="K103" i="4" s="1"/>
  <c r="J170" i="4"/>
  <c r="J54" i="4"/>
  <c r="J63" i="4"/>
  <c r="J24" i="4"/>
  <c r="J32" i="4"/>
  <c r="J47" i="4"/>
  <c r="G85" i="4"/>
  <c r="G84" i="4" s="1"/>
  <c r="J140" i="4"/>
  <c r="J139" i="4" s="1"/>
  <c r="J171" i="4"/>
  <c r="J16" i="4"/>
  <c r="J53" i="4"/>
  <c r="F93" i="4"/>
  <c r="J19" i="4"/>
  <c r="J22" i="4"/>
  <c r="J30" i="4"/>
  <c r="F135" i="4"/>
  <c r="G124" i="4"/>
  <c r="J21" i="4"/>
  <c r="J29" i="4"/>
  <c r="F45" i="4"/>
  <c r="K45" i="4" s="1"/>
  <c r="J49" i="4"/>
  <c r="J57" i="4"/>
  <c r="J65" i="4"/>
  <c r="J73" i="4"/>
  <c r="J98" i="4"/>
  <c r="J109" i="4"/>
  <c r="J115" i="4"/>
  <c r="J123" i="4"/>
  <c r="J166" i="4"/>
  <c r="J174" i="4"/>
  <c r="F34" i="4"/>
  <c r="K34" i="4" s="1"/>
  <c r="J76" i="4"/>
  <c r="J89" i="4"/>
  <c r="J118" i="4"/>
  <c r="J128" i="4"/>
  <c r="J169" i="4"/>
  <c r="J31" i="4"/>
  <c r="J79" i="4"/>
  <c r="J96" i="4"/>
  <c r="J104" i="4"/>
  <c r="J103" i="4" s="1"/>
  <c r="J113" i="4"/>
  <c r="J121" i="4"/>
  <c r="J131" i="4"/>
  <c r="J158" i="4"/>
  <c r="J157" i="4" s="1"/>
  <c r="J164" i="4"/>
  <c r="J172" i="4"/>
  <c r="J50" i="4"/>
  <c r="J58" i="4"/>
  <c r="J66" i="4"/>
  <c r="J74" i="4"/>
  <c r="F82" i="4"/>
  <c r="K82" i="4" s="1"/>
  <c r="J87" i="4"/>
  <c r="J99" i="4"/>
  <c r="J116" i="4"/>
  <c r="J167" i="4"/>
  <c r="J175" i="4"/>
  <c r="F86" i="4"/>
  <c r="K86" i="4" s="1"/>
  <c r="J119" i="4"/>
  <c r="J129" i="4"/>
  <c r="J48" i="4"/>
  <c r="J56" i="4"/>
  <c r="J64" i="4"/>
  <c r="J72" i="4"/>
  <c r="J80" i="4"/>
  <c r="J114" i="4"/>
  <c r="J122" i="4"/>
  <c r="J132" i="4"/>
  <c r="J144" i="4"/>
  <c r="J165" i="4"/>
  <c r="J173" i="4"/>
  <c r="D9" i="4" l="1"/>
  <c r="F134" i="4"/>
  <c r="K135" i="4"/>
  <c r="F108" i="4"/>
  <c r="K110" i="4"/>
  <c r="F161" i="4"/>
  <c r="K161" i="4" s="1"/>
  <c r="E8" i="4"/>
  <c r="E7" i="4" s="1"/>
  <c r="E6" i="4" s="1"/>
  <c r="E5" i="4" s="1"/>
  <c r="J14" i="4"/>
  <c r="J13" i="4" s="1"/>
  <c r="F13" i="4"/>
  <c r="K14" i="4"/>
  <c r="J162" i="4"/>
  <c r="J161" i="4" s="1"/>
  <c r="J156" i="4" s="1"/>
  <c r="F92" i="4"/>
  <c r="K92" i="4" s="1"/>
  <c r="K93" i="4"/>
  <c r="F142" i="4"/>
  <c r="K143" i="4"/>
  <c r="K157" i="4"/>
  <c r="J143" i="4"/>
  <c r="J142" i="4" s="1"/>
  <c r="J141" i="4" s="1"/>
  <c r="C85" i="4"/>
  <c r="Y85" i="4" s="1"/>
  <c r="D85" i="4"/>
  <c r="D133" i="4"/>
  <c r="Z133" i="4" s="1"/>
  <c r="Z27" i="4"/>
  <c r="C141" i="4"/>
  <c r="Y141" i="4" s="1"/>
  <c r="D107" i="4"/>
  <c r="Z107" i="4" s="1"/>
  <c r="D141" i="4"/>
  <c r="Z141" i="4" s="1"/>
  <c r="C107" i="4"/>
  <c r="Y107" i="4" s="1"/>
  <c r="C133" i="4"/>
  <c r="Y133" i="4" s="1"/>
  <c r="AF16" i="5"/>
  <c r="F29" i="5"/>
  <c r="AF29" i="5" s="1"/>
  <c r="AF30" i="5"/>
  <c r="K10" i="5"/>
  <c r="K9" i="5" s="1"/>
  <c r="K8" i="5" s="1"/>
  <c r="K7" i="5" s="1"/>
  <c r="L10" i="5"/>
  <c r="L9" i="5" s="1"/>
  <c r="L8" i="5" s="1"/>
  <c r="L7" i="5" s="1"/>
  <c r="N10" i="5"/>
  <c r="N9" i="5" s="1"/>
  <c r="N8" i="5" s="1"/>
  <c r="N7" i="5" s="1"/>
  <c r="M10" i="5"/>
  <c r="M9" i="5" s="1"/>
  <c r="M8" i="5" s="1"/>
  <c r="M7" i="5" s="1"/>
  <c r="J10" i="5"/>
  <c r="J9" i="5" s="1"/>
  <c r="J8" i="5" s="1"/>
  <c r="J7" i="5" s="1"/>
  <c r="G10" i="5"/>
  <c r="G9" i="5" s="1"/>
  <c r="G8" i="5" s="1"/>
  <c r="G7" i="5" s="1"/>
  <c r="Q10" i="5"/>
  <c r="Q9" i="5" s="1"/>
  <c r="Q8" i="5" s="1"/>
  <c r="Q7" i="5" s="1"/>
  <c r="P10" i="5"/>
  <c r="P9" i="5" s="1"/>
  <c r="P8" i="5" s="1"/>
  <c r="P7" i="5" s="1"/>
  <c r="O10" i="5"/>
  <c r="O9" i="5" s="1"/>
  <c r="O8" i="5" s="1"/>
  <c r="O7" i="5" s="1"/>
  <c r="R87" i="5"/>
  <c r="H10" i="5"/>
  <c r="H9" i="5" s="1"/>
  <c r="H8" i="5" s="1"/>
  <c r="H7" i="5" s="1"/>
  <c r="E29" i="5"/>
  <c r="T29" i="5" s="1"/>
  <c r="I10" i="5"/>
  <c r="I9" i="5" s="1"/>
  <c r="I8" i="5" s="1"/>
  <c r="I7" i="5" s="1"/>
  <c r="AA94" i="5"/>
  <c r="R30" i="5"/>
  <c r="AA30" i="5" s="1"/>
  <c r="AA122" i="5"/>
  <c r="R135" i="5"/>
  <c r="J34" i="4"/>
  <c r="J39" i="4"/>
  <c r="C12" i="4"/>
  <c r="Y12" i="4" s="1"/>
  <c r="J86" i="4"/>
  <c r="J110" i="4"/>
  <c r="J108" i="4" s="1"/>
  <c r="J107" i="4" s="1"/>
  <c r="J105" i="4" s="1"/>
  <c r="F27" i="4"/>
  <c r="K27" i="4" s="1"/>
  <c r="J45" i="4"/>
  <c r="G28" i="4"/>
  <c r="G39" i="4"/>
  <c r="J126" i="4"/>
  <c r="J125" i="4" s="1"/>
  <c r="J93" i="4"/>
  <c r="J92" i="4" s="1"/>
  <c r="G34" i="4"/>
  <c r="F81" i="4"/>
  <c r="K81" i="4" s="1"/>
  <c r="J28" i="4"/>
  <c r="F156" i="4" l="1"/>
  <c r="K156" i="4" s="1"/>
  <c r="F85" i="4"/>
  <c r="F84" i="4" s="1"/>
  <c r="K84" i="4" s="1"/>
  <c r="F107" i="4"/>
  <c r="K108" i="4"/>
  <c r="F12" i="4"/>
  <c r="K13" i="4"/>
  <c r="F133" i="4"/>
  <c r="K134" i="4"/>
  <c r="F141" i="4"/>
  <c r="K142" i="4"/>
  <c r="Y157" i="4"/>
  <c r="Y156" i="4"/>
  <c r="Z157" i="4"/>
  <c r="J124" i="4"/>
  <c r="C84" i="4"/>
  <c r="Y84" i="4" s="1"/>
  <c r="D84" i="4"/>
  <c r="Z85" i="4"/>
  <c r="D126" i="4"/>
  <c r="Z126" i="4" s="1"/>
  <c r="D105" i="4"/>
  <c r="Z105" i="4" s="1"/>
  <c r="Z12" i="4"/>
  <c r="C126" i="4"/>
  <c r="Y126" i="4" s="1"/>
  <c r="C105" i="4"/>
  <c r="Y105" i="4" s="1"/>
  <c r="F15" i="5"/>
  <c r="F14" i="5" s="1"/>
  <c r="R29" i="5"/>
  <c r="AA29" i="5" s="1"/>
  <c r="E15" i="5"/>
  <c r="T15" i="5" s="1"/>
  <c r="AA121" i="5"/>
  <c r="R128" i="5"/>
  <c r="J27" i="4"/>
  <c r="J12" i="4" s="1"/>
  <c r="J11" i="4" s="1"/>
  <c r="J10" i="4" s="1"/>
  <c r="J9" i="4" s="1"/>
  <c r="J85" i="4"/>
  <c r="J84" i="4" s="1"/>
  <c r="C11" i="4"/>
  <c r="Y11" i="4" s="1"/>
  <c r="G27" i="4"/>
  <c r="G12" i="4" s="1"/>
  <c r="G11" i="4" s="1"/>
  <c r="G10" i="4" s="1"/>
  <c r="G9" i="4" s="1"/>
  <c r="G8" i="4" s="1"/>
  <c r="G7" i="4" s="1"/>
  <c r="G6" i="4" s="1"/>
  <c r="G5" i="4" s="1"/>
  <c r="K85" i="4" l="1"/>
  <c r="J8" i="4"/>
  <c r="J7" i="4" s="1"/>
  <c r="J6" i="4" s="1"/>
  <c r="J5" i="4" s="1"/>
  <c r="F126" i="4"/>
  <c r="K133" i="4"/>
  <c r="F11" i="4"/>
  <c r="K12" i="4"/>
  <c r="F105" i="4"/>
  <c r="K105" i="4" s="1"/>
  <c r="K107" i="4"/>
  <c r="Z84" i="4"/>
  <c r="D8" i="4"/>
  <c r="K141" i="4"/>
  <c r="Z156" i="4"/>
  <c r="C125" i="4"/>
  <c r="Y125" i="4" s="1"/>
  <c r="Z11" i="4"/>
  <c r="D125" i="4"/>
  <c r="Z125" i="4" s="1"/>
  <c r="AF15" i="5"/>
  <c r="F13" i="5"/>
  <c r="AF14" i="5"/>
  <c r="R15" i="5"/>
  <c r="R14" i="5" s="1"/>
  <c r="R13" i="5" s="1"/>
  <c r="R12" i="5" s="1"/>
  <c r="R11" i="5" s="1"/>
  <c r="R10" i="5" s="1"/>
  <c r="E14" i="5"/>
  <c r="T14" i="5" s="1"/>
  <c r="R127" i="5"/>
  <c r="AA114" i="5"/>
  <c r="C10" i="4"/>
  <c r="Y10" i="4" s="1"/>
  <c r="F10" i="4" l="1"/>
  <c r="K11" i="4"/>
  <c r="F125" i="4"/>
  <c r="K126" i="4"/>
  <c r="Z178" i="4"/>
  <c r="D182" i="4"/>
  <c r="Z180" i="4" s="1"/>
  <c r="C124" i="4"/>
  <c r="Y124" i="4" s="1"/>
  <c r="D124" i="4"/>
  <c r="Z124" i="4" s="1"/>
  <c r="Z10" i="4"/>
  <c r="F12" i="5"/>
  <c r="AF13" i="5"/>
  <c r="E13" i="5"/>
  <c r="E12" i="5" s="1"/>
  <c r="AA113" i="5"/>
  <c r="R126" i="5"/>
  <c r="C9" i="4"/>
  <c r="Y9" i="4" s="1"/>
  <c r="K125" i="4" l="1"/>
  <c r="F124" i="4"/>
  <c r="K124" i="4" s="1"/>
  <c r="D7" i="4"/>
  <c r="D6" i="4" s="1"/>
  <c r="D5" i="4" s="1"/>
  <c r="F9" i="4"/>
  <c r="K10" i="4"/>
  <c r="Z9" i="4"/>
  <c r="F11" i="5"/>
  <c r="F10" i="5" s="1"/>
  <c r="F9" i="5" s="1"/>
  <c r="F8" i="5" s="1"/>
  <c r="F7" i="5" s="1"/>
  <c r="AF12" i="5"/>
  <c r="T13" i="5"/>
  <c r="AA112" i="5"/>
  <c r="R9" i="5"/>
  <c r="R8" i="5" s="1"/>
  <c r="R7" i="5" s="1"/>
  <c r="E11" i="5"/>
  <c r="T12" i="5"/>
  <c r="C8" i="4"/>
  <c r="Y8" i="4" s="1"/>
  <c r="F8" i="4" l="1"/>
  <c r="K9" i="4"/>
  <c r="Z8" i="4"/>
  <c r="E10" i="5"/>
  <c r="T11" i="5"/>
  <c r="C7" i="4"/>
  <c r="Y7" i="4" s="1"/>
  <c r="F7" i="4" l="1"/>
  <c r="K8" i="4"/>
  <c r="F182" i="4"/>
  <c r="Z7" i="4"/>
  <c r="E9" i="5"/>
  <c r="T10" i="5"/>
  <c r="C6" i="4"/>
  <c r="Y6" i="4" s="1"/>
  <c r="F6" i="4" l="1"/>
  <c r="K7" i="4"/>
  <c r="Z5" i="4"/>
  <c r="Z6" i="4"/>
  <c r="E8" i="5"/>
  <c r="E7" i="5" s="1"/>
  <c r="T9" i="5"/>
  <c r="C5" i="4"/>
  <c r="Y5" i="4" s="1"/>
  <c r="F5" i="4" l="1"/>
  <c r="K5" i="4" s="1"/>
  <c r="K6" i="4"/>
  <c r="U7" i="5"/>
  <c r="V7" i="5" s="1"/>
  <c r="Q12" i="1" l="1"/>
  <c r="Q13" i="1"/>
  <c r="Q14" i="1"/>
  <c r="Q15" i="1"/>
  <c r="Q16" i="1"/>
  <c r="Q17" i="1"/>
  <c r="Q18" i="1"/>
  <c r="Q20" i="1"/>
  <c r="Q21" i="1"/>
  <c r="Q22" i="1"/>
  <c r="Q24" i="1"/>
  <c r="Q25" i="1"/>
  <c r="Q26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8" i="1"/>
  <c r="Q69" i="1"/>
  <c r="Q70" i="1"/>
  <c r="Q71" i="1"/>
  <c r="Q72" i="1"/>
  <c r="Q73" i="1"/>
  <c r="Q74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3" i="1"/>
  <c r="Q154" i="1"/>
  <c r="Q155" i="1"/>
  <c r="Q156" i="1"/>
  <c r="Q157" i="1"/>
  <c r="Q158" i="1"/>
  <c r="Q163" i="1"/>
  <c r="Q164" i="1"/>
  <c r="Q168" i="1"/>
  <c r="Q169" i="1"/>
  <c r="Q170" i="1"/>
  <c r="Q171" i="1"/>
  <c r="Q172" i="1"/>
  <c r="Q173" i="1"/>
  <c r="Q174" i="1"/>
  <c r="Q177" i="1"/>
  <c r="Q178" i="1"/>
  <c r="Q179" i="1"/>
  <c r="Q180" i="1"/>
  <c r="Q182" i="1"/>
  <c r="Q181" i="1" s="1"/>
  <c r="Q183" i="1"/>
  <c r="Q185" i="1"/>
  <c r="Q186" i="1"/>
  <c r="Q187" i="1"/>
  <c r="Q188" i="1"/>
  <c r="Q189" i="1"/>
  <c r="Q193" i="1"/>
  <c r="Q192" i="1" s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12" i="1"/>
  <c r="Q214" i="1"/>
  <c r="Q215" i="1"/>
  <c r="Q216" i="1"/>
  <c r="Q217" i="1"/>
  <c r="Q219" i="1"/>
  <c r="Q218" i="1" s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9" i="1"/>
  <c r="Q240" i="1"/>
  <c r="Q243" i="1"/>
  <c r="Q244" i="1"/>
  <c r="Q245" i="1"/>
  <c r="Q247" i="1"/>
  <c r="Q249" i="1"/>
  <c r="Q250" i="1"/>
  <c r="Q251" i="1"/>
  <c r="Q252" i="1"/>
  <c r="Q253" i="1"/>
  <c r="Q254" i="1"/>
  <c r="Q255" i="1"/>
  <c r="Q256" i="1"/>
  <c r="Q257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4" i="1"/>
  <c r="Q385" i="1"/>
  <c r="Q386" i="1"/>
  <c r="Q387" i="1"/>
  <c r="Q388" i="1"/>
  <c r="Q389" i="1"/>
  <c r="Q390" i="1"/>
  <c r="J12" i="1"/>
  <c r="J14" i="1"/>
  <c r="J15" i="1"/>
  <c r="J16" i="1"/>
  <c r="J17" i="1"/>
  <c r="J18" i="1"/>
  <c r="J20" i="1"/>
  <c r="J21" i="1"/>
  <c r="J22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3" i="1"/>
  <c r="J154" i="1"/>
  <c r="J155" i="1"/>
  <c r="J156" i="1"/>
  <c r="J157" i="1"/>
  <c r="J158" i="1"/>
  <c r="J163" i="1"/>
  <c r="J164" i="1"/>
  <c r="J168" i="1"/>
  <c r="J169" i="1"/>
  <c r="J170" i="1"/>
  <c r="J171" i="1"/>
  <c r="J172" i="1"/>
  <c r="J173" i="1"/>
  <c r="J174" i="1"/>
  <c r="J177" i="1"/>
  <c r="J178" i="1"/>
  <c r="J179" i="1"/>
  <c r="J180" i="1"/>
  <c r="J182" i="1"/>
  <c r="J181" i="1" s="1"/>
  <c r="J183" i="1"/>
  <c r="J185" i="1"/>
  <c r="J186" i="1"/>
  <c r="J187" i="1"/>
  <c r="J188" i="1"/>
  <c r="J189" i="1"/>
  <c r="J193" i="1"/>
  <c r="J192" i="1" s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12" i="1"/>
  <c r="J214" i="1"/>
  <c r="J215" i="1"/>
  <c r="J216" i="1"/>
  <c r="J217" i="1"/>
  <c r="J219" i="1"/>
  <c r="J218" i="1" s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9" i="1"/>
  <c r="J240" i="1"/>
  <c r="J243" i="1"/>
  <c r="J244" i="1"/>
  <c r="J245" i="1"/>
  <c r="J247" i="1"/>
  <c r="J249" i="1"/>
  <c r="J250" i="1"/>
  <c r="J251" i="1"/>
  <c r="J252" i="1"/>
  <c r="J253" i="1"/>
  <c r="J254" i="1"/>
  <c r="J255" i="1"/>
  <c r="J256" i="1"/>
  <c r="J257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4" i="1"/>
  <c r="J385" i="1"/>
  <c r="J386" i="1"/>
  <c r="J387" i="1"/>
  <c r="J388" i="1"/>
  <c r="J389" i="1"/>
  <c r="J390" i="1"/>
  <c r="P12" i="1"/>
  <c r="AV12" i="1" s="1"/>
  <c r="P13" i="1"/>
  <c r="AV13" i="1" s="1"/>
  <c r="P14" i="1"/>
  <c r="AV14" i="1" s="1"/>
  <c r="P15" i="1"/>
  <c r="AV15" i="1" s="1"/>
  <c r="P16" i="1"/>
  <c r="AV16" i="1" s="1"/>
  <c r="P17" i="1"/>
  <c r="AV17" i="1" s="1"/>
  <c r="P18" i="1"/>
  <c r="AV18" i="1" s="1"/>
  <c r="P20" i="1"/>
  <c r="AV20" i="1" s="1"/>
  <c r="P21" i="1"/>
  <c r="AV21" i="1" s="1"/>
  <c r="P22" i="1"/>
  <c r="AV22" i="1" s="1"/>
  <c r="P24" i="1"/>
  <c r="AV24" i="1" s="1"/>
  <c r="P25" i="1"/>
  <c r="AV25" i="1" s="1"/>
  <c r="P26" i="1"/>
  <c r="AV26" i="1" s="1"/>
  <c r="P28" i="1"/>
  <c r="AV28" i="1" s="1"/>
  <c r="P29" i="1"/>
  <c r="AV29" i="1" s="1"/>
  <c r="P30" i="1"/>
  <c r="AV30" i="1" s="1"/>
  <c r="P31" i="1"/>
  <c r="AV31" i="1" s="1"/>
  <c r="P32" i="1"/>
  <c r="AV32" i="1" s="1"/>
  <c r="P33" i="1"/>
  <c r="AV33" i="1" s="1"/>
  <c r="P34" i="1"/>
  <c r="P35" i="1"/>
  <c r="P36" i="1"/>
  <c r="P37" i="1"/>
  <c r="AV37" i="1" s="1"/>
  <c r="P38" i="1"/>
  <c r="AV38" i="1" s="1"/>
  <c r="P39" i="1"/>
  <c r="P40" i="1"/>
  <c r="AV40" i="1" s="1"/>
  <c r="P41" i="1"/>
  <c r="AV41" i="1" s="1"/>
  <c r="P42" i="1"/>
  <c r="AV42" i="1" s="1"/>
  <c r="P43" i="1"/>
  <c r="P44" i="1"/>
  <c r="P45" i="1"/>
  <c r="P46" i="1"/>
  <c r="P47" i="1"/>
  <c r="AU47" i="1" s="1"/>
  <c r="AV47" i="1" s="1"/>
  <c r="P48" i="1"/>
  <c r="AU48" i="1" s="1"/>
  <c r="AV48" i="1" s="1"/>
  <c r="P49" i="1"/>
  <c r="AU49" i="1" s="1"/>
  <c r="AV49" i="1" s="1"/>
  <c r="P50" i="1"/>
  <c r="AU50" i="1" s="1"/>
  <c r="AV50" i="1" s="1"/>
  <c r="P51" i="1"/>
  <c r="AU51" i="1" s="1"/>
  <c r="AV51" i="1" s="1"/>
  <c r="P52" i="1"/>
  <c r="P53" i="1"/>
  <c r="P54" i="1"/>
  <c r="AU54" i="1" s="1"/>
  <c r="AV54" i="1" s="1"/>
  <c r="P55" i="1"/>
  <c r="P56" i="1"/>
  <c r="P57" i="1"/>
  <c r="AU57" i="1" s="1"/>
  <c r="AV57" i="1" s="1"/>
  <c r="P58" i="1"/>
  <c r="AU58" i="1" s="1"/>
  <c r="AV58" i="1" s="1"/>
  <c r="P59" i="1"/>
  <c r="AU59" i="1" s="1"/>
  <c r="AV59" i="1" s="1"/>
  <c r="P60" i="1"/>
  <c r="P61" i="1"/>
  <c r="AU61" i="1" s="1"/>
  <c r="AV61" i="1" s="1"/>
  <c r="P62" i="1"/>
  <c r="AU62" i="1" s="1"/>
  <c r="AV62" i="1" s="1"/>
  <c r="P68" i="1"/>
  <c r="P69" i="1"/>
  <c r="P70" i="1"/>
  <c r="P71" i="1"/>
  <c r="P72" i="1"/>
  <c r="P73" i="1"/>
  <c r="P74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3" i="1"/>
  <c r="P154" i="1"/>
  <c r="P155" i="1"/>
  <c r="P156" i="1"/>
  <c r="P157" i="1"/>
  <c r="P158" i="1"/>
  <c r="P163" i="1"/>
  <c r="P164" i="1"/>
  <c r="P168" i="1"/>
  <c r="P169" i="1"/>
  <c r="P170" i="1"/>
  <c r="P171" i="1"/>
  <c r="P172" i="1"/>
  <c r="P173" i="1"/>
  <c r="P174" i="1"/>
  <c r="P177" i="1"/>
  <c r="P178" i="1"/>
  <c r="P179" i="1"/>
  <c r="P180" i="1"/>
  <c r="P182" i="1"/>
  <c r="P181" i="1" s="1"/>
  <c r="P183" i="1"/>
  <c r="P185" i="1"/>
  <c r="P186" i="1"/>
  <c r="P187" i="1"/>
  <c r="P188" i="1"/>
  <c r="P189" i="1"/>
  <c r="P193" i="1"/>
  <c r="P192" i="1" s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12" i="1"/>
  <c r="P214" i="1"/>
  <c r="P215" i="1"/>
  <c r="P216" i="1"/>
  <c r="P217" i="1"/>
  <c r="P219" i="1"/>
  <c r="P218" i="1" s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9" i="1"/>
  <c r="P240" i="1"/>
  <c r="P243" i="1"/>
  <c r="P244" i="1"/>
  <c r="P245" i="1"/>
  <c r="P247" i="1"/>
  <c r="P249" i="1"/>
  <c r="P250" i="1"/>
  <c r="P251" i="1"/>
  <c r="P252" i="1"/>
  <c r="P253" i="1"/>
  <c r="P254" i="1"/>
  <c r="P255" i="1"/>
  <c r="P256" i="1"/>
  <c r="P257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4" i="1"/>
  <c r="P385" i="1"/>
  <c r="P386" i="1"/>
  <c r="P387" i="1"/>
  <c r="P388" i="1"/>
  <c r="P389" i="1"/>
  <c r="P390" i="1"/>
  <c r="O12" i="1"/>
  <c r="O13" i="1"/>
  <c r="O14" i="1"/>
  <c r="O15" i="1"/>
  <c r="O16" i="1"/>
  <c r="O17" i="1"/>
  <c r="O18" i="1"/>
  <c r="O20" i="1"/>
  <c r="O21" i="1"/>
  <c r="O22" i="1"/>
  <c r="O24" i="1"/>
  <c r="O25" i="1"/>
  <c r="O26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8" i="1"/>
  <c r="O69" i="1"/>
  <c r="O70" i="1"/>
  <c r="O71" i="1"/>
  <c r="O72" i="1"/>
  <c r="O73" i="1"/>
  <c r="O74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3" i="1"/>
  <c r="O154" i="1"/>
  <c r="O155" i="1"/>
  <c r="O156" i="1"/>
  <c r="O157" i="1"/>
  <c r="O158" i="1"/>
  <c r="O163" i="1"/>
  <c r="O164" i="1"/>
  <c r="O168" i="1"/>
  <c r="O169" i="1"/>
  <c r="O170" i="1"/>
  <c r="O171" i="1"/>
  <c r="O172" i="1"/>
  <c r="O173" i="1"/>
  <c r="O174" i="1"/>
  <c r="O177" i="1"/>
  <c r="O178" i="1"/>
  <c r="O179" i="1"/>
  <c r="O180" i="1"/>
  <c r="O182" i="1"/>
  <c r="O181" i="1" s="1"/>
  <c r="O183" i="1"/>
  <c r="O185" i="1"/>
  <c r="O186" i="1"/>
  <c r="O187" i="1"/>
  <c r="O188" i="1"/>
  <c r="O189" i="1"/>
  <c r="O193" i="1"/>
  <c r="O192" i="1" s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12" i="1"/>
  <c r="O214" i="1"/>
  <c r="O215" i="1"/>
  <c r="O216" i="1"/>
  <c r="O217" i="1"/>
  <c r="O219" i="1"/>
  <c r="O218" i="1" s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9" i="1"/>
  <c r="O240" i="1"/>
  <c r="O243" i="1"/>
  <c r="O244" i="1"/>
  <c r="O245" i="1"/>
  <c r="O247" i="1"/>
  <c r="O249" i="1"/>
  <c r="O250" i="1"/>
  <c r="O251" i="1"/>
  <c r="O252" i="1"/>
  <c r="O253" i="1"/>
  <c r="O254" i="1"/>
  <c r="O255" i="1"/>
  <c r="O256" i="1"/>
  <c r="O257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4" i="1"/>
  <c r="O385" i="1"/>
  <c r="O386" i="1"/>
  <c r="O387" i="1"/>
  <c r="O388" i="1"/>
  <c r="O389" i="1"/>
  <c r="O390" i="1"/>
  <c r="M12" i="1"/>
  <c r="M13" i="1"/>
  <c r="M14" i="1"/>
  <c r="M15" i="1"/>
  <c r="M16" i="1"/>
  <c r="M17" i="1"/>
  <c r="M18" i="1"/>
  <c r="M20" i="1"/>
  <c r="M21" i="1"/>
  <c r="M22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3" i="1"/>
  <c r="M154" i="1"/>
  <c r="M155" i="1"/>
  <c r="M156" i="1"/>
  <c r="M157" i="1"/>
  <c r="M158" i="1"/>
  <c r="M163" i="1"/>
  <c r="M164" i="1"/>
  <c r="M168" i="1"/>
  <c r="M169" i="1"/>
  <c r="M170" i="1"/>
  <c r="M171" i="1"/>
  <c r="M172" i="1"/>
  <c r="M173" i="1"/>
  <c r="M174" i="1"/>
  <c r="M177" i="1"/>
  <c r="M178" i="1"/>
  <c r="M179" i="1"/>
  <c r="M180" i="1"/>
  <c r="M182" i="1"/>
  <c r="M181" i="1" s="1"/>
  <c r="M183" i="1"/>
  <c r="M185" i="1"/>
  <c r="M186" i="1"/>
  <c r="M187" i="1"/>
  <c r="M188" i="1"/>
  <c r="M189" i="1"/>
  <c r="M193" i="1"/>
  <c r="M192" i="1" s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12" i="1"/>
  <c r="M214" i="1"/>
  <c r="M215" i="1"/>
  <c r="M216" i="1"/>
  <c r="M217" i="1"/>
  <c r="M219" i="1"/>
  <c r="M218" i="1" s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9" i="1"/>
  <c r="M240" i="1"/>
  <c r="M243" i="1"/>
  <c r="M244" i="1"/>
  <c r="M245" i="1"/>
  <c r="M247" i="1"/>
  <c r="M249" i="1"/>
  <c r="M250" i="1"/>
  <c r="M251" i="1"/>
  <c r="M252" i="1"/>
  <c r="M253" i="1"/>
  <c r="M254" i="1"/>
  <c r="M255" i="1"/>
  <c r="M256" i="1"/>
  <c r="M257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4" i="1"/>
  <c r="M385" i="1"/>
  <c r="M386" i="1"/>
  <c r="M387" i="1"/>
  <c r="M388" i="1"/>
  <c r="M389" i="1"/>
  <c r="M390" i="1"/>
  <c r="AU60" i="1" l="1"/>
  <c r="AV60" i="1" s="1"/>
  <c r="AU53" i="1"/>
  <c r="AV53" i="1" s="1"/>
  <c r="AU55" i="1"/>
  <c r="AV55" i="1" s="1"/>
  <c r="AU46" i="1"/>
  <c r="AV46" i="1" s="1"/>
  <c r="O242" i="1"/>
  <c r="O241" i="1" s="1"/>
  <c r="P184" i="1"/>
  <c r="Q242" i="1"/>
  <c r="Q241" i="1" s="1"/>
  <c r="O67" i="1"/>
  <c r="O66" i="1" s="1"/>
  <c r="O65" i="1" s="1"/>
  <c r="O64" i="1" s="1"/>
  <c r="J67" i="1"/>
  <c r="J66" i="1" s="1"/>
  <c r="J65" i="1" s="1"/>
  <c r="J64" i="1" s="1"/>
  <c r="M213" i="1"/>
  <c r="M191" i="1" s="1"/>
  <c r="O213" i="1"/>
  <c r="O191" i="1" s="1"/>
  <c r="M67" i="1"/>
  <c r="M66" i="1" s="1"/>
  <c r="M65" i="1" s="1"/>
  <c r="M64" i="1" s="1"/>
  <c r="P213" i="1"/>
  <c r="P191" i="1" s="1"/>
  <c r="P242" i="1"/>
  <c r="P241" i="1" s="1"/>
  <c r="P176" i="1"/>
  <c r="O184" i="1"/>
  <c r="P67" i="1"/>
  <c r="P66" i="1" s="1"/>
  <c r="P65" i="1" s="1"/>
  <c r="P64" i="1" s="1"/>
  <c r="P111" i="1"/>
  <c r="P110" i="1" s="1"/>
  <c r="Q111" i="1"/>
  <c r="Q110" i="1" s="1"/>
  <c r="Q109" i="1" s="1"/>
  <c r="Q176" i="1"/>
  <c r="Q184" i="1"/>
  <c r="Q213" i="1"/>
  <c r="Q191" i="1" s="1"/>
  <c r="Q67" i="1"/>
  <c r="Q66" i="1" s="1"/>
  <c r="Q65" i="1" s="1"/>
  <c r="Q64" i="1" s="1"/>
  <c r="M111" i="1"/>
  <c r="M110" i="1" s="1"/>
  <c r="M109" i="1" s="1"/>
  <c r="M242" i="1"/>
  <c r="M241" i="1" s="1"/>
  <c r="M176" i="1"/>
  <c r="M184" i="1"/>
  <c r="J184" i="1"/>
  <c r="O111" i="1"/>
  <c r="O110" i="1" s="1"/>
  <c r="O109" i="1" s="1"/>
  <c r="J111" i="1"/>
  <c r="J110" i="1" s="1"/>
  <c r="O176" i="1"/>
  <c r="J213" i="1"/>
  <c r="J191" i="1" s="1"/>
  <c r="J242" i="1"/>
  <c r="J241" i="1" s="1"/>
  <c r="J176" i="1"/>
  <c r="Q19" i="1"/>
  <c r="Q11" i="1" s="1"/>
  <c r="M23" i="1"/>
  <c r="M19" i="1"/>
  <c r="M11" i="1" s="1"/>
  <c r="P19" i="1"/>
  <c r="P11" i="1" s="1"/>
  <c r="J27" i="1"/>
  <c r="O23" i="1"/>
  <c r="Q27" i="1"/>
  <c r="P27" i="1"/>
  <c r="J23" i="1"/>
  <c r="M27" i="1"/>
  <c r="O19" i="1"/>
  <c r="O11" i="1" s="1"/>
  <c r="Q23" i="1"/>
  <c r="O27" i="1"/>
  <c r="P23" i="1"/>
  <c r="J19" i="1"/>
  <c r="J11" i="1" s="1"/>
  <c r="P175" i="1" l="1"/>
  <c r="P162" i="1" s="1"/>
  <c r="O175" i="1"/>
  <c r="O162" i="1" s="1"/>
  <c r="O108" i="1" s="1"/>
  <c r="O63" i="1" s="1"/>
  <c r="Q175" i="1"/>
  <c r="Q162" i="1" s="1"/>
  <c r="Q108" i="1" s="1"/>
  <c r="Q63" i="1" s="1"/>
  <c r="J175" i="1"/>
  <c r="J162" i="1" s="1"/>
  <c r="M175" i="1"/>
  <c r="M162" i="1" s="1"/>
  <c r="M108" i="1" s="1"/>
  <c r="M63" i="1" s="1"/>
  <c r="O10" i="1"/>
  <c r="O9" i="1" s="1"/>
  <c r="O8" i="1" s="1"/>
  <c r="J10" i="1"/>
  <c r="J9" i="1" s="1"/>
  <c r="J8" i="1" s="1"/>
  <c r="M10" i="1"/>
  <c r="M9" i="1" s="1"/>
  <c r="M8" i="1" s="1"/>
  <c r="Q10" i="1"/>
  <c r="Q9" i="1" s="1"/>
  <c r="Q8" i="1" s="1"/>
  <c r="P10" i="1"/>
  <c r="P9" i="1" s="1"/>
  <c r="P8" i="1" s="1"/>
  <c r="M7" i="1" l="1"/>
  <c r="M6" i="1" s="1"/>
  <c r="Q7" i="1"/>
  <c r="Q6" i="1" s="1"/>
  <c r="O7" i="1"/>
  <c r="O6" i="1" s="1"/>
  <c r="G138" i="1"/>
  <c r="P138" i="1" s="1"/>
  <c r="C137" i="1"/>
  <c r="C109" i="1" s="1"/>
  <c r="C108" i="1" l="1"/>
  <c r="G137" i="1"/>
  <c r="G109" i="1" s="1"/>
  <c r="G108" i="1" s="1"/>
  <c r="G63" i="1" s="1"/>
  <c r="G415" i="1" s="1"/>
  <c r="J138" i="1"/>
  <c r="G419" i="1" l="1"/>
  <c r="P137" i="1"/>
  <c r="P109" i="1" s="1"/>
  <c r="P108" i="1" s="1"/>
  <c r="P63" i="1" s="1"/>
  <c r="J137" i="1"/>
  <c r="J109" i="1" s="1"/>
  <c r="J108" i="1" s="1"/>
  <c r="J63" i="1" s="1"/>
  <c r="C63" i="1"/>
  <c r="G7" i="1" l="1"/>
  <c r="C7" i="1"/>
  <c r="C6" i="1" s="1"/>
  <c r="G6" i="1" l="1"/>
  <c r="G408" i="1" s="1"/>
  <c r="G411" i="1"/>
  <c r="G420" i="1" s="1"/>
  <c r="P7" i="1"/>
  <c r="P6" i="1" s="1"/>
  <c r="J7" i="1"/>
  <c r="J6" i="1" s="1"/>
  <c r="AD141" i="5" l="1"/>
  <c r="AF141" i="5" s="1"/>
  <c r="AD137" i="5"/>
  <c r="AF137" i="5" s="1"/>
  <c r="AD112" i="5"/>
  <c r="AF112" i="5" s="1"/>
  <c r="AD104" i="5"/>
  <c r="AF104" i="5" s="1"/>
  <c r="AD96" i="5"/>
  <c r="AF96" i="5" s="1"/>
  <c r="AD89" i="5"/>
  <c r="AF89" i="5" s="1"/>
  <c r="AD85" i="5"/>
  <c r="AF85" i="5" s="1"/>
  <c r="AD146" i="5" l="1"/>
  <c r="AF146" i="5" s="1"/>
  <c r="AD147" i="5"/>
  <c r="AF147" i="5" s="1"/>
  <c r="AD136" i="5"/>
  <c r="AF136" i="5" s="1"/>
  <c r="AD95" i="5"/>
  <c r="AF95" i="5" s="1"/>
  <c r="AD84" i="5"/>
  <c r="AD145" i="5"/>
  <c r="AD109" i="5"/>
  <c r="AF109" i="5" s="1"/>
  <c r="AD143" i="5" l="1"/>
  <c r="AF143" i="5" s="1"/>
  <c r="AF145" i="5"/>
  <c r="AF84" i="5"/>
  <c r="AD11" i="5"/>
  <c r="AD135" i="5"/>
  <c r="AF135" i="5" s="1"/>
  <c r="AD107" i="5"/>
  <c r="AF107" i="5" s="1"/>
  <c r="AD87" i="5" l="1"/>
  <c r="AF87" i="5" s="1"/>
  <c r="AD88" i="5"/>
  <c r="AF88" i="5" s="1"/>
  <c r="AF11" i="5"/>
  <c r="AD128" i="5"/>
  <c r="AF128" i="5" s="1"/>
  <c r="AD10" i="5" l="1"/>
  <c r="AF10" i="5" s="1"/>
  <c r="AD127" i="5"/>
  <c r="AF127" i="5" s="1"/>
  <c r="AD126" i="5" l="1"/>
  <c r="AF126" i="5" l="1"/>
  <c r="AD9" i="5"/>
  <c r="AD8" i="5" l="1"/>
  <c r="AF9" i="5"/>
  <c r="AD7" i="5" l="1"/>
  <c r="AF7" i="5" s="1"/>
  <c r="AF8" i="5"/>
  <c r="S113" i="5" l="1"/>
  <c r="T113" i="5" s="1"/>
  <c r="S121" i="5" l="1"/>
  <c r="G409" i="1" l="1"/>
  <c r="G410" i="1" s="1"/>
</calcChain>
</file>

<file path=xl/sharedStrings.xml><?xml version="1.0" encoding="utf-8"?>
<sst xmlns="http://schemas.openxmlformats.org/spreadsheetml/2006/main" count="2706" uniqueCount="1211">
  <si>
    <t>CODIGO</t>
  </si>
  <si>
    <t>NOMBRE</t>
  </si>
  <si>
    <t>SALDOINICIAL</t>
  </si>
  <si>
    <t>CREDITOS</t>
  </si>
  <si>
    <t>CONTRACREDITOS</t>
  </si>
  <si>
    <t>ADICIONES</t>
  </si>
  <si>
    <t>GASTOS</t>
  </si>
  <si>
    <t>GASTOS DE FUNCIONAMIENTO</t>
  </si>
  <si>
    <t>GASTOS DE PERSONAL</t>
  </si>
  <si>
    <t>PLANTA DE PERSONAL PERMANENTE</t>
  </si>
  <si>
    <t>FACTORES CONSTITUTIVOS DE SALARIO</t>
  </si>
  <si>
    <t>FACTORES SALARIALES COMUNES</t>
  </si>
  <si>
    <t xml:space="preserve">PRESTACIONES SOCIALES </t>
  </si>
  <si>
    <t>FACTORES SALARIALES ESPECIALES</t>
  </si>
  <si>
    <t>CONTRIBUCIONES INHERENTES A LA NÓMINA</t>
  </si>
  <si>
    <t>REMUNERACIONES NO CONSTITUTIVAS DE FACTOR SALARIAL</t>
  </si>
  <si>
    <t>BONIFICACIONES Y PRIMAS</t>
  </si>
  <si>
    <t>BENEFICIOS  A EMPLEADOS</t>
  </si>
  <si>
    <t>PERSONAL SUPERNUMERARIO Y PLANTA TEMPORAL - CATEDRAS -SENA</t>
  </si>
  <si>
    <t>SALARIO</t>
  </si>
  <si>
    <t>VIÁTICOS DE LOS FUNCIONARIOS EN COMISIÓN</t>
  </si>
  <si>
    <t>ADQUISICIÓN DE BIENES  Y SERVICIOS</t>
  </si>
  <si>
    <t>ADQUISICIÓN DE ACTIVOS NO FINANCIEROS</t>
  </si>
  <si>
    <t>ACTIVOS FIJOS</t>
  </si>
  <si>
    <t>EDIFICACIONES Y ESTRUCTURAS</t>
  </si>
  <si>
    <t xml:space="preserve">OTRAS ESTRUCTURAS </t>
  </si>
  <si>
    <t>MAQUINARIA Y EQUIPO</t>
  </si>
  <si>
    <t>PRODUCTOS METÁLICOS MAQUINARIA Y EQUIPO</t>
  </si>
  <si>
    <t>MAQUINARIA PARA USO GENERAL</t>
  </si>
  <si>
    <t>MAQUINARIA PARA USOS ESPECIALES</t>
  </si>
  <si>
    <t>MAQUINARIA DE OFICINA CONTABILIDAD E INFORMÁTICA</t>
  </si>
  <si>
    <t>MAQUINARIA Y APARATOS ELÉCTRICOS</t>
  </si>
  <si>
    <t>EQUIPO Y APARATOS DE RADIO TELEVISIÓN Y COMUNICACIONES</t>
  </si>
  <si>
    <t>APARATOS MÉDICOS INSTRUMENTOS ÓPTICOS Y DE PRECISIÓN RELOJES</t>
  </si>
  <si>
    <t>EQUIPO DE TRANSPORTE</t>
  </si>
  <si>
    <t>OTROS ACTIVOS FIJOS</t>
  </si>
  <si>
    <t>PRODUCTOS DE LA PROPIEDAD INTELECTUAL</t>
  </si>
  <si>
    <t>PROGRAMAS DE INFORMÁTICA Y BASES DE DATOS</t>
  </si>
  <si>
    <t xml:space="preserve">PROGRAMAS DE INFORMÁTICA       </t>
  </si>
  <si>
    <t>ACTIVOS FIJOS NO CLASIFICADOS COMO MAQUINARIA Y EQUIPO</t>
  </si>
  <si>
    <t>MUEBLES INSTRUMENTOS MUSICALES ARTÍCULOS DE DEPORTE Y ANTIGÜEDADES</t>
  </si>
  <si>
    <t>MUEBLES</t>
  </si>
  <si>
    <t>ACTIVOS NO PRODUCIDOS</t>
  </si>
  <si>
    <t>ADQUISICIONES DIFERENTES DE ACTIVOS</t>
  </si>
  <si>
    <t>MATERIALES Y SUMINISTROS</t>
  </si>
  <si>
    <t>AGRICULTURA SILVICULTURA Y PRODUCTOS DE LA PESCA</t>
  </si>
  <si>
    <t>PRODUCTOS DE LA AGRICULTURA Y LA HORTICULTURA</t>
  </si>
  <si>
    <t>CEREALES</t>
  </si>
  <si>
    <t>HORTALIZAS</t>
  </si>
  <si>
    <t>FRUTAS Y NUECES</t>
  </si>
  <si>
    <t>SEMILLAS Y FRUTOS OLEAGINOSOS</t>
  </si>
  <si>
    <t>PRODUCTOS DE FORRAJE FIBRAS PLANTAS VIVAS FLORES Y CAPULLOS DE FLORES TABACO EN RAMA Y CAU</t>
  </si>
  <si>
    <t>ANIMALES VIVOS Y PRODUCTOS ANIMALES (EXCEPTO LA CARNE)</t>
  </si>
  <si>
    <t>ANIMALES VIVOS</t>
  </si>
  <si>
    <t>BOVINOS VIVOS</t>
  </si>
  <si>
    <t>OTROS RUMIANTES</t>
  </si>
  <si>
    <t>CABALLOS Y OTROS ÉQUIDOS</t>
  </si>
  <si>
    <t>GANADO PORCINO</t>
  </si>
  <si>
    <t>AVES DE CORRAL</t>
  </si>
  <si>
    <t>LECHE CRUDA</t>
  </si>
  <si>
    <t>HUEVOS DE GALLINA O DE OTRAS AVES CON CÁSCARA FRESCOS</t>
  </si>
  <si>
    <t>MINERALES; ELECTRICIDAD GAS Y AGUA</t>
  </si>
  <si>
    <t>ELECTRICIDAD GAS DE CIUDAD VAPOR Y AGUA CALIENTE</t>
  </si>
  <si>
    <t>PRODUCTOS ALIMENTICIOS BEBIDAS Y TABACO; TEXTILES PRENDAS DE VESTIR Y PRODUCTOS DE CUERO</t>
  </si>
  <si>
    <t>PRODUCTOS DE MOLINERÍA ALMIDONES Y PRODUCTOS DERIVADOS DEL ALMIDÓN; OTROS PRODUCTOS ALIMEN</t>
  </si>
  <si>
    <t>DOTACIÓN (PRENDAS DE VESTIR Y CALZADO)</t>
  </si>
  <si>
    <t>OTROS BIENES TRANSPORTABLES (EXCEPTO PRODUCTOS METÁLICOS MAQUINARIA Y EQUIPO)</t>
  </si>
  <si>
    <t>PASTA O PULPA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</si>
  <si>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</si>
  <si>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</si>
  <si>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</si>
  <si>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</si>
  <si>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ADQUISICIÓN DE SERVICIOS</t>
  </si>
  <si>
    <t xml:space="preserve">Viaticos de los Funcionarios en Comision </t>
  </si>
  <si>
    <t>SERVICIOS DE ALOJAMIENTO; SERVICIOS DE SUMINISTRO DE COMIDAS Y BEBIDAS; SERVICIOS DE TRANS</t>
  </si>
  <si>
    <t>ALOJAMIENTO; SERVICIOS DE SUMINISTROS DE COMIDAS Y BEBIDAS</t>
  </si>
  <si>
    <t>SERVICIOS FINANCIEROS Y SERVICIOS CONEXOS SERVICIOS INMOBILIARIOS Y SERVICIOS DE LEASING</t>
  </si>
  <si>
    <t>SERVICIOS FINANCIEROS Y SERVICIOS CONEXOS</t>
  </si>
  <si>
    <t>SERVICIOS FINANCIEROS EXCEPTO DE LA BANCA DE INVERSIÓN SERVICIOS DE SEGUROS Y SERVICIOS DE</t>
  </si>
  <si>
    <t>SERVICIOS DE SEGUROS Y PENSIONES (CON EXCLUSIÓN DE SERVICIOS DE REASEGURO) EXCEPTO LOS SER</t>
  </si>
  <si>
    <t>OTROS SERVICIOS DE SEGUROS DISTINTOS A LOS SEGUROS DE VIDA (EXCEPTO LOS SERVICIOS DE REASE</t>
  </si>
  <si>
    <t xml:space="preserve">SERVICIOS INMOBILIARIOS </t>
  </si>
  <si>
    <t>SERVICIOS INMOBILIARIOS RELATIVOS A BIENES RAÍCES PROPIOS O ARRENDADOS</t>
  </si>
  <si>
    <t>SERVICIOS INMOBILIARIOS A COMISIÓN O POR CONTRATO</t>
  </si>
  <si>
    <t xml:space="preserve">SERVICIOS PRESTADOS A LAS EMPRESAS Y SERVICIOS DE PRODUCCIÓN </t>
  </si>
  <si>
    <t>SERVICIOS JURÍDICOS Y CONTABLES</t>
  </si>
  <si>
    <t>OTROS SERVICIOS PROFESIONALES CIENTÍFICOS Y TÉCNICOS</t>
  </si>
  <si>
    <t>SERVICIOS DE CONSULTORÍA EN ADMINISTRACIÓN Y SERVICIOS DE GESTIÓN; SERVICIOS DE TECNOLOGÍA</t>
  </si>
  <si>
    <t>SERVICIOS DE TELECOMUNICACIONES TRANSMISIÓN Y SUMINISTRO DE INFORMACIÓN</t>
  </si>
  <si>
    <t>SERVICIOS DE SOPORTE</t>
  </si>
  <si>
    <t>SERVICIOS DE APOYO A LA AGRICULTURA LA CAZA LA SILVICULTURA LA PESCA LA MINERÍA Y LOS SERV</t>
  </si>
  <si>
    <t>SERVICIOS DE MANTENIMIENTO REPARACIÓN E INSTALACIÓN (EXCEPTO SERVICIOS DE CONSTRUCCIÓN)</t>
  </si>
  <si>
    <t>SERVICIOS DE MANTENIMIENTO Y REPARACIÓN DE OTRA MAQUINARIA Y OTRO EQUIPO</t>
  </si>
  <si>
    <t>OTROS SERVICIOS DE fabricación; SERVICIOS DE EDICIÓN IMPRESIÓN Y REPRODUCCIÓN; SERVICIOS D</t>
  </si>
  <si>
    <t>SERVICIOS PARA LA COMUNIDAD SOCIALES Y PERSONALES</t>
  </si>
  <si>
    <t>SERVICIOS DE EDUCACIÓN</t>
  </si>
  <si>
    <t>SERVICIOS DE ALCANTARILLADO RECOLECCIÓN TRATAMIENTO Y DISPOSICIÓN DE DESECHOS Y OTROS SERV</t>
  </si>
  <si>
    <t>SERVICIOS DE ASOCIACIONES</t>
  </si>
  <si>
    <t>OTROS SERVICIOS</t>
  </si>
  <si>
    <t>DISMINUCIÓN DE PASIVOS</t>
  </si>
  <si>
    <t>GASTOS POR TRIBUTOS MULTAS SANCIONES E INTERESES DE MORA</t>
  </si>
  <si>
    <t xml:space="preserve">IMPUESTOS </t>
  </si>
  <si>
    <t>IMPUESTOS TERRITORIALES</t>
  </si>
  <si>
    <t>CONTRIBUCIONES</t>
  </si>
  <si>
    <t>GASTOS DE INVERSIÓN</t>
  </si>
  <si>
    <t>EJE 1. EXCELENCIA ACADÉMICA</t>
  </si>
  <si>
    <t>PROGRAMA- FORTALECIMIENTO DE LA FORMACIÓN DOCENTE</t>
  </si>
  <si>
    <t xml:space="preserve">PROGRAMA-MODERNIZACIÓN CURRICULAR. </t>
  </si>
  <si>
    <t>ESTRUCTURACIÓN CURRICULAR FORMATIVA</t>
  </si>
  <si>
    <t>Practicas Academicas</t>
  </si>
  <si>
    <t>PROMOCIÓN PARA DEL DESARROLLO DE PROYECTOS DE INVESTIGACIÓN CON PERTINENCIA REGIONAL</t>
  </si>
  <si>
    <t>COROLIMA</t>
  </si>
  <si>
    <t>COLCIENCIAS</t>
  </si>
  <si>
    <t>Doctorado en Ciencias Agrarias</t>
  </si>
  <si>
    <t>Otros Conceptos Ajustes y Conciliación</t>
  </si>
  <si>
    <t>PROGRAMA-MODERNIZACIÓN Y VISIBILIZACIÓN DE FUENTES DOCUMENTALES Y COLECCIONES MUSEOLÓGICAS</t>
  </si>
  <si>
    <t>BIBLIOTECA</t>
  </si>
  <si>
    <t>Dotación de Equipos Material Bibliográfico y Bases de Datos.</t>
  </si>
  <si>
    <t>PROGRAMA-INTERNACIONALIZACIÓN</t>
  </si>
  <si>
    <t>EJE 2. COMPROMISO SOCIAL.</t>
  </si>
  <si>
    <t>PROGRAMA-DESARROLLO HUMANO</t>
  </si>
  <si>
    <t>BIENESTAR INSTITUCIONAL</t>
  </si>
  <si>
    <t>Inversiones Bienestar</t>
  </si>
  <si>
    <t>Bienestar Universitario &lt;intérpretes</t>
  </si>
  <si>
    <t>Restaurante Universitario</t>
  </si>
  <si>
    <t>Residencias Masculinas y Femeninas</t>
  </si>
  <si>
    <t>Becas Estudiantiles</t>
  </si>
  <si>
    <t>Apoyo Actividades Estudiantiles Pregrado y Posgrado</t>
  </si>
  <si>
    <t>Actividades y dotaciones deportivas</t>
  </si>
  <si>
    <t>Actividades de integración y recreación</t>
  </si>
  <si>
    <t>Programa integral para el abordaje del consumo de adictivos -PICA</t>
  </si>
  <si>
    <t>Librería Universitaria</t>
  </si>
  <si>
    <t>Seguridad y Salud en el Trabajo</t>
  </si>
  <si>
    <t>Sección Asistencial</t>
  </si>
  <si>
    <t>PERMANENCIA Y GRADUACIÓN ESTUDIANTIL</t>
  </si>
  <si>
    <t>Asistencias Administrativas  y  Monitorias Académicas</t>
  </si>
  <si>
    <t>Cursos Nivelatorios</t>
  </si>
  <si>
    <t>Tiendas universitarias</t>
  </si>
  <si>
    <t>FORMACIÓN POLÍTICA Y CIUDADANÍA</t>
  </si>
  <si>
    <t xml:space="preserve">Política Institucionales de Género </t>
  </si>
  <si>
    <t xml:space="preserve">Politicas Institucionales de Inclusión </t>
  </si>
  <si>
    <t xml:space="preserve">Actualizacion del Estatuto Estudiantil </t>
  </si>
  <si>
    <t>Politica  Institucional de Derechos Humanos</t>
  </si>
  <si>
    <t>DESARROLLO CULTURAL</t>
  </si>
  <si>
    <t xml:space="preserve">Talleristas del Centro Cultural  </t>
  </si>
  <si>
    <t>Instrumentistas Orquesta Sinfónica</t>
  </si>
  <si>
    <t>Centro Cultural</t>
  </si>
  <si>
    <t>Orquesta Sinfonica</t>
  </si>
  <si>
    <t xml:space="preserve">PROGRAMA-PROYECCIÓN SOCIAL. </t>
  </si>
  <si>
    <t>PROGRAMA-GRADUADOS</t>
  </si>
  <si>
    <t>EJE 3. COMPROMISO AMBIENTAL</t>
  </si>
  <si>
    <t>PROGRAMA-UNIVERSIDAD TERRITORIO VERDE.</t>
  </si>
  <si>
    <t>CÁTEDRA AMBIENTAL</t>
  </si>
  <si>
    <t>PROGRAMA-HACIA UN TOLIMA SUSTENTABLE</t>
  </si>
  <si>
    <t>EJE 4. EFICIENCIA Y TRANSPARENCIA ADMINISTRATIVA</t>
  </si>
  <si>
    <t>PROGRAMA-MODELO INTEGRADO DE PLANEACIÓN Y GESTIÓN.</t>
  </si>
  <si>
    <t>PROGRAMA-REGIONALIZACIÓN.</t>
  </si>
  <si>
    <t>PLAN ESTRATÉGICO DE EXPANSIÓN DEL CAMPUS UNIVERSITARIO SIGLO XXI</t>
  </si>
  <si>
    <t>INVERSIÓN RECURSOS DE BALANCE 2019</t>
  </si>
  <si>
    <t>Recursos de Inversión 2018 - Planes de Fomento</t>
  </si>
  <si>
    <t>Movilidad Interncional - PFC</t>
  </si>
  <si>
    <t>Becarios - PFC</t>
  </si>
  <si>
    <t>Comisiones de Estudio - PFC</t>
  </si>
  <si>
    <t>Gastos Practicas de Pregrado - PFC</t>
  </si>
  <si>
    <t>Gastos Generales de Extension Cultural - PFC</t>
  </si>
  <si>
    <t>Actividades y Dotaciones Deporticas - PFC</t>
  </si>
  <si>
    <t>Resedencias Masculinas y Femeninas - PFC</t>
  </si>
  <si>
    <t>Monitores Academicos y Administrativos - PFC</t>
  </si>
  <si>
    <t>Inversiones en Infraestructura Fisica y Tecnologica - PFC</t>
  </si>
  <si>
    <t>Recursos de Inversiones Estampilla Pro UT 2018</t>
  </si>
  <si>
    <t>Recursos de Inversiones Estampilla Pro UT 2017</t>
  </si>
  <si>
    <t>Recursos de Inversiones Estampilla Pro UT-Construccion Bloque de Aulas</t>
  </si>
  <si>
    <t>Recursos de Inversiones Estampilla Pro UT 2019</t>
  </si>
  <si>
    <t>Recursos Estampilla Pro UT</t>
  </si>
  <si>
    <t>Rendimientos CREE - Acreditacion de Alta Calidad</t>
  </si>
  <si>
    <t>Rendimientos CREE - Gastos Practicas de Pregrado</t>
  </si>
  <si>
    <t>Recursos CREE - Sistema de Informacion Financiero</t>
  </si>
  <si>
    <t>Recursos CREE - Adecuacion Cuarto Biosanitario (postcosecha)</t>
  </si>
  <si>
    <t>Recursos CREE - Proyeccion Social</t>
  </si>
  <si>
    <t>Recursos CREE 2014 - Dotacion Hospital Veterinario</t>
  </si>
  <si>
    <t>Recursos CREE 2015 - Construcción  Chut de Basuras</t>
  </si>
  <si>
    <t>Recursos CREE 2014 - Construcción Bloque de Aulas</t>
  </si>
  <si>
    <t>Recursos CREE 2017 - Formación Doctoral</t>
  </si>
  <si>
    <t>Recursos CREE 2017 - Laboratorio de Investigacion Ciencias Sociales</t>
  </si>
  <si>
    <t>Recursos CREE 2017 - Dotacion Equipos de Simulacion Torre de Medicina</t>
  </si>
  <si>
    <t>Recursos Estampilla Pro UNAL</t>
  </si>
  <si>
    <t>Estampilla Pro UNAL - Restaurante Universitario</t>
  </si>
  <si>
    <t>Rendimientos Estampilla Pro UNAL-Inversión Infraestructura Fisica Tec.</t>
  </si>
  <si>
    <t>Reservas-Estampilla Pro UNAL</t>
  </si>
  <si>
    <t>Estampilla Pro UNAL - Dotacion Biblioteca</t>
  </si>
  <si>
    <t>Estampilla Pro UNAL - Dotacion Libros Bilbioteca</t>
  </si>
  <si>
    <t>Estampilla Pro UNAL  - Mejoramiento y Adecucacion Salas de Artes</t>
  </si>
  <si>
    <t>Estampilla Pro UNAL  - Adquisicion de Equipos de Computo Salas de Sistemas</t>
  </si>
  <si>
    <t>Estampilla Pro UNAL -Adecuacion Lab. de Bioprocesos Maestria Ciencia Tec. Agro.</t>
  </si>
  <si>
    <t>Estampilla Pro UNAL-Mantenimiento Infraestructura Fisica</t>
  </si>
  <si>
    <t>Estampilla Pro UNAL-Estrategia de Comunicaciones</t>
  </si>
  <si>
    <t>Recursos de Inversión 2018 - PFC</t>
  </si>
  <si>
    <t>Rescursos de Inversión 2018 PFL - Restaurante Univesitario</t>
  </si>
  <si>
    <t>Rescursos de Inversión 2018 PFC - Practicas Pedagogicas</t>
  </si>
  <si>
    <t>Rescursos de Inversión 2018 PFC - Acreditacion de Alta Calidad</t>
  </si>
  <si>
    <t>Rescursos de Inversión 2018 PFC - Acreditación Institucional</t>
  </si>
  <si>
    <t>Rescursos de Inversión 2018 PFC - Internacionalizacion</t>
  </si>
  <si>
    <t>Rescursos de Inversión 2018 PFC - Docentes de Planta y Becarios</t>
  </si>
  <si>
    <t>Rescursos de Inversión 2018 PFC - Infraestructura Fisica y Tecnologica</t>
  </si>
  <si>
    <t>Recursos Excedentes de Cooperativas 2018</t>
  </si>
  <si>
    <t>Cooperativas 2018-Inversiones en Infraestructura Fisica y Tecnologica</t>
  </si>
  <si>
    <t>Convenio Interadministrativo número 2114 del 10 de Junio de 2019</t>
  </si>
  <si>
    <t>Convenio Interadministrativo número 2176 del 19 de Junio de 2019</t>
  </si>
  <si>
    <t>Convenio 1012019 Acuerdo Cooperativo CODHES</t>
  </si>
  <si>
    <t>Estudio de la Calidad del Agua del Rio Vallenatos en el Tramo el Porvenir-Murillo Tolima</t>
  </si>
  <si>
    <t>Recursos del Balance CURDN</t>
  </si>
  <si>
    <t>Convenio Interadministrativo No. 942-2015 Politica Publico Minera</t>
  </si>
  <si>
    <t>Convenio Inteadminsitrativo No. 0666 2019</t>
  </si>
  <si>
    <t>Dotacion Edificion de Aulas</t>
  </si>
  <si>
    <t>Adecuación Insfraestructura Fisica</t>
  </si>
  <si>
    <t>Emisora Institucional</t>
  </si>
  <si>
    <t>Adición Contrato 274 -19 construccion PSS</t>
  </si>
  <si>
    <t>Fase II Infraestructura Tecnologica</t>
  </si>
  <si>
    <t>Construcción entrada Principal y  Bulevar</t>
  </si>
  <si>
    <t>Dotacion Edificio de Aulas</t>
  </si>
  <si>
    <t>SALDO DISPONIBLE</t>
  </si>
  <si>
    <t>PRESUPUESTO INICIAL</t>
  </si>
  <si>
    <t>REDUCCIONES</t>
  </si>
  <si>
    <t>PRESUPUESTO DEFINITIVO</t>
  </si>
  <si>
    <t>PAC-     ACUMULADO</t>
  </si>
  <si>
    <t>RECAUDOS MES</t>
  </si>
  <si>
    <t>RECAUDOS ACUMULADO</t>
  </si>
  <si>
    <t>SALDO     POR  RECAUDAR</t>
  </si>
  <si>
    <t>% Recaudo</t>
  </si>
  <si>
    <t>PRESUPUESTO DE 'INGRESOS</t>
  </si>
  <si>
    <t>11</t>
  </si>
  <si>
    <t>INGRESOS CORRIENTES</t>
  </si>
  <si>
    <t>112</t>
  </si>
  <si>
    <t>Ingresos No Tributarios</t>
  </si>
  <si>
    <t>1125</t>
  </si>
  <si>
    <t>Venta de Bienes y Servicios</t>
  </si>
  <si>
    <t>11251</t>
  </si>
  <si>
    <t>Ventas de establecimientos de mercado</t>
  </si>
  <si>
    <t>1125110</t>
  </si>
  <si>
    <t>Servicios para la comunidad sociales y personales</t>
  </si>
  <si>
    <t>11251101</t>
  </si>
  <si>
    <t>Servicios de Educación</t>
  </si>
  <si>
    <t>112511011</t>
  </si>
  <si>
    <t>Servicios de Educación (Terciaria)</t>
  </si>
  <si>
    <t>1125110111</t>
  </si>
  <si>
    <t>Servicios de Educación (Terciaria) Nivel Pregrado</t>
  </si>
  <si>
    <t>11251101111</t>
  </si>
  <si>
    <t>Servicios de Educación Superior (Terciaria) Nivel Pregrado Universitaria</t>
  </si>
  <si>
    <t>112511011111</t>
  </si>
  <si>
    <t>Inscripciones</t>
  </si>
  <si>
    <t>112511011112</t>
  </si>
  <si>
    <t>Matriculas</t>
  </si>
  <si>
    <t>112511011113</t>
  </si>
  <si>
    <t>Continuidad Académica</t>
  </si>
  <si>
    <t>112511011114</t>
  </si>
  <si>
    <t>Derechos de grado</t>
  </si>
  <si>
    <t>112511011115</t>
  </si>
  <si>
    <t>Carnet</t>
  </si>
  <si>
    <t>112511011116</t>
  </si>
  <si>
    <t>Hojas de Vida</t>
  </si>
  <si>
    <t>112511011117</t>
  </si>
  <si>
    <t>Biblioteca</t>
  </si>
  <si>
    <t>112511011118</t>
  </si>
  <si>
    <t>Actas de Grado</t>
  </si>
  <si>
    <t>112511011119</t>
  </si>
  <si>
    <t>Supletorios Y Validaciones</t>
  </si>
  <si>
    <t>1125110111110</t>
  </si>
  <si>
    <t>Convocatoria Institucional</t>
  </si>
  <si>
    <t>1125110111111</t>
  </si>
  <si>
    <t>Seminarios de Profundización</t>
  </si>
  <si>
    <t>1125110111112</t>
  </si>
  <si>
    <t>Cursos Regulares y de Extensión</t>
  </si>
  <si>
    <t>1125110112</t>
  </si>
  <si>
    <t>Servicios de Educación Superior (Terciaria) Nivel Posgrado</t>
  </si>
  <si>
    <t>11251101121</t>
  </si>
  <si>
    <t>Nivel Posgrados en Especialización</t>
  </si>
  <si>
    <t>112511011211</t>
  </si>
  <si>
    <t>112511011212</t>
  </si>
  <si>
    <t>112511011213</t>
  </si>
  <si>
    <t>Seminarios</t>
  </si>
  <si>
    <t>112511011214</t>
  </si>
  <si>
    <t>Cursos Tutoriales</t>
  </si>
  <si>
    <t>112511011215</t>
  </si>
  <si>
    <t>11251101122</t>
  </si>
  <si>
    <t>Nivel Posgrados en Maestria</t>
  </si>
  <si>
    <t>112511011221</t>
  </si>
  <si>
    <t>112511011222</t>
  </si>
  <si>
    <t>112511011223</t>
  </si>
  <si>
    <t>112511011224</t>
  </si>
  <si>
    <t>11251101123</t>
  </si>
  <si>
    <t>Nivel Posgrados en Posdoctorado y Doctorado</t>
  </si>
  <si>
    <t>112511011231</t>
  </si>
  <si>
    <t>DOCTORADO EN CIENCIAS BIOLOGICAS</t>
  </si>
  <si>
    <t>112511011232</t>
  </si>
  <si>
    <t>DOCTORADO EN EDUCACIÓN</t>
  </si>
  <si>
    <t>112511011233</t>
  </si>
  <si>
    <t>DOCTORADO EN PLANIFICACIÓN Y MANEJO AMBIENTAL DE CUENCAS HIDRIGRAFICAS</t>
  </si>
  <si>
    <t>112511011234</t>
  </si>
  <si>
    <t>DOCTORADO EN CIENCIAS AGRARIAS</t>
  </si>
  <si>
    <t>112511011235</t>
  </si>
  <si>
    <t>DOCTORADO EN CIENCIAS BIOMEDICAS</t>
  </si>
  <si>
    <t>1125110113</t>
  </si>
  <si>
    <t>Otros Tipos De Educación Y Servicios De Apoyo Educativo (Educación Continuada)</t>
  </si>
  <si>
    <t>11251101131</t>
  </si>
  <si>
    <t>CURSOS LIBRES MVZ</t>
  </si>
  <si>
    <t>CURSOS LIBRES ING. FORESTAL</t>
  </si>
  <si>
    <t>CURSOS LIBRES MVZ ING. AGRONOMICA</t>
  </si>
  <si>
    <t>CURSOS LIBRES  FACEA</t>
  </si>
  <si>
    <t>CURSOS LIBRES  FAC.EDUCACION</t>
  </si>
  <si>
    <t>CURSOS LIBRES FAC. CIENCIAS BÁSICAS</t>
  </si>
  <si>
    <t>CURSOS LIBRES FAC. DE SALUD</t>
  </si>
  <si>
    <t>CURSO NIVEL INTRODUCTORIO</t>
  </si>
  <si>
    <t>EXAMENES APTITUD FISICA</t>
  </si>
  <si>
    <t>112511011310</t>
  </si>
  <si>
    <t>CONVENIO INTERADMINISTRATIVO</t>
  </si>
  <si>
    <t>112511011311</t>
  </si>
  <si>
    <t>CURSOS LIBRES  FAC. TECNOLOGIAS</t>
  </si>
  <si>
    <t>112511011312</t>
  </si>
  <si>
    <t>CURSOS LIBRES FAC.CIENCIAS HUMANAS Y ARTES</t>
  </si>
  <si>
    <t>112511011313</t>
  </si>
  <si>
    <t>CURSOS LIBRES  IDEAD</t>
  </si>
  <si>
    <t>112511011314</t>
  </si>
  <si>
    <t>DIMPLOMADOS MVZ</t>
  </si>
  <si>
    <t>112511011315</t>
  </si>
  <si>
    <t>DIMPLOMADOS ING.FORESTAL</t>
  </si>
  <si>
    <t>112511011316</t>
  </si>
  <si>
    <t>DIMPLOMADOS ING.AGRONOMICA</t>
  </si>
  <si>
    <t>112511011317</t>
  </si>
  <si>
    <t>DIMPLOMADOS FACEA</t>
  </si>
  <si>
    <t>112511011318</t>
  </si>
  <si>
    <t>DIMPLOMADOS FAC. EDUCACION</t>
  </si>
  <si>
    <t>112511011319</t>
  </si>
  <si>
    <t xml:space="preserve">CENTRO DE IDIOMAS </t>
  </si>
  <si>
    <t>112511011320</t>
  </si>
  <si>
    <t>DIMPLOMADOS FAC. CIENCIAS BASICAS</t>
  </si>
  <si>
    <t>112511011321</t>
  </si>
  <si>
    <t>DIMPLOMADOS FAC. SALUD</t>
  </si>
  <si>
    <t>112511011322</t>
  </si>
  <si>
    <t>DIMPLOMADOS FAC. TÉCNOLOGIAS</t>
  </si>
  <si>
    <t>112511011323</t>
  </si>
  <si>
    <t>DIMPLOMADOS FAC. CIENCIAS HUMANAS Y ARTES</t>
  </si>
  <si>
    <t>112511011324</t>
  </si>
  <si>
    <t>Museo Antropolico</t>
  </si>
  <si>
    <t>112511011325</t>
  </si>
  <si>
    <t>DIMPLOMADOS IDEAD</t>
  </si>
  <si>
    <t>112511011326</t>
  </si>
  <si>
    <t>LABORATORIO DE DIAGNOSTICO VETERINARIO</t>
  </si>
  <si>
    <t>112511011327</t>
  </si>
  <si>
    <t>LABORATORIO LASEREX</t>
  </si>
  <si>
    <t>112511011328</t>
  </si>
  <si>
    <t>CURSO INTRODUCTORIO</t>
  </si>
  <si>
    <t>112511011329</t>
  </si>
  <si>
    <t>PRESTAMOS DE LABORATORIOS</t>
  </si>
  <si>
    <t>112511011330</t>
  </si>
  <si>
    <t>DIPLOMADO EN ESTADISTICA</t>
  </si>
  <si>
    <t>112511011331</t>
  </si>
  <si>
    <t>UNIDAD DE ASESORIA DE ESTADISTICA</t>
  </si>
  <si>
    <t>112511011332</t>
  </si>
  <si>
    <t>ENCUENTRO DE MATEMATICAS</t>
  </si>
  <si>
    <t>112511011333</t>
  </si>
  <si>
    <t>LABORATORIO DE MADERAS FAC. ING.FORESTAL</t>
  </si>
  <si>
    <t>112511011334</t>
  </si>
  <si>
    <t>SERVICIOS CENTRO FORESLTA BAJO CALIMA</t>
  </si>
  <si>
    <t>112511011335</t>
  </si>
  <si>
    <t>SEMINARIO</t>
  </si>
  <si>
    <t>112517</t>
  </si>
  <si>
    <t>Servicios de alojamiento; servicios de suministro de comidas y bebidas; servicios de trans</t>
  </si>
  <si>
    <t>1125171</t>
  </si>
  <si>
    <t>Alojamiento; Servicios De Suministros De Comidas Y Bebidas</t>
  </si>
  <si>
    <t>11251711</t>
  </si>
  <si>
    <t>Servicios De Suministro De Comidas (Restaurante Universitario)</t>
  </si>
  <si>
    <t>11252</t>
  </si>
  <si>
    <t>Ventas incidentales de establecimientos no de mercado (CURDN)</t>
  </si>
  <si>
    <t>112521</t>
  </si>
  <si>
    <t>Agricultura silvicultura y productos de la pesca</t>
  </si>
  <si>
    <t>1125211</t>
  </si>
  <si>
    <t>11252111</t>
  </si>
  <si>
    <t>11252112</t>
  </si>
  <si>
    <t>11252113</t>
  </si>
  <si>
    <t>11252114</t>
  </si>
  <si>
    <t>11252119</t>
  </si>
  <si>
    <t>1125212</t>
  </si>
  <si>
    <t>11252121</t>
  </si>
  <si>
    <t>112521211</t>
  </si>
  <si>
    <t>112521212</t>
  </si>
  <si>
    <t>112521213</t>
  </si>
  <si>
    <t>112521214</t>
  </si>
  <si>
    <t>112521215</t>
  </si>
  <si>
    <t>112521216</t>
  </si>
  <si>
    <t>112521217</t>
  </si>
  <si>
    <t>112528</t>
  </si>
  <si>
    <t>Servicios financieros y servicios conexos servicios inmobiliarios y servicios de leasing (</t>
  </si>
  <si>
    <t>1125281</t>
  </si>
  <si>
    <t>SERVICIOS INMOBILIARIOS RELATIVOS A BIENES RAÍCES PROPIOS O ARRENDADOS (Arrendamiento Gran</t>
  </si>
  <si>
    <t>112529</t>
  </si>
  <si>
    <t xml:space="preserve">Servicios prestados a las empresas y servicios de producción </t>
  </si>
  <si>
    <t>1125291</t>
  </si>
  <si>
    <t>Servicios De Investigación Y Desarrollo</t>
  </si>
  <si>
    <t>1125293</t>
  </si>
  <si>
    <t>Otros Servicios Profesionales, Científicos Y Técnico</t>
  </si>
  <si>
    <t>11252935</t>
  </si>
  <si>
    <t>Servicios Veterinarios</t>
  </si>
  <si>
    <t>112529351</t>
  </si>
  <si>
    <t>Clínica de Pequeños Animales</t>
  </si>
  <si>
    <t>112529352</t>
  </si>
  <si>
    <t>Hospital veterinario MVZ</t>
  </si>
  <si>
    <t>1125293521</t>
  </si>
  <si>
    <t>Servicio de consulta externa</t>
  </si>
  <si>
    <t>1125293522</t>
  </si>
  <si>
    <t>Servicio de Internación</t>
  </si>
  <si>
    <t>1125293523</t>
  </si>
  <si>
    <t>Servicio de  Imágenes Diagnosticas</t>
  </si>
  <si>
    <t>1125293524</t>
  </si>
  <si>
    <t>Servicio de Cardiología</t>
  </si>
  <si>
    <t>1125293525</t>
  </si>
  <si>
    <t>Servicio de Laboratorio Clínico</t>
  </si>
  <si>
    <t>1125293526</t>
  </si>
  <si>
    <t>Servicio de Unidad Quirúrgica</t>
  </si>
  <si>
    <t>1125293527</t>
  </si>
  <si>
    <t>Almacén</t>
  </si>
  <si>
    <t>1125293528</t>
  </si>
  <si>
    <t>Eventos Médicos</t>
  </si>
  <si>
    <t>1125293529</t>
  </si>
  <si>
    <t>Servicio de Patología</t>
  </si>
  <si>
    <t>11252935210</t>
  </si>
  <si>
    <t>Programas de Educación Continua</t>
  </si>
  <si>
    <t>11252935211</t>
  </si>
  <si>
    <t>Estancias</t>
  </si>
  <si>
    <t>11252935212</t>
  </si>
  <si>
    <t>Convenios</t>
  </si>
  <si>
    <t>112529353</t>
  </si>
  <si>
    <t>Otros Servicios Profesionales Y Técnicos N.C.P</t>
  </si>
  <si>
    <t>1126</t>
  </si>
  <si>
    <t>TRANSFERENCIAS CORRIENTES</t>
  </si>
  <si>
    <t>11261</t>
  </si>
  <si>
    <t>Transferencias de unidades del presupuesto general del sector público</t>
  </si>
  <si>
    <t>112611</t>
  </si>
  <si>
    <t>APORTES NACIÓN</t>
  </si>
  <si>
    <t>1126111</t>
  </si>
  <si>
    <t>Articulo 86 ley 30-1992</t>
  </si>
  <si>
    <t>1126113</t>
  </si>
  <si>
    <t>Descuento votaciones (Ley 403-1997)</t>
  </si>
  <si>
    <t>1126114</t>
  </si>
  <si>
    <t>Indicadores de Gestión</t>
  </si>
  <si>
    <t>1126115</t>
  </si>
  <si>
    <t>Estampilla Pro UNAL</t>
  </si>
  <si>
    <t>1126116</t>
  </si>
  <si>
    <t>Recursos Inversión (Transferencia Renta)</t>
  </si>
  <si>
    <t>1126117</t>
  </si>
  <si>
    <t>Articulo 86 ley 30-1992 - Gobernación del Tolima</t>
  </si>
  <si>
    <t>1126118</t>
  </si>
  <si>
    <t>Participacion en Impuestos Tributarios y no Tributarios</t>
  </si>
  <si>
    <t>11261181</t>
  </si>
  <si>
    <t>Estampillas</t>
  </si>
  <si>
    <t>112611811</t>
  </si>
  <si>
    <t>Estampilla pro Universidad del Tolima</t>
  </si>
  <si>
    <t>1126118111</t>
  </si>
  <si>
    <t>Gobernación del Tolima</t>
  </si>
  <si>
    <t>1126118112</t>
  </si>
  <si>
    <t>Municipio de Ibagué</t>
  </si>
  <si>
    <t>1126118113</t>
  </si>
  <si>
    <t>Rendimientos Financieros</t>
  </si>
  <si>
    <t>112612</t>
  </si>
  <si>
    <t>De otras unidades de gobierno</t>
  </si>
  <si>
    <t>1126123</t>
  </si>
  <si>
    <t>DEVOLUCIÓN IVA- INSTITUCIONES DE EDUCACIÓN SUPERIOR</t>
  </si>
  <si>
    <t>11267</t>
  </si>
  <si>
    <t>RECURSOS DE TERCEROS</t>
  </si>
  <si>
    <t>1126701</t>
  </si>
  <si>
    <t>EN CONSIGNACION</t>
  </si>
  <si>
    <t>112670101</t>
  </si>
  <si>
    <t>Convenios con Entidades Externas</t>
  </si>
  <si>
    <t>CONVENIO Interadministrativo 2114-2019</t>
  </si>
  <si>
    <t>12</t>
  </si>
  <si>
    <t>RECURSOS DE CAPITAL</t>
  </si>
  <si>
    <t>121</t>
  </si>
  <si>
    <t>RECURSOS DE BALANCE</t>
  </si>
  <si>
    <t>12102</t>
  </si>
  <si>
    <t>Superavit Fiscal</t>
  </si>
  <si>
    <t>126</t>
  </si>
  <si>
    <t>RENDIMIENTOS FINANCIEROS</t>
  </si>
  <si>
    <t>12622</t>
  </si>
  <si>
    <t>DEPÓSITOS</t>
  </si>
  <si>
    <t>1262201</t>
  </si>
  <si>
    <t>Rendimientos Proyectos Especiales</t>
  </si>
  <si>
    <t>1262202</t>
  </si>
  <si>
    <t>Rendimientos Convenios</t>
  </si>
  <si>
    <t>1262203</t>
  </si>
  <si>
    <t>Rendimientos CREE</t>
  </si>
  <si>
    <t>1262204</t>
  </si>
  <si>
    <t>Rendimientos Pro UNAL</t>
  </si>
  <si>
    <t>1262205</t>
  </si>
  <si>
    <t>Rendimientos Pro UT</t>
  </si>
  <si>
    <t>1262206</t>
  </si>
  <si>
    <t>Rendimientos Recursos de Inversión PFC</t>
  </si>
  <si>
    <t>1262207</t>
  </si>
  <si>
    <t>Rendimientos Proyectos Cooperativas</t>
  </si>
  <si>
    <t>1262208</t>
  </si>
  <si>
    <t>Rendimientos Fondos Comunes</t>
  </si>
  <si>
    <t>1262209</t>
  </si>
  <si>
    <t>Rendimientos Convenios Investigaciones</t>
  </si>
  <si>
    <t>1262210</t>
  </si>
  <si>
    <t>Rendimientos Doctorados</t>
  </si>
  <si>
    <t>1262211</t>
  </si>
  <si>
    <t>Rendimientos Investigaciones</t>
  </si>
  <si>
    <t>PPTO DEFINITIVO</t>
  </si>
  <si>
    <t>SALDO POR COMPROMETER</t>
  </si>
  <si>
    <t>CUENTA X PAGAR</t>
  </si>
  <si>
    <t>CDP´S  X COMPROMETER</t>
  </si>
  <si>
    <t>TOTAL PAC</t>
  </si>
  <si>
    <t>Sueldo Básico</t>
  </si>
  <si>
    <t>Horas Extras Dominicales Festivos Y Recargos</t>
  </si>
  <si>
    <t>Gastos De Representación</t>
  </si>
  <si>
    <t>Subsidio De Alimentación</t>
  </si>
  <si>
    <t>Auxilio De Transporte</t>
  </si>
  <si>
    <t>Prima De Servicio</t>
  </si>
  <si>
    <t>Bonificación Por Servicios Prestados</t>
  </si>
  <si>
    <t>Prima De Navidad</t>
  </si>
  <si>
    <t>Prima De Vacaciones</t>
  </si>
  <si>
    <t>Prima Técnica Salarial</t>
  </si>
  <si>
    <t>Beneficios A Los Empleados A Corto Plazo</t>
  </si>
  <si>
    <t xml:space="preserve">Bonificación Cuerpo De Custodia Y Vigilancia </t>
  </si>
  <si>
    <t>Quinquenios</t>
  </si>
  <si>
    <t>Aportes A La Seguridad Social En Pensiones</t>
  </si>
  <si>
    <t>Aportes A La Seguridad Social En Salud</t>
  </si>
  <si>
    <t xml:space="preserve">Aportes De Cesantías </t>
  </si>
  <si>
    <t>Aportes A Cajas De Compensación Familiar</t>
  </si>
  <si>
    <t>Aportes Generales Al Sistema De Riesgos Laborales</t>
  </si>
  <si>
    <t>Bonificación De Dirección</t>
  </si>
  <si>
    <t>Beneficios A Los Empleados A Largo Plazo</t>
  </si>
  <si>
    <t>Subsidio De Anteojos</t>
  </si>
  <si>
    <t>Viáticos De Los Funcionarios En Comisión</t>
  </si>
  <si>
    <t>Pensiones</t>
  </si>
  <si>
    <t>Salud</t>
  </si>
  <si>
    <t>Cajas De Compensación Familiar</t>
  </si>
  <si>
    <t>Obras Para La Comunicación De Larga Distancia Y Las Líneas Eléctricas (Cables)</t>
  </si>
  <si>
    <t>Cables Locales Y Obras Conexas</t>
  </si>
  <si>
    <t>Otras Máquinas Para Usos Generales Y Sus Partes Y Piezas</t>
  </si>
  <si>
    <t>Máquinas Herramientas Y Sus Partes Piezas Y Accesorios</t>
  </si>
  <si>
    <t>Otra Maquinaria Para Usos Especiales Y Sus Partes Y Piezas</t>
  </si>
  <si>
    <t>Máquinas Para Oficina Y Contabilidad Y Sus Partes Y Accesorios</t>
  </si>
  <si>
    <t>Maquinaria De Informática Y Sus Partes Piezas Y Accesorios</t>
  </si>
  <si>
    <t>Aparatos De Control Eléctrico Y Distribución De Electricidad Y Sus Partes Y Piezas</t>
  </si>
  <si>
    <t>Otro Equipo Eléctrico Y Sus Partes Y Piezas</t>
  </si>
  <si>
    <t>Acumuladores Pilas Y Baterías Primarias Y Sus Partes Y Piezas</t>
  </si>
  <si>
    <t>Válvulas Y Tubos Electrónicos; Componentes Electrónicos; Sus Partes Y Piezas</t>
  </si>
  <si>
    <t>Aparatos Transmisores De Televisión Y Radio; Televisión Video Y Cámaras Digitales; Teléfono</t>
  </si>
  <si>
    <t>Instrumentos Y Aparatos De Medición Verificación Análisis De Navegación Y Para Otros Fines</t>
  </si>
  <si>
    <t>Vehículos Automotores Remolques Y Semirremolques; Y Sus Partes Piezas Y Accesorios</t>
  </si>
  <si>
    <t>Paquetes De Software</t>
  </si>
  <si>
    <t>Asientos</t>
  </si>
  <si>
    <t>Muebles Del Tipo Utilizado En Oficinas</t>
  </si>
  <si>
    <t>Otros Muebles N.C.P.</t>
  </si>
  <si>
    <t>Tierras Y Terrenos</t>
  </si>
  <si>
    <t>Cereales</t>
  </si>
  <si>
    <t>Hortalizas</t>
  </si>
  <si>
    <t>Frutas Y Nueces</t>
  </si>
  <si>
    <t>Animales Vivos</t>
  </si>
  <si>
    <t>Bovinos Vivos</t>
  </si>
  <si>
    <t>Otros Rumiantes</t>
  </si>
  <si>
    <t>Caballos Y Otros Équidos</t>
  </si>
  <si>
    <t>Ganado Porcino</t>
  </si>
  <si>
    <t>Aves De Corral</t>
  </si>
  <si>
    <t>Leche Cruda</t>
  </si>
  <si>
    <t>Huevos De Gallina O De Otras Aves Con Cáscara Frescos</t>
  </si>
  <si>
    <t>Energía Eléctrica</t>
  </si>
  <si>
    <t>Agua Natural</t>
  </si>
  <si>
    <t>Azúcar</t>
  </si>
  <si>
    <t>Productos Del Café</t>
  </si>
  <si>
    <t>Otros Productos Alimenticios N.C.P.</t>
  </si>
  <si>
    <t>Dotación (Prendas De Vestir Y Calzado)</t>
  </si>
  <si>
    <t>Pasta De Papel  Y Cartón</t>
  </si>
  <si>
    <t xml:space="preserve">Libros Impresos </t>
  </si>
  <si>
    <t>Diarios Revistas Y Publicaciones Periódicas Publicados Por Lo Menos Cuatro Veces Por Semana</t>
  </si>
  <si>
    <t>Diarios Revistas Y Publicaciones Periódicas Publicados Menos De Cuatro Veces Por Semana</t>
  </si>
  <si>
    <t xml:space="preserve">Sellos Chequeras Billetes De Banco Títulos De Acciones Catálogos Y Folletos Material Para </t>
  </si>
  <si>
    <t>Gas De Petróleo Y Otros Hidrocarburos Gaseosos (Excepto Gas Natural)</t>
  </si>
  <si>
    <t xml:space="preserve">Químicos Orgánicos Básicos </t>
  </si>
  <si>
    <t>Productos Químicos Inorgánicos Básicos N.C.P.</t>
  </si>
  <si>
    <t>Productos Químicos Básicos Diversos</t>
  </si>
  <si>
    <t>Pinturas Y Barnices Y Productos Relacionados; Colores Para La Pintura Artística; Tintas</t>
  </si>
  <si>
    <t>Productos Farmacéuticos</t>
  </si>
  <si>
    <t>Productos De Empaque Y Envasado De Plástico</t>
  </si>
  <si>
    <t>Otros Productos Plásticos</t>
  </si>
  <si>
    <t>Servicios De Alojamiento Para Estancias Cortas</t>
  </si>
  <si>
    <t>Otros Servicios De Alojamiento</t>
  </si>
  <si>
    <t>Servicios De Suministro De Comidas</t>
  </si>
  <si>
    <t>Servicios De Transporte De Pasajeros</t>
  </si>
  <si>
    <t>Servicios Postales Y De Mensajería</t>
  </si>
  <si>
    <t>Otros Servicios Financieros Excepto Los Servicios De La Banca De Inversión Servicios De Se</t>
  </si>
  <si>
    <t>Servicios De Seguros Vida (Con Exclusión De Los Servicios De Reaseguro)</t>
  </si>
  <si>
    <t>Otros Servicios De Seguros Distintos De Los Seguros De Vida N.C.P.</t>
  </si>
  <si>
    <t>Gastos Financieros Y Comisiones Bancarias</t>
  </si>
  <si>
    <t>Servicios De Alquiler O Arrendamiento Con O Sin Opción De Compra Relativos A Bienes Inmuebles</t>
  </si>
  <si>
    <t>Servicios Jurídicos</t>
  </si>
  <si>
    <t>Servicios Veterinarios (OPS Hospital MVZ)</t>
  </si>
  <si>
    <t>Servicios De Publicidad Y El Suministro De Espacio O Tiempo Publicitarios</t>
  </si>
  <si>
    <t>Otros Servicios Profesionales Y Técnicos N.C.P.</t>
  </si>
  <si>
    <t>Servicios De Telecomunicaciones A Través De Internet</t>
  </si>
  <si>
    <t>Servicios De Bibliotecas Y Archivos</t>
  </si>
  <si>
    <t>Servicios De Investigación Y Seguridad</t>
  </si>
  <si>
    <t>Servicios De Apoyo A La Distribución De Electricidad Gas Y Agua</t>
  </si>
  <si>
    <t>Servicios De Mantenimiento Y Reparación De Maquinaria De Oficina Y Contabilidad</t>
  </si>
  <si>
    <t xml:space="preserve">Servicio de instalación de equipos: aparatos de radio. Televisión y comunicación </t>
  </si>
  <si>
    <t>Servicios de mantenimiento, reparación e instalación (excepto serv. De construcción)</t>
  </si>
  <si>
    <t>Servicios De Edición Impresión Y Reproducción</t>
  </si>
  <si>
    <t xml:space="preserve">Servicios De Educación Superior (Terciaria) </t>
  </si>
  <si>
    <t>Otros Tipos De Educación Y Servicios De Apoyo Educativo</t>
  </si>
  <si>
    <t>Servicios De Alcantarillado Servicios De Limpieza Tratamiento De Aguas Residuales Y Tanque</t>
  </si>
  <si>
    <t>Otros Servicios De Protección Del Medio Ambiente N.C.P.</t>
  </si>
  <si>
    <t>Servicios Proporcionados Por Otras Asociaciones</t>
  </si>
  <si>
    <t>Servicios De Lavado Limpieza Y Teñido</t>
  </si>
  <si>
    <t>Servicios De Tratamientos De Belleza Y De Bienestar Físico</t>
  </si>
  <si>
    <t>Servicios Funerarios De Cremación Y De Sepultura</t>
  </si>
  <si>
    <t>Otros Servicios Diversos N.C.P.</t>
  </si>
  <si>
    <t>Pago De Cesantías</t>
  </si>
  <si>
    <t>Impuesto Predial Y Sobretasa Ambiental</t>
  </si>
  <si>
    <t>Cuota De Fiscalización Y Auditaje</t>
  </si>
  <si>
    <t>Ampliación Planta Docente</t>
  </si>
  <si>
    <t>Acreditación De Alta Calidad De Programas Académicos</t>
  </si>
  <si>
    <t>Gobernación Del Tolima</t>
  </si>
  <si>
    <t>Otros Fondos</t>
  </si>
  <si>
    <t>Grupos De Investigación</t>
  </si>
  <si>
    <t>Trabajos De Grado Y Semilleros</t>
  </si>
  <si>
    <t>Proyectos De Investigación Ejecución, Fomento Y Admon</t>
  </si>
  <si>
    <t>Movilidad Académica E Investigativa</t>
  </si>
  <si>
    <t>Regionalización</t>
  </si>
  <si>
    <t>Fortalecimiento De Vínculos Con Los Graduados</t>
  </si>
  <si>
    <t>Acompañamiento A Actores Sociales Para La Gestión De Conflictos Ambientales</t>
  </si>
  <si>
    <t>Sistema De Planificación Institucional</t>
  </si>
  <si>
    <t>Sistema De Comunicación Y Medios</t>
  </si>
  <si>
    <t>Plan Estratégico De Gestión De Tic</t>
  </si>
  <si>
    <t>Sistema De Gestión Integrada</t>
  </si>
  <si>
    <t>Aportes Al ICBF</t>
  </si>
  <si>
    <t>Prima De Clima O Prima De Calor</t>
  </si>
  <si>
    <t>Lámparas Eléctricas De Incandescencia O Descarga; Lámparas De Arco Equipo Para Alumbrado E</t>
  </si>
  <si>
    <t xml:space="preserve">Radiorreceptores Y Receptores De Televisión; Aparatos Para La Grabación Y Reproducción </t>
  </si>
  <si>
    <t xml:space="preserve">Productos De Forraje Fibras Plantas Vivas Flores Y Capullos De Flores Tabaco En Rama </t>
  </si>
  <si>
    <t>Libros De Registros Libros De Contabilidad Cuadernillos De Notas Bloques Para Cartas Agenda</t>
  </si>
  <si>
    <t>Tipos De Imprenta Planchas O Cilindros Preparados Para Las Artes Gráficas Piedras Litográficas</t>
  </si>
  <si>
    <t>Servicio De Arrendamiento De Bienes Inmuebles A Comisión O Por Contratación</t>
  </si>
  <si>
    <t>Servicio De Venta De Bienes Inmuebles A Comisión O Por Contratación</t>
  </si>
  <si>
    <t xml:space="preserve">Servicios De Suministro De Infraestructura De Hosting Y De Tecnología De La Información </t>
  </si>
  <si>
    <t>Servicios Proporcionados Por Organizaciones Gremiales Comerciales Y Organizaciones De Empleados</t>
  </si>
  <si>
    <t>Estimulos A La Formación</t>
  </si>
  <si>
    <t>recursos CREE</t>
  </si>
  <si>
    <t>Doctorado en Ciencias Biológicas</t>
  </si>
  <si>
    <t>Doctorado en Ciencias de la Educación</t>
  </si>
  <si>
    <t>Doctorado en Planificación y Manejo Ambiental de Cuencas</t>
  </si>
  <si>
    <t>Doctorado en Ciencias Biomédicas</t>
  </si>
  <si>
    <t>UT solidaria</t>
  </si>
  <si>
    <t>Código</t>
  </si>
  <si>
    <t>Nombre</t>
  </si>
  <si>
    <t>Tipo rubro</t>
  </si>
  <si>
    <t>Centro costo</t>
  </si>
  <si>
    <t>Saldo</t>
  </si>
  <si>
    <t>PAC Enero</t>
  </si>
  <si>
    <t>PAC Febrero</t>
  </si>
  <si>
    <t>PAC Marzo</t>
  </si>
  <si>
    <t>PAC Abril</t>
  </si>
  <si>
    <t>PAC Mayo</t>
  </si>
  <si>
    <t>PAC Junio</t>
  </si>
  <si>
    <t>PAC julio</t>
  </si>
  <si>
    <t>PAC Agosto</t>
  </si>
  <si>
    <t>PAC Septiembre</t>
  </si>
  <si>
    <t>PAC Octubre</t>
  </si>
  <si>
    <t>PAC Noviembre</t>
  </si>
  <si>
    <t>PAC Diciembre</t>
  </si>
  <si>
    <t>TOTAL</t>
  </si>
  <si>
    <t>PAC  Ejecutado Enero</t>
  </si>
  <si>
    <t>INGRESOS</t>
  </si>
  <si>
    <t>DISPONIBILIDAD INICIAL</t>
  </si>
  <si>
    <t>SALDO EN BANCOS</t>
  </si>
  <si>
    <t>RECURSOS PROPIOS</t>
  </si>
  <si>
    <t>RECURSOS DE DESTINACIÓN ESPECIFICA</t>
  </si>
  <si>
    <t>PRESUPUESTO DE INGRESOS</t>
  </si>
  <si>
    <t>Ingresos</t>
  </si>
  <si>
    <t>Servicios para la comunidad, sociales y personales</t>
  </si>
  <si>
    <t>ESPECIALIZACION EN GERENCIA DE PROYECTOS CAT IBAGUÉ</t>
  </si>
  <si>
    <t>ESPECIALIZACIÓN EN GESTIÓN AMBIENTAL</t>
  </si>
  <si>
    <t>MAESTRÍA EN TERRITORIO Y CONFLICTO</t>
  </si>
  <si>
    <t>MAESTRÍA EN CIENCIAS BIOLÓGICAS</t>
  </si>
  <si>
    <t>MAESTRÍA EN DERECHOS HUMANOS Y CIUDADANÍA</t>
  </si>
  <si>
    <t>MAESTRÍA EN EDUCACIÓN</t>
  </si>
  <si>
    <t>MAESTRÍA EN ADMINISTRACIÓN</t>
  </si>
  <si>
    <t>MAESTRÍA EN PLANIFICACIÓN DE CUENCAS HIDROGRÁFICAS</t>
  </si>
  <si>
    <t>MAESTRÍA EN DESARROLLO RURAL</t>
  </si>
  <si>
    <t>AQUÍ VOY</t>
  </si>
  <si>
    <t>DOCTORADOS</t>
  </si>
  <si>
    <t>PENDIENTES</t>
  </si>
  <si>
    <t>CURSOS LIBRES PROGRAMA DE MEDICINA VETERINATIA Y ZOOTECNIA</t>
  </si>
  <si>
    <t>EDUCACIÓN CONTINUADA - PROYECTOS ESPECIALES</t>
  </si>
  <si>
    <t>CURSOS LIBRES FACEA</t>
  </si>
  <si>
    <t>CURSOS DE FACULTAD INGENIERÍA FORESTAL</t>
  </si>
  <si>
    <t>CURSOS LIBRES FAC. SALUD</t>
  </si>
  <si>
    <t>CURSOS LIBRES FACULTAD DE INGENIERÍA AGRONÓMICA</t>
  </si>
  <si>
    <t>NIVEL INTRODUCTORIO FAC.SALUD</t>
  </si>
  <si>
    <t>CURSOS LIBRES FACULTAD DE CIENCIAS ECONÓMICAS Y ADMINISTRATIVAS</t>
  </si>
  <si>
    <t>DIPLOMADOS FAC. SALUD</t>
  </si>
  <si>
    <t>CURSOS LIBRES FACULTAD DE CIENCIAS BÁSICAS</t>
  </si>
  <si>
    <t>CONVENIOS</t>
  </si>
  <si>
    <t>CONVENIOS FACULTAD DE CIENCIAS DE LA SALUD</t>
  </si>
  <si>
    <t>CURSOS LIBRES FACULTAD DE SALUD</t>
  </si>
  <si>
    <t>DIPLOMADOS FAC. CIENCIAS BASICAS</t>
  </si>
  <si>
    <t>CURSOS NIVEL INTRODUCTORIO FACULTAD SALUD</t>
  </si>
  <si>
    <t>EXÁMENES DE APTITUD FÍSICA 0 HONORARIOS</t>
  </si>
  <si>
    <t>CURSOS LIBRES FACULTAD DE TECNOLOGÍAS</t>
  </si>
  <si>
    <t>CURSOS LIBRES FACULTAD DE CIENCIAS HUMANAS Y ARTES</t>
  </si>
  <si>
    <t>DIPLOMADO</t>
  </si>
  <si>
    <t>EDUCACION CONTINUADA-DIPLOMADOS FACULTAD DE MVZ</t>
  </si>
  <si>
    <t>MUSE ANTROPOLOGICO</t>
  </si>
  <si>
    <t>MUSEO ANTROPOLOGICO</t>
  </si>
  <si>
    <t>DIPLOMADO EN SILVICULTURA</t>
  </si>
  <si>
    <t>SEMINARIO DE DOCENCIA UNIVERSITARIA IDEAD</t>
  </si>
  <si>
    <t>EDUCACION CONTINUADA - PROYECTOS ESPECIALES</t>
  </si>
  <si>
    <t>DIPLOMADO HORTOFRUTÍCOLA</t>
  </si>
  <si>
    <t>DIPLOMADO EN INTEGRACIÓN SISTEMAS DE GESTIÓN</t>
  </si>
  <si>
    <t>DIPLOMADO DIAGNOSTICO INTEGRADO DE FERTILIDAD DE SUELOS</t>
  </si>
  <si>
    <t>DIPLOMADOS FACULTAD DE CIENCAS ECONOMICAS Y ADMINISTRATIVAS</t>
  </si>
  <si>
    <t>DIPLOMADO EN ENSEÑANZA DEL ESPAÑOL COMO LENGUA EXTNJ</t>
  </si>
  <si>
    <t>DIPLOMADO EN COMPETENCIAS PEDAGÓGICAS</t>
  </si>
  <si>
    <t>DIPLOMADO EN NECESIDADES EN ALTO RENDIMIENTO DEPORTIVO</t>
  </si>
  <si>
    <t>DIPLOMADO EN NECESIDADES EDUCATIVAS ESPECIALES</t>
  </si>
  <si>
    <t>CENTRO DE IDIOMAS</t>
  </si>
  <si>
    <t>DIPLOMADOS FACULTAD DE CIENCIAS BÁSICAS</t>
  </si>
  <si>
    <t>DIPLOMADO FACULTAD DE SALUD</t>
  </si>
  <si>
    <t>DIPLOMADOS FACULTAD DE TECNOLOGIAS</t>
  </si>
  <si>
    <t>DIPLOMADOS FACULTAD DE CIENCIAS HUMANAS Y ARTES</t>
  </si>
  <si>
    <t>MUSEO ANTROPOLÓGICO FACULTAD DE CIENCIAS HUMANAS Y ARTES</t>
  </si>
  <si>
    <t>LASEREX</t>
  </si>
  <si>
    <t>PRÉSTAMOS DE LABORATORIO FACULTAD DE CIENCIAS BÁSICAS</t>
  </si>
  <si>
    <t>UNIDAD DE ASESORÍA DE ESTADÍSTICA FACULTAD DE CIENCIAS BÁSICAS</t>
  </si>
  <si>
    <t>ENCUENTROS DE MATEMATICAS FACULTAD DE CIENCIAS BÁSICAS</t>
  </si>
  <si>
    <t>Servicios de alojamiento; servicios de suministro de comidas y bebidas; servicios de transporte; y servicios de distribución de electricidad, gas y agua</t>
  </si>
  <si>
    <t>Agricultura, silvicultura y productos de la pesca</t>
  </si>
  <si>
    <t>CENTRO UNIVERSITARIO REGIONAL DEL NORTE - ARMERO</t>
  </si>
  <si>
    <t>PRODUCTOS DE FORRAJE, FIBRAS, PLANTAS VIVAS, FLORES Y CAPULLOS DE FLORES, TABACO EN RAMA Y CAUCHO NATURAL</t>
  </si>
  <si>
    <t>HUEVOS DE GALLINA O DE OTRAS AVES, CON CÁSCARA, FRESCOS</t>
  </si>
  <si>
    <t>Servicios financieros y servicios conexos, servicios inmobiliarios y servicios de leasing (Arrendamientos)</t>
  </si>
  <si>
    <t>SERVICIOS INMOBILIARIOS RELATIVOS A BIENES RAÍCES PROPIOS O ARRENDADOS (Arrendamiento Granja Marañones - Cafeteria Hospital MVZ)</t>
  </si>
  <si>
    <t>CLINICA DE PEQUEÑOS ANIMALES</t>
  </si>
  <si>
    <t>SERVICIO DE CONSULTA EXTERNA</t>
  </si>
  <si>
    <t>SERVICIO DE INTERNACION</t>
  </si>
  <si>
    <t>SERVICIO DE IMÁGENES DIAGNOSTICAS</t>
  </si>
  <si>
    <t>SERVICIO DE CARDIOLOGIA</t>
  </si>
  <si>
    <t>SERVICIO DE LABORATORIO CLINICO</t>
  </si>
  <si>
    <t>SERVICIOS DE LABORATORIO</t>
  </si>
  <si>
    <t>SERVICIO DE UNIDAD QUIRURGICA</t>
  </si>
  <si>
    <t>SERVICIO DE UNIDAD QUIRURJICA</t>
  </si>
  <si>
    <t>ALMACEN</t>
  </si>
  <si>
    <t>EVENTOS MEDICOS</t>
  </si>
  <si>
    <t>SERVICIO DE PATOLOGIA</t>
  </si>
  <si>
    <t>PROGRAMAS DE EDUCACION CONTINUA</t>
  </si>
  <si>
    <t>PROGRAMA DE EDUCACION CONTINUA</t>
  </si>
  <si>
    <t>ESTANCIAS</t>
  </si>
  <si>
    <t>COVENIOS</t>
  </si>
  <si>
    <t>DESPACHO VICERRECTORIA ADMINISTRATIVA</t>
  </si>
  <si>
    <t>RECURSOS DE LA ENTIDAD</t>
  </si>
  <si>
    <t>Variación</t>
  </si>
  <si>
    <t>2</t>
  </si>
  <si>
    <t>SUELDO BÁSICO</t>
  </si>
  <si>
    <t>HORAS EXTRAS, DOMINICALES, FESTIVOS Y RECARGOS</t>
  </si>
  <si>
    <t>HORAS EXTRAS DOMINICALES FESTIVOS Y RECARGOS</t>
  </si>
  <si>
    <t>GASTOS DE REPRESENTACIÓN</t>
  </si>
  <si>
    <t>SUBSIDIO DE ALIMENTACIÓN</t>
  </si>
  <si>
    <t>AUXILIO DE TRANSPORTE</t>
  </si>
  <si>
    <t>PRIMA DE SERVICIO</t>
  </si>
  <si>
    <t>BONIFICACIÓN POR SERVICIOS PRESTADOS</t>
  </si>
  <si>
    <t>PRIMA DE NAVIDAD</t>
  </si>
  <si>
    <t>PRIMA DE VACACIONES</t>
  </si>
  <si>
    <t>PRIMA TÉCNICA SALARIAL</t>
  </si>
  <si>
    <t>BENEFICIOS A LOS EMPLEADOS A CORTO PLAZO</t>
  </si>
  <si>
    <t>BONIFICACIÓN CUERPO DE CUSTODIA Y VIGILANCIA</t>
  </si>
  <si>
    <t xml:space="preserve">BONIFICACIÓN CUERPO DE CUSTODIA Y VIGILANCIA </t>
  </si>
  <si>
    <t>QUINQUENIOS</t>
  </si>
  <si>
    <t>APORTES A LA SEGURIDAD SOCIAL EN PENSIONES</t>
  </si>
  <si>
    <t>DESPACHO DE RECTORÍA</t>
  </si>
  <si>
    <t>APORTES A LA SEGURIDAD SOCIAL EN SALUD</t>
  </si>
  <si>
    <t>APORTES DE CESANTÍAS</t>
  </si>
  <si>
    <t xml:space="preserve">APORTES DE CESANTÍAS </t>
  </si>
  <si>
    <t>APORTES A CAJAS DE COMPENSACIÓN FAMILIAR</t>
  </si>
  <si>
    <t>APORTES GENERALES AL SISTEMA DE RIESGOS LABORALES</t>
  </si>
  <si>
    <t>APORTES AL ICBF</t>
  </si>
  <si>
    <t>PRIMA DE CLIMA O PRIMA DE CALOR</t>
  </si>
  <si>
    <t>BONIFICACIÓN DE DIRECCIÓN</t>
  </si>
  <si>
    <t>BENEFICIOS A LOS EMPLEADOS A LARGO PLAZO</t>
  </si>
  <si>
    <t>SUBSIDIO DE ANTEOJOS</t>
  </si>
  <si>
    <t>PENSIONES</t>
  </si>
  <si>
    <t>SALUD</t>
  </si>
  <si>
    <t>CAJAS DE COMPENSACIÓN FAMILIAR</t>
  </si>
  <si>
    <t>OBRAS PARA LA COMUNICACIÓN DE LARGA DISTANCIA Y LAS LÍNEAS ELÉCTRICAS (CABLES)</t>
  </si>
  <si>
    <t>CABLES LOCALES Y OBRAS CONEXAS</t>
  </si>
  <si>
    <t>PRODUCTOS METÁLICOS, MAQUINARIA Y EQUIPO</t>
  </si>
  <si>
    <t>OTRAS MÁQUINAS PARA USOS GENERALES Y SUS PARTES Y PIEZAS</t>
  </si>
  <si>
    <t>MÁQUINAS HERRAMIENTAS Y SUS PARTES, PIEZAS Y ACCESORIOS</t>
  </si>
  <si>
    <t>MÁQUINAS HERRAMIENTAS Y SUS PARTES PIEZAS Y ACCESORIOS</t>
  </si>
  <si>
    <t>OTRA MAQUINARIA PARA USOS ESPECIALES Y SUS PARTES Y PIEZAS</t>
  </si>
  <si>
    <t>MAQUINARIA DE OFICINA, CONTABILIDAD E INFORMÁTICA</t>
  </si>
  <si>
    <t>MÁQUINAS PARA OFICINA Y CONTABILIDAD, Y SUS PARTES Y ACCESORIOS</t>
  </si>
  <si>
    <t>MÁQUINAS PARA OFICINA Y CONTABILIDAD Y SUS PARTES Y ACCESORIOS</t>
  </si>
  <si>
    <t>MAQUINARIA DE INFORMÁTICA Y SUS PARTES, PIEZAS Y ACCESORIOS</t>
  </si>
  <si>
    <t>MAQUINARIA DE INFORMÁTICA Y SUS PARTES PIEZAS Y ACCESORIOS</t>
  </si>
  <si>
    <t>APARATOS DE CONTROL ELÉCTRICO Y DISTRIBUCIÓN DE ELECTRICIDAD Y SUS PARTES Y PIEZAS</t>
  </si>
  <si>
    <t>OTRO EQUIPO ELÉCTRICO Y SUS PARTES Y PIEZAS</t>
  </si>
  <si>
    <t>LÁMPARAS ELÉCTRICAS DE INCANDESCENCIA O DESCARGA; LÁMPARAS DE ARCO, EQUIPO PARA ALUMBRADO ELÉCTRICO; SUS PARTES Y PIEZAS</t>
  </si>
  <si>
    <t>ESPECIALIZACION EN DERECHO ADMINISTRATIVO FACULTAD DE CIENCIAS HUMANAS Y ARTES</t>
  </si>
  <si>
    <t>LÁMPARAS ELÉCTRICAS DE INCANDESCENCIA O DESCARGA; LÁMPARAS DE ARCO EQUIPO PARA ALUMBRADO E</t>
  </si>
  <si>
    <t>EQUIPO Y APARATOS DE RADIO, TELEVISIÓN Y COMUNICACIONES</t>
  </si>
  <si>
    <t>VÁLVULAS Y TUBOS ELECTRÓNICOS; COMPONENTES ELECTRÓNICOS; SUS PARTES Y PIEZAS</t>
  </si>
  <si>
    <t>APARATOS TRANSMISORES DE TELEVISIÓN Y RADIO; TELEVISIÓN, VIDEO Y CÁMARAS DIGITALES; TELÉFONOS</t>
  </si>
  <si>
    <t>APARATOS TRANSMISORES DE TELEVISIÓN Y RADIO; TELEVISIÓN VIDEO Y CÁMARAS DIGITALES; TELÉFON</t>
  </si>
  <si>
    <t xml:space="preserve">RADIORRECEPTORES Y RECEPTORES DE TELEVISIÓN; APARATOS PARA LA GRABACIÓN Y REPRODUCCIÓN DE </t>
  </si>
  <si>
    <t>APARATOS MÉDICOS, INSTRUMENTOS ÓPTICOS Y DE PRECISIÓN, RELOJES</t>
  </si>
  <si>
    <t>INSTRUMENTOS Y APARATOS DE MEDICIÓN, VERIFICACIÓN, ANÁLISIS, DE NAVEGACIÓN Y PARA OTROS FINES (EXCEPTO INSTRUMENTOS ÓPTICOS); INSTRUMENTOS DE CONTROL DE PROCESOS INDUSTRIALES, SUS PARTES, PIEZAS Y ACCESORIOS</t>
  </si>
  <si>
    <t>COVENIOS HOSPITAL VETERINARIO</t>
  </si>
  <si>
    <t>INSTRUMENTOS Y APARATOS DE MEDICIÓN VERIFICACIÓN ANÁLISIS DE NAVEGACIÓN Y PARA OTROS FINES</t>
  </si>
  <si>
    <t>VEHÍCULOS AUTOMOTORES, REMOLQUES Y SEMIRREMOLQUES; Y SUS PARTES, PIEZAS Y ACCESORIOS</t>
  </si>
  <si>
    <t>VEHÍCULOS AUTOMOTORES REMOLQUES Y SEMIRREMOLQUES; Y SUS PARTES PIEZAS Y ACCESORIOS</t>
  </si>
  <si>
    <t>INVESTIGACIÓN Y DESARROLLO</t>
  </si>
  <si>
    <t>MUEBLES, INSTRUMENTOS MUSICALES, ARTÍCULOS DE DEPORTE Y ANTIGÜEDADES</t>
  </si>
  <si>
    <t>ASIENTOS</t>
  </si>
  <si>
    <t>MUEBLES, DEL TIPO UTILIZADO EN OFICINAS</t>
  </si>
  <si>
    <t>MUEBLES DEL TIPO UTILIZADO EN OFICINAS</t>
  </si>
  <si>
    <t>AQUÍ VOY CON EL SISTEMA</t>
  </si>
  <si>
    <t>OTROS MUEBLES NCP</t>
  </si>
  <si>
    <t>OTROS MUEBLES N.C.P.</t>
  </si>
  <si>
    <t>TIERRAS Y TERRENOS</t>
  </si>
  <si>
    <t>AGRICULTURA, SILVICULTURA Y PRODUCTOS DE LA PESCA</t>
  </si>
  <si>
    <t>MINERALES; ELECTRICIDAD, GAS Y AGUA</t>
  </si>
  <si>
    <t>ELECTRICIDAD, GAS DE CIUDAD, VAPOR Y AGUA CALIENTE</t>
  </si>
  <si>
    <t>ENERGÍA ELÉCTRICA</t>
  </si>
  <si>
    <t>AGUA NATURAL</t>
  </si>
  <si>
    <t>PRODUCTOS ALIMENTICIOS, BEBIDAS Y TABACO; TEXTILES, PRENDAS DE VESTIR Y PRODUCTOS DE CUERO</t>
  </si>
  <si>
    <t>PRODUCTOS DE MOLINERÍA, ALMIDONES Y PRODUCTOS DERIVADOS DEL ALMIDÓN; OTROS PRODUCTOS ALIMENTICIOS</t>
  </si>
  <si>
    <t>AZÚCAR</t>
  </si>
  <si>
    <t>PRODUCTOS DEL CAFÉ</t>
  </si>
  <si>
    <t>OTROS PRODUCTOS ALIMENTICIOS NCP</t>
  </si>
  <si>
    <t>OTROS PRODUCTOS ALIMENTICIOS N.C.P.</t>
  </si>
  <si>
    <t>OTROS BIENES TRANSPORTABLES (EXCEPTO PRODUCTOS METÁLICOS, MAQUINARIA Y EQUIPO)</t>
  </si>
  <si>
    <t>PASTA O PULPA, PAPEL Y PRODUCTOS DE PAPEL; IMPRESOS Y ARTÍCULOS RELACIONADOS</t>
  </si>
  <si>
    <t>PASTA DE PAPEL, PAPEL Y CARTÓN</t>
  </si>
  <si>
    <t>PASTA DE PAPEL PAPEL Y CARTÓN</t>
  </si>
  <si>
    <t>LIBROS IMPRESOS</t>
  </si>
  <si>
    <t xml:space="preserve">LIBROS IMPRESOS </t>
  </si>
  <si>
    <t>DIARIOS, REVISTAS Y PUBLICACIONES PERIÓDICAS, PUBLICADOS POR LO MENOS CUATRO VECES POR SEMANA</t>
  </si>
  <si>
    <t>DIARIOS REVISTAS Y PUBLICACIONES PERIÓDICAS PUBLICADOS POR LO MENOS CUATRO VECES POR SEMAN</t>
  </si>
  <si>
    <t>DIARIOS REVISTAS Y PUBLICACIONES PERIÓDICAS PUBLICADOS MENOS DE CUATRO VECES POR SEMANA</t>
  </si>
  <si>
    <t>SELLOS, CHEQUERAS, BILLETES DE BANCO, TÍTULOS DE ACCIONES, CATÁLOGOS Y FOLLETOS, MATERIAL PARA ANUNCIOS PUBLICITARIOS Y OTROS MATERIALES IMPRESOS</t>
  </si>
  <si>
    <t xml:space="preserve">SELLOS CHEQUERAS BILLETES DE BANCO TÍTULOS DE ACCIONES CATÁLOGOS Y FOLLETOS MATERIAL PARA </t>
  </si>
  <si>
    <t>LIBROS DE REGISTROS LIBROS DE CONTABILIDAD CUADERNILLOS DE NOTAS BLOQUES PARA CARTAS AGEND</t>
  </si>
  <si>
    <t>TIPOS DE IMPRENTA, PLANCHAS O CILINDROS, PREPARADOS PARA LAS ARTES GRÁFICAS, PIEDRAS LITOGRÁFICAS IMPRESAS U OTROS ELEMENTOS DE IMPRESIÓN</t>
  </si>
  <si>
    <t>TIPOS DE IMPRENTA PLANCHAS O CILINDROS PREPARADOS PARA LAS ARTES GRÁFICAS PIEDRAS LITOGRÁF</t>
  </si>
  <si>
    <t>GAS DE PETRÓLEO Y OTROS HIDROCARBUROS GASEOSOS (EXCEPTO GAS NATURAL)</t>
  </si>
  <si>
    <t>QUÍMICOS ORGÁNICOS BÁSICOS</t>
  </si>
  <si>
    <t xml:space="preserve">QUÍMICOS ORGÁNICOS BÁSICOS </t>
  </si>
  <si>
    <t>PRODUCTOS QUÍMICOS INORGÁNICOS BÁSICOS NCP</t>
  </si>
  <si>
    <t>PRODUCTOS QUÍMICOS INORGÁNICOS BÁSICOS N.C.P.</t>
  </si>
  <si>
    <t>PRODUCTOS QUÍMICOS BÁSICOS DIVERSOS</t>
  </si>
  <si>
    <t>PINTURAS Y BARNICES Y PRODUCTOS RELACIONADOS; COLORES PARA LA PINTURA ARTÍSTICA; TINTAS</t>
  </si>
  <si>
    <t>PRODUCTOS FARMACÉUTICOS</t>
  </si>
  <si>
    <t>SERVICIOS DE ALOJAMIENTO; SERVICIOS DE SUMINISTRO DE COMIDAS Y BEBIDAS; SERVICIOS DE TRANSPORTE; Y SERVICIOS DE DISTRIBUCIÓN DE ELECTRICIDAD, GAS Y AGUA</t>
  </si>
  <si>
    <t>SERVICIOS DE ALOJAMIENTO PARA ESTANCIAS CORTAS</t>
  </si>
  <si>
    <t>OTROS SERVICIOS DE ALOJAMIENTO</t>
  </si>
  <si>
    <t>SERVICIOS DE SUMINISTRO DE COMIDAS</t>
  </si>
  <si>
    <t>SERVICIOS DE TRANSPORTE DE PASAJEROS</t>
  </si>
  <si>
    <t>SERVICIOS POSTALES Y DE MENSAJERÍA</t>
  </si>
  <si>
    <t>SERVICIOS FINANCIEROS Y SERVICIOS CONEXOS, SERVICIOS INMOBILIARIOS Y SERVICIOS DE LEASING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</si>
  <si>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</si>
  <si>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</si>
  <si>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OTROS SERVICIOS FINANCIEROS EXCEPTO LOS SERVICIOS DE LA BANCA DE INVERSIÓN SERVICIOS DE SE</t>
  </si>
  <si>
    <t>SERVICIOS DE SEGUROS Y PENSIONES (CON EXCLUSIÓN DE SERVICIOS DE REASEGURO), EXCEPTO LOS SERVICIOS DE SEGUROS SOCIALES</t>
  </si>
  <si>
    <t>SERVICIOS DE SEGUROS VIDA (CON EXCLUSIÓN DE LOS SERVICIOS DE REASEGURO)</t>
  </si>
  <si>
    <t>OTROS SERVICIOS DE SEGUROS DISTINTOS A LOS SEGUROS DE VIDA (EXCEPTO LOS SERVICIOS DE REASEGURO)</t>
  </si>
  <si>
    <t>OTROS SERVICIOS DE SEGUROS DISTINTOS DE LOS SEGUROS DE VIDA NCP</t>
  </si>
  <si>
    <t>OTROS SERVICIOS DE SEGUROS DISTINTOS DE LOS SEGUROS DE VIDA N.C.P.</t>
  </si>
  <si>
    <t>GASTOS FINANCIEROS Y COMISIONES BANCARIAS</t>
  </si>
  <si>
    <t>SERVICIOS DE ALQUILER O ARRENDAMIENTO CON O SIN OPCIÓN DE COMPRA RELATIVOS A BIENES INMUEBLES PROPIOS O ARRENDADOS</t>
  </si>
  <si>
    <t>SERVICIOS DE ALQUILER O ARRENDAMIENTO CON O SIN OPCIÓN DE COMPRA RELATIVOS A BIENES INMUEB</t>
  </si>
  <si>
    <t>SERVICIO DE ARRENDAMIENTO DE BIENES INMUEBLES A COMISIÓN O POR CONTRATA</t>
  </si>
  <si>
    <t>DIRECCIÓN ADMINISTRATIVA</t>
  </si>
  <si>
    <t xml:space="preserve">SERVICIO DE ARRENDAMIENTO DE BIENES INMUEBLES A COMISIÓN O POR CONTRATA </t>
  </si>
  <si>
    <t>SERVICIO DE VENTA DE BIENES INMUEBLES A COMISIÓN O POR CONTRATA</t>
  </si>
  <si>
    <t>SERVICIOS JURÍDICOS</t>
  </si>
  <si>
    <t>OTROS SERVICIOS PROFESIONALES, CIENTÍFICOS Y TÉCNICOS</t>
  </si>
  <si>
    <t>SERVICIOS DE CONSULTORÍA EN ADMINISTRACIÓN Y SERVICIOS DE GESTIÓN; SERVICIOS DE TECNOLOGÍA DE LA INFORMACIÓN</t>
  </si>
  <si>
    <t>SERVICIOS DE SUMINISTRO DE INFRAESTRUCTURA DE HOSTING Y DE TECNOLOGÍA DE LA INFORMACIÓN (TI)</t>
  </si>
  <si>
    <t>Servicios de suministro de infraestructura de hosting y de tecnología de la información (T</t>
  </si>
  <si>
    <t>SERVICIOS VETERINARIOS (OPS HOSPITAL MVZ)</t>
  </si>
  <si>
    <t>SERVICIOS DE PUBLICIDAD Y EL SUMINISTRO DE ESPACIO O TIEMPO PUBLICITARIOS</t>
  </si>
  <si>
    <t>OTROS SERVICIOS PROFESIONALES Y TÉCNICOS NCP</t>
  </si>
  <si>
    <t>OTROS SERVICIOS PROFESIONALES Y TÉCNICOS N.C.P.</t>
  </si>
  <si>
    <t>SERVICIOS DE TELECOMUNICACIONES, TRANSMISIÓN Y SUMINISTRO DE INFORMACIÓN</t>
  </si>
  <si>
    <t>SERVICIOS DE TELECOMUNICACIONES A TRAVÉS DE INTERNET</t>
  </si>
  <si>
    <t>SERVICIOS DE BIBLIOTECAS Y ARCHIVOS</t>
  </si>
  <si>
    <t>SERVICIOS DE INVESTIGACIÓN Y SEGURIDAD</t>
  </si>
  <si>
    <t>SERVICIOS DE APOYO A LA AGRICULTURA, LA CAZA, LA SILVICULTURA, LA PESCA, LA MINERÍA Y LOS SERVICIOS PÚBLICOS</t>
  </si>
  <si>
    <t>SERVICIOS DE APOYO A LA DISTRIBUCIÓN DE ELECTRICIDAD, GAS Y AGUA</t>
  </si>
  <si>
    <t>SERVICIOS DE APOYO A LA DISTRIBUCIÓN DE ELECTRICIDAD GAS Y AGUA</t>
  </si>
  <si>
    <t>SERVICIOS DE MANTENIMIENTO, REPARACIÓN E INSTALACIÓN (EXCEPTO SERVICIOS DE CONSTRUCCIÓN)</t>
  </si>
  <si>
    <t>SERVICIOS DE MANTENIMIENTO Y REPARACIÓN DE MAQUINARIA DE OFICINA Y CONTABILIDAD</t>
  </si>
  <si>
    <t>SERVICIO DE INTALACION DE EQUIPOS: APARATOS DE RADIO TELEVISION Y COMUNICACIÓN</t>
  </si>
  <si>
    <t xml:space="preserve">SERVICIO DE INTALACION DE EQUIPOS: APARATOS DE RADIO . TELEVISION Y COMUNICACIÓN </t>
  </si>
  <si>
    <t>SERVICIOS DE MANTENIMIENTO, REPARACION E INSTALACION (EXCEPTO SERV. DE CONSTRUCCION)</t>
  </si>
  <si>
    <t xml:space="preserve">OTROS SERVICIOS DE fabricación; SERVICIOS DE EDICIÓN, IMPRESIÓN Y REPRODUCCIÓN; SERVICIOS DE RECUPERACIÓN DE MATERIALES </t>
  </si>
  <si>
    <t>SERVICIOS DE EDICIÓN, IMPRESIÓN Y REPRODUCCIÓN</t>
  </si>
  <si>
    <t>SERVICIOS DE EDICIÓN IMPRESIÓN Y REPRODUCCIÓN</t>
  </si>
  <si>
    <t>SERVICIOS PARA LA COMUNIDAD, SOCIALES Y PERSONALES</t>
  </si>
  <si>
    <t xml:space="preserve">SERVICIOS DE EDUCACIÓN SUPERIOR (TERCIARIA) </t>
  </si>
  <si>
    <t>OTROS TIPOS DE EDUCACIÓN Y SERVICIOS DE APOYO EDUCATIVO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</si>
  <si>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</si>
  <si>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</si>
  <si>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>SERVICIOS DE ALCANTARILLADO SERVICIOS DE LIMPIEZA TRATAMIENTO DE AGUAS RESIDUALES Y TANQUE</t>
  </si>
  <si>
    <t>OTROS SERVICIOS DE PROTECCIÓN DEL MEDIO AMBIENTE NCP</t>
  </si>
  <si>
    <t>OTROS SERVICIOS DE PROTECCIÓN DEL MEDIO AMBIENTE N.C.P.</t>
  </si>
  <si>
    <t>SERVICIOS PROPORCIONADOS POR ORGANIZACIONES GREMIALES COMERCIALES Y ORGANIZACIONES DE EMPL</t>
  </si>
  <si>
    <t>SERVICIOS PROPORCIONADOS POR OTRAS ASOCIACIONES</t>
  </si>
  <si>
    <t>SERVICIOS DE LAVADO LIMPIEZA Y TEÑIDO</t>
  </si>
  <si>
    <t>SERVICIOS DE TRATAMIENTOS DE BELLEZA Y DE BIENESTAR FÍSICO</t>
  </si>
  <si>
    <t>SERVICIOS FUNERARIOS DE CREMACIÓN Y DE SEPULTURA</t>
  </si>
  <si>
    <t>OTROS SERVICIOS DIVERSOS NCP</t>
  </si>
  <si>
    <t>OTROS SERVICIOS DIVERSOS N.C.P.</t>
  </si>
  <si>
    <t>PAGO DE CESANTÍAS</t>
  </si>
  <si>
    <t>GASTOS POR TRIBUTOS, MULTAS, SANCIONES E INTERESES DE MORA</t>
  </si>
  <si>
    <t>IMPUESTO PREDIAL Y SOBRETASA AMBIENTAL</t>
  </si>
  <si>
    <t>CUOTA DE FISCALIZACIÓN Y AUDITAJE</t>
  </si>
  <si>
    <t>AMPLIACIÓN PLANTA DOCENTE</t>
  </si>
  <si>
    <t>ESTIMULOS A LA FORMACIÓN</t>
  </si>
  <si>
    <t>PRACTICAS ACADEMICAS</t>
  </si>
  <si>
    <t>DESPACHO VICERRECTOR ACADÉMICO</t>
  </si>
  <si>
    <t>ACREDITACIÓN DE ALTA CALIDAD DE PROGRAMAS ACADÉMICOS</t>
  </si>
  <si>
    <t>PROGRAMA-INVESTIGACIÓN Y DESARROLLO</t>
  </si>
  <si>
    <t xml:space="preserve">PROGRAMA-MODERNIZACIÓN Y VISIBILIZACIÓN DE FUENTES DOCUMENTALES Y COLECCIONES MUSEOLÓGICAS DE LA UNIVERSIDAD. </t>
  </si>
  <si>
    <t>GOBERNACION DEL TOLIMA</t>
  </si>
  <si>
    <t>DOTACIÓN DE EQUIPOS, MATERIAL BIBLIOGRÁFICO Y BASES DE DATOS</t>
  </si>
  <si>
    <t>DESPACHO VICERRECTOR DE DESARROLLO HUMANO</t>
  </si>
  <si>
    <t>OTROS FONDOS</t>
  </si>
  <si>
    <t>MOVILIDAD ACADÉMICA E INVESTIGATIVA</t>
  </si>
  <si>
    <t>GRUPOS DE INVESTIGACION</t>
  </si>
  <si>
    <t>TRABAJOS DE GRADO Y SEMILLEROS</t>
  </si>
  <si>
    <t>PROYECTOS DE INVESTIGACION EJECUCION, FOMETO Y ADMON</t>
  </si>
  <si>
    <t>RECURSOS CREE</t>
  </si>
  <si>
    <t>INVERSIONES BIENESTAR</t>
  </si>
  <si>
    <t>Doctorado en Ciencias Biologicas</t>
  </si>
  <si>
    <t>BIENESTAR UNIVERSITARIO</t>
  </si>
  <si>
    <t>Doctorado en Ciencias de la Educacion</t>
  </si>
  <si>
    <t>RESTAURANTE UNIVERSITARIO</t>
  </si>
  <si>
    <t>Doctorado en Planificacion y Manejo Ambiental de Cuencas</t>
  </si>
  <si>
    <t>RESIDENCIAS MASCULINAS Y FEMENINAS</t>
  </si>
  <si>
    <t>BECAS ESTUDIANTILES</t>
  </si>
  <si>
    <t>Doctorado en Ciencias Biomedicas</t>
  </si>
  <si>
    <t>APOYO ACTIVIDADES ESTUDIANTILES PREGRADO Y POSGRADO</t>
  </si>
  <si>
    <t>ACTIVIDADES Y DOTACIONES DEPORTIVAS</t>
  </si>
  <si>
    <t>ACTIVIDADES DE INTEGRACIÓN Y RECREACIÓN</t>
  </si>
  <si>
    <t>PROGRAMA INTEGRAL PARA EL ABORDAJE DEL CONSUMO DE ADICTIVOS -PICA</t>
  </si>
  <si>
    <t>LIBRERÍA UNIVERSITARIA</t>
  </si>
  <si>
    <t>SEGURIDAD Y SALUD EN EL TRABAJO</t>
  </si>
  <si>
    <t>SECCIÓN ASISTENCIAL</t>
  </si>
  <si>
    <t>ASISTENCIAS ADMINISTRATIVAS Y MONITORIAS ACADÉMICAS</t>
  </si>
  <si>
    <t>CURSOS NIVELATORIOS</t>
  </si>
  <si>
    <t>POLÍTICA INSTITUCIONALES DE GÉNERO</t>
  </si>
  <si>
    <t>POLITICAS INSTITUCIONALES DE INCLUSIÓN</t>
  </si>
  <si>
    <t>ACTUALIZACION DEL ESTATUTO ESTUDIANTIL</t>
  </si>
  <si>
    <t>POLITICA INSTITUCIONAL DE DERECHOS HUMANOS</t>
  </si>
  <si>
    <t>TALLERISTAS DEL CENTRO CULTURAL</t>
  </si>
  <si>
    <t>INSTRUMENTISTAS ORQUESTA SINFÓNICA</t>
  </si>
  <si>
    <t>CENTRO CULTURAL</t>
  </si>
  <si>
    <t>ORQUESTA SINFONICA</t>
  </si>
  <si>
    <t>REGIONALIZACIÓN</t>
  </si>
  <si>
    <t>UT SOLIDARIA</t>
  </si>
  <si>
    <t>FORTALECIMIENTO DE VÍNCULOS CON LOS GRADUADOS</t>
  </si>
  <si>
    <t>ACOMPAÑAMIENTO A ACTORES SOCIALES PARA LA GESTIÓN DE CONFLICTOS AMBIENTALES</t>
  </si>
  <si>
    <t>SISTEMA DE PLANIFICACIÓN INSTITUCIONAL</t>
  </si>
  <si>
    <t>SISTEMA DE COMUNICACIÓN Y MEDIOS</t>
  </si>
  <si>
    <t>PLAN ESTRATÉGICO DE GESTIÓN DE TIC</t>
  </si>
  <si>
    <t>GESTIÓN DOCUMENTAL</t>
  </si>
  <si>
    <t>2.3.5</t>
  </si>
  <si>
    <t>INVERSIÓN -RECURSOS DE BALANCE 2019</t>
  </si>
  <si>
    <t>2.3.5.01</t>
  </si>
  <si>
    <t>Inversión 2019-Planes de Fomento</t>
  </si>
  <si>
    <t>2.3.5.01.01</t>
  </si>
  <si>
    <t>Movilidad Internacional PFC</t>
  </si>
  <si>
    <t>2.3.5.01.02</t>
  </si>
  <si>
    <t>2.3.5.01.03</t>
  </si>
  <si>
    <t>2.3.5.01.04</t>
  </si>
  <si>
    <t>2.3.5.01.05</t>
  </si>
  <si>
    <t>2.3.5.01.06</t>
  </si>
  <si>
    <t>Actividades y Dotaciones Deportivas - PFC</t>
  </si>
  <si>
    <t>2.3.5.01.07</t>
  </si>
  <si>
    <t>Residencias Masculinas y Femeninas - PFC</t>
  </si>
  <si>
    <t>2.3.5.01.08</t>
  </si>
  <si>
    <t>2.3.5.01.09</t>
  </si>
  <si>
    <t>Inversiones en Infraestructura Fisica y Tecnologica-PFC</t>
  </si>
  <si>
    <t>2.3.5.02</t>
  </si>
  <si>
    <t>2.3.5.02.01</t>
  </si>
  <si>
    <t>Recursos de Inversiones Estampilla PRo UT 2018</t>
  </si>
  <si>
    <t>2.3.5.02.02</t>
  </si>
  <si>
    <t>Recursos Estampilla Pro UT 2017</t>
  </si>
  <si>
    <t>2.3.5.02.03</t>
  </si>
  <si>
    <t>Recursos Estampilla Po UT-Construccion Bloque de Aulas</t>
  </si>
  <si>
    <t>2.3.5.02.04</t>
  </si>
  <si>
    <t>Recursos Estampilla Po UT-2019</t>
  </si>
  <si>
    <t>2.3.5.03</t>
  </si>
  <si>
    <t>Recursos CREE</t>
  </si>
  <si>
    <t>2.3.5.03.01</t>
  </si>
  <si>
    <t>Rendimientos CREE-Acreditacion de Alta Calidad</t>
  </si>
  <si>
    <t>2.3.5.03.02</t>
  </si>
  <si>
    <t>Rendimientos Financieros CREE-Gastos Practicas de Pregrado</t>
  </si>
  <si>
    <t>2.3.5.03.03</t>
  </si>
  <si>
    <t>2.3.5.03.09</t>
  </si>
  <si>
    <t>Recursos CREE-Adecuacion Cuarto Biosanitario(Postcosecha-citogenetica)</t>
  </si>
  <si>
    <t>2.3.5.03.15</t>
  </si>
  <si>
    <t>Recursos CREE-Proyeccion social</t>
  </si>
  <si>
    <t>2.3.5.03.21</t>
  </si>
  <si>
    <t>Recursos CREE--2014--Dotación Hospital Veterinario MVZ</t>
  </si>
  <si>
    <t>2.3.5.03.24</t>
  </si>
  <si>
    <t>Recursos CREE--2015--Construcción del Chut de Basuras</t>
  </si>
  <si>
    <t>2.3.5.03.25</t>
  </si>
  <si>
    <t>Recursos CREE--2014--Construccion Edificio de Aulas</t>
  </si>
  <si>
    <t>2.3.5.03.26</t>
  </si>
  <si>
    <t>Recursos CREE--2017--Formacion Doctoral</t>
  </si>
  <si>
    <t>2.3.5.03.28</t>
  </si>
  <si>
    <t>Recursos CREE--2017--laboratorio de Investigacion Ciencias Sociales</t>
  </si>
  <si>
    <t>2.3.5.03.30</t>
  </si>
  <si>
    <t>Recursos CREE--2017--Dotacion Equipos de Simulacion Torre Docente</t>
  </si>
  <si>
    <t>2.3.5.04</t>
  </si>
  <si>
    <t>2.3.5.04.01</t>
  </si>
  <si>
    <t>Restaurante Universitario-Estampilla UNAL</t>
  </si>
  <si>
    <t>2.3.5.04.02</t>
  </si>
  <si>
    <t>Inversiones en Infraestructura Fisica y Tecnologica-RENDIMIENTOS PRO UNAL</t>
  </si>
  <si>
    <t>2.3.5.04.03</t>
  </si>
  <si>
    <t>Reservas - Recursos Estampilla UNAL</t>
  </si>
  <si>
    <t>2.3.5.04.04</t>
  </si>
  <si>
    <t>Recursos Estampilla Pro UNAL - Dotacion Libros Bilbioteca</t>
  </si>
  <si>
    <t>2.3.5.04.05</t>
  </si>
  <si>
    <t>Recursos Estampilla Pro UNAL - Mejoramiento de Dotacion Bibliografica</t>
  </si>
  <si>
    <t>2.3.5.04.06</t>
  </si>
  <si>
    <t>Recursos Estampilla Pro UNAL - Mejoramiento y Adecuacion Salas de Artes</t>
  </si>
  <si>
    <t>2.3.5.04.07</t>
  </si>
  <si>
    <t>Recursos Estampilla Pro UNAL - Adquisicion Equipos de Computo Salas Sistemas</t>
  </si>
  <si>
    <t>2.3.5.04.08</t>
  </si>
  <si>
    <t>Recursos Estampilla Pro UNAL - Adecuacion Lab. de Bioprocesos Maestria Ciencia Tec.Agroind</t>
  </si>
  <si>
    <t>2.3.5.04.09</t>
  </si>
  <si>
    <t>REC-ESTAMPILLA UNAL-Mantenimiento de Infraestructura Fisica</t>
  </si>
  <si>
    <t>2.3.5.04.10</t>
  </si>
  <si>
    <t>RECURSOS ESTAMPILLA PRO UNAL-Estrategia de Comunicaciones</t>
  </si>
  <si>
    <t>2.3.5.04.11</t>
  </si>
  <si>
    <t>RECURSOS ESTAMPILLA PRO UNAL</t>
  </si>
  <si>
    <t>2.3.5.05</t>
  </si>
  <si>
    <t>Recursos Inversión 2018 - PLF</t>
  </si>
  <si>
    <t>2.3.5.05.01</t>
  </si>
  <si>
    <t>Recursos de Inversión 2018 - Restaurante</t>
  </si>
  <si>
    <t>2.3.5.05.02</t>
  </si>
  <si>
    <t>Recursos de Inversión 2018 - Practicas Pedagogicas</t>
  </si>
  <si>
    <t>2.3.5.05.03</t>
  </si>
  <si>
    <t>Recursos de Inversión 2018 - Acreditacion de Alta Calidad</t>
  </si>
  <si>
    <t>2.3.5.05.04</t>
  </si>
  <si>
    <t>Recursos de Inversión 2018 - Acreditacion Institucional</t>
  </si>
  <si>
    <t>2.3.5.05.05</t>
  </si>
  <si>
    <t>Recursos de Inversión 2018 - Internacionalización</t>
  </si>
  <si>
    <t>2.3.5.05.06</t>
  </si>
  <si>
    <t>Recursos de Inversión 2018 - Docentes de Planta y Becarios</t>
  </si>
  <si>
    <t>2.3.5.05.07</t>
  </si>
  <si>
    <t>Recursos de Inversión 2018 - Infraestructura fisica y tecnologia</t>
  </si>
  <si>
    <t>2.3.5.06</t>
  </si>
  <si>
    <t>2.3.5.06.01</t>
  </si>
  <si>
    <t>Inversiones en Infraestructura Fisica y Tecnologica-COOPERATIVAS 2018</t>
  </si>
  <si>
    <t>2.3.5.07</t>
  </si>
  <si>
    <t>2.3.5.08</t>
  </si>
  <si>
    <t>2.3.5.09</t>
  </si>
  <si>
    <t>2.3.5.10</t>
  </si>
  <si>
    <t>Estudio De La Calidad Del Agua Del Rio Vallecitos En El Tramo El Provenir—Bocatoma, Murillo-Tolima</t>
  </si>
  <si>
    <t>2.3.5.11</t>
  </si>
  <si>
    <t>CURDN</t>
  </si>
  <si>
    <t>2.3.5.12</t>
  </si>
  <si>
    <t>Convenio Interadtivo No. 942 - 2015-Politica Publico Minera</t>
  </si>
  <si>
    <t>2.3.5.13</t>
  </si>
  <si>
    <t>Convenio Interadministrativo número 0666 del 11 de Abril  de 2019</t>
  </si>
  <si>
    <t>2.3.5.17</t>
  </si>
  <si>
    <t>2.3.5.18</t>
  </si>
  <si>
    <t>2.3.5.19</t>
  </si>
  <si>
    <t>2.3.5.20</t>
  </si>
  <si>
    <t>2.3.5.21</t>
  </si>
  <si>
    <t>2.3.5.22</t>
  </si>
  <si>
    <t>2.3.5.23</t>
  </si>
  <si>
    <t>TOTAL COMPROMISOS ENERO</t>
  </si>
  <si>
    <t>VARIACIÓN</t>
  </si>
  <si>
    <t>Recursos  CREE</t>
  </si>
  <si>
    <t>PROYECTO</t>
  </si>
  <si>
    <t>VALOR</t>
  </si>
  <si>
    <t>“Entrada principal y bulevar”</t>
  </si>
  <si>
    <t>“Dotación edificio de aulas”</t>
  </si>
  <si>
    <t>Total</t>
  </si>
  <si>
    <t>2.684.152.425,00</t>
  </si>
  <si>
    <t>Cursos Libres MVZ</t>
  </si>
  <si>
    <t>Cursos Libres FACEA</t>
  </si>
  <si>
    <t>DiplomadosFACEA</t>
  </si>
  <si>
    <t>Diplomados Ing. Agronomica</t>
  </si>
  <si>
    <t>Diplomados Fac. Educación</t>
  </si>
  <si>
    <t>Diplomados MVZ</t>
  </si>
  <si>
    <t>Diplomados Ing. Forestal</t>
  </si>
  <si>
    <t>Diplomados Fac. Ciencias Básicas</t>
  </si>
  <si>
    <t>Diplomados Fac. Salud</t>
  </si>
  <si>
    <t>Diplomados Fac. Técnologias</t>
  </si>
  <si>
    <t>Diplomados Fac. Ciencias Humanas y Artes</t>
  </si>
  <si>
    <t>Museo Antropologico</t>
  </si>
  <si>
    <t>Diplomados IDEAD</t>
  </si>
  <si>
    <t>Laboratorio de Diagnostico Veterinario</t>
  </si>
  <si>
    <t>Laboratorio LASEREX</t>
  </si>
  <si>
    <t>Curso Introductorio</t>
  </si>
  <si>
    <t>Prestamos laboratorios</t>
  </si>
  <si>
    <t>Diplomado en Estadistica</t>
  </si>
  <si>
    <t>Unidad Asesora de Estadistica</t>
  </si>
  <si>
    <t>Encuentro de Matematicas</t>
  </si>
  <si>
    <t>Seminario De Docencia Universitaria IDEAD</t>
  </si>
  <si>
    <t>Curso Nivel Introductorio</t>
  </si>
  <si>
    <t>Exámenes Aptitud Física</t>
  </si>
  <si>
    <t>Convenio Interadministrativo</t>
  </si>
  <si>
    <t>Cursos Libres Fac Tecnologías</t>
  </si>
  <si>
    <t>Cursos Libres Fac. Ciencias Humanas Y Artes</t>
  </si>
  <si>
    <t>Centro de Idiomas</t>
  </si>
  <si>
    <t>Cursos Libres  Ing. Agronomica</t>
  </si>
  <si>
    <t>Cursos Libres Fac. Ciencias Básicas</t>
  </si>
  <si>
    <t>Cursos Libres Fac. Salud</t>
  </si>
  <si>
    <t>Cursos Libres Ing. Forestal</t>
  </si>
  <si>
    <t>DEFINITIVO</t>
  </si>
  <si>
    <t>COMPROMES</t>
  </si>
  <si>
    <t>NETOCOMPROMETIDO</t>
  </si>
  <si>
    <t>PORCOMPROMETER</t>
  </si>
  <si>
    <t>GIROSMES</t>
  </si>
  <si>
    <t>GIROS</t>
  </si>
  <si>
    <t>CXPAGAR</t>
  </si>
  <si>
    <t>NETOCDP</t>
  </si>
  <si>
    <t>CDPXCOMPROMETER</t>
  </si>
  <si>
    <t>PORCOMPROMXCDP</t>
  </si>
  <si>
    <t>VALORPAC</t>
  </si>
  <si>
    <t>Maquinaria Agricola oforestal sus Partes y sus Piezas</t>
  </si>
  <si>
    <t>ACUMULADORES PILAS Y BATERÍAS PRIMARIAS Y SUS PARTES Y PIEZAS</t>
  </si>
  <si>
    <t>PAQUETES DE SOFTWARE</t>
  </si>
  <si>
    <t>ABONOS Y PLAGUICIDAS</t>
  </si>
  <si>
    <t>PRODUCTOS DE EMPAQUE Y ENVASADO DE PLÁSTICO</t>
  </si>
  <si>
    <t>OTROS PRODUCTOS PLÁSTICOS</t>
  </si>
  <si>
    <t>VIDRIO Y PRODUCTOS DE VIDRIO Y OTROS PRODUCTOS NO METÁLICOS N.C.P.</t>
  </si>
  <si>
    <t>VIDRIO Y PRODUCTOS DE VIDRIO</t>
  </si>
  <si>
    <t>YESO CAL Y CEMENTO</t>
  </si>
  <si>
    <t>SERVICIOS DE LA CONSTRUCCIÓN</t>
  </si>
  <si>
    <t>SERVICIOS GENERALES DE CONSTRUCCIÓN DE OBRAS DE INGENIERÍA CIVIL</t>
  </si>
  <si>
    <t>SERVICIOS GENERALES DE CONSTRUCCIÓN DE OTRAS OBRAS DE INGENIERÍA CIVIL</t>
  </si>
  <si>
    <t>Servicios de Apoyo a la Produccion de Cultivos</t>
  </si>
  <si>
    <t>Servicios de Aplicacion de Insumos Agricolas</t>
  </si>
  <si>
    <t>Servicio de Riego por Goteo en Cultivos Tropicales</t>
  </si>
  <si>
    <t>Servicios de Cria de Animales de Granja</t>
  </si>
  <si>
    <t>Preparaciones Utilizadas en la Alimentación Animal NCP</t>
  </si>
  <si>
    <t>TRASNFERENCIAS DE CAPITAL</t>
  </si>
  <si>
    <t>TRANSFERENCIAS A FAVOR DE LOS HOGARES</t>
  </si>
  <si>
    <t>Transferencias a Favor de los Hogares</t>
  </si>
  <si>
    <t>Becas y Otros Beneficios de Educación</t>
  </si>
  <si>
    <t>Tasas y Derechos Administrativos</t>
  </si>
  <si>
    <t>SISTEMA DE GESTIÓN INTEGRADA</t>
  </si>
  <si>
    <t>Recursos de Inversión 2019 - Planes de Fomento</t>
  </si>
  <si>
    <t>Convenio 0166 de 2014- Tunjuelito</t>
  </si>
  <si>
    <t>Proyectos Especiales Facultad de Ciencias Economicas y Adtivas</t>
  </si>
  <si>
    <t>Proyectos Especiales Facultad de Ciencias Básicas</t>
  </si>
  <si>
    <t>Proyectos Especiales Facultad de Ing.Forestal</t>
  </si>
  <si>
    <t>Proyectos Especiales Facultad de Técnologias</t>
  </si>
  <si>
    <t>Proyectos Especiales Facultad de Ing. Agronómica</t>
  </si>
  <si>
    <t>Proyectos Especiales Facultad de Ciencias de la Salud</t>
  </si>
  <si>
    <t>Proyectos Especiales Facultad de Educación</t>
  </si>
  <si>
    <t>Proyectos Especiales Facultad de Medicina Veterianria y Zootecnia</t>
  </si>
  <si>
    <t>Recursos CREE-Adecuación Insfraestructura Fisica</t>
  </si>
  <si>
    <t>Recursos CREE-Dotacion Edificion de Aulas</t>
  </si>
  <si>
    <t>Recursos CREE-Emisora Institucional</t>
  </si>
  <si>
    <t>Recursos CREE-Adición Contrato 274 -19 construccion PSS</t>
  </si>
  <si>
    <t>Recursos CREE-Fase II Infraestructura Tecnologica</t>
  </si>
  <si>
    <t>Estampilla Pro UT-Construcción entrada Principal y  Bulevar</t>
  </si>
  <si>
    <t>Estampilla Pro UT-Dotacion Edificio de Aulas</t>
  </si>
  <si>
    <t>COMPROMETIDODEV</t>
  </si>
  <si>
    <t>COMPRODEVMES</t>
  </si>
  <si>
    <t>COMPROMESNETO</t>
  </si>
  <si>
    <t>COMPROMETIDO</t>
  </si>
  <si>
    <t>ORDPAGODEV</t>
  </si>
  <si>
    <t>CDPDEV</t>
  </si>
  <si>
    <t>CDPMES</t>
  </si>
  <si>
    <t>CDP</t>
  </si>
  <si>
    <t>ALQUILER DE BIENES DIFERENTES A INMUEBLES</t>
  </si>
  <si>
    <t>INTERESES DE MORA</t>
  </si>
  <si>
    <t>Convenio Interadministrativo 2114-2019</t>
  </si>
  <si>
    <t>Contrato Financiero RC No- 940 de 2019</t>
  </si>
  <si>
    <t>140117-CONVENIO 441 10-10-2017, ENTRE CORTOLIMA Y LA UT.</t>
  </si>
  <si>
    <t>20520 - CONTRATO 940-2019 JOVENES INVESTIGADORES UT -COLCIENCIAS.</t>
  </si>
  <si>
    <t xml:space="preserve">80517 - EDUCACION CONTINUADA Y EXTENSION </t>
  </si>
  <si>
    <t>30310 CONV 1150 MONISTERIO Y RSL 102000295 Y 102000280 DE LA ALCALDIA CON LA UT</t>
  </si>
  <si>
    <t>80617 - CONVENIO INTERINSTITUCIONAL 47/0821 ENTRE ISAGEN Y LA UT.</t>
  </si>
  <si>
    <t>190309 - GRUPO PROECUT - GOBERNACION DEL TOLIMA</t>
  </si>
  <si>
    <t>20618 - CONVENIO 004 DE NOV-2018, ENTRE EL CRQ Y LA UT.</t>
  </si>
  <si>
    <t>10619 - CONVENIO 1232-2019 ENTRE LA UT Y LA GOBERNACION DEL TOLIMA</t>
  </si>
  <si>
    <t>260119 - CONVENIO INTERADMINISTRATIVO 0094 ENTRE CRQ Y LA UT</t>
  </si>
  <si>
    <t>VONV. 1012019 ACUERDO COOPERATIVO CODHES OBSERVATO</t>
  </si>
  <si>
    <t>EXCEDENTES FINANCIEROS</t>
  </si>
  <si>
    <t>APORTES DE COOPERATIVAS</t>
  </si>
  <si>
    <t>Rendimientos Armero</t>
  </si>
  <si>
    <t>Iindemnizaciones</t>
  </si>
  <si>
    <t>Venta de Chatarra</t>
  </si>
  <si>
    <t>Elementos Metalicos, maquinaria y equipos</t>
  </si>
  <si>
    <t>CUALIFICACION DOCENTE</t>
  </si>
  <si>
    <t>INVESTIGACION</t>
  </si>
  <si>
    <t>INFRAESTRUCTURA</t>
  </si>
  <si>
    <t>BIENESTAR</t>
  </si>
  <si>
    <t>OTROS</t>
  </si>
  <si>
    <t>TOTAL INVERSION</t>
  </si>
  <si>
    <t>GASTGOS PERSONALES</t>
  </si>
  <si>
    <t>GASTOS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</si>
</sst>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_ ;[Red]\-#,##0\ "/>
    <numFmt numFmtId="168" formatCode="00000000"/>
    <numFmt numFmtId="169" formatCode="_-* #,##0.00_-;\-* #,##0.0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3498DB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3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0F1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166" fontId="0" fillId="0" borderId="0" xfId="1" applyFont="1" applyFill="1" applyBorder="1"/>
    <xf numFmtId="166" fontId="0" fillId="0" borderId="0" xfId="0" applyNumberFormat="1" applyFont="1" applyFill="1" applyBorder="1"/>
    <xf numFmtId="9" fontId="0" fillId="0" borderId="0" xfId="3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center" vertical="center" wrapText="1"/>
    </xf>
    <xf numFmtId="9" fontId="2" fillId="6" borderId="4" xfId="3" applyFont="1" applyFill="1" applyBorder="1" applyAlignment="1">
      <alignment horizontal="center" vertical="center" wrapText="1"/>
    </xf>
    <xf numFmtId="0" fontId="3" fillId="2" borderId="5" xfId="0" quotePrefix="1" applyFont="1" applyFill="1" applyBorder="1" applyAlignment="1">
      <alignment horizontal="left"/>
    </xf>
    <xf numFmtId="0" fontId="3" fillId="2" borderId="5" xfId="0" quotePrefix="1" applyFont="1" applyFill="1" applyBorder="1"/>
    <xf numFmtId="166" fontId="3" fillId="2" borderId="5" xfId="1" applyFont="1" applyFill="1" applyBorder="1"/>
    <xf numFmtId="9" fontId="3" fillId="2" borderId="5" xfId="3" applyFont="1" applyFill="1" applyBorder="1" applyAlignment="1">
      <alignment horizontal="center"/>
    </xf>
    <xf numFmtId="0" fontId="3" fillId="7" borderId="5" xfId="0" quotePrefix="1" applyFont="1" applyFill="1" applyBorder="1" applyAlignment="1">
      <alignment horizontal="left"/>
    </xf>
    <xf numFmtId="0" fontId="3" fillId="7" borderId="5" xfId="0" quotePrefix="1" applyFont="1" applyFill="1" applyBorder="1"/>
    <xf numFmtId="166" fontId="3" fillId="7" borderId="5" xfId="1" applyFont="1" applyFill="1" applyBorder="1"/>
    <xf numFmtId="9" fontId="3" fillId="7" borderId="5" xfId="3" applyFont="1" applyFill="1" applyBorder="1" applyAlignment="1">
      <alignment horizontal="center"/>
    </xf>
    <xf numFmtId="0" fontId="3" fillId="0" borderId="0" xfId="0" applyFont="1" applyFill="1" applyBorder="1"/>
    <xf numFmtId="0" fontId="3" fillId="4" borderId="5" xfId="0" quotePrefix="1" applyFont="1" applyFill="1" applyBorder="1" applyAlignment="1">
      <alignment horizontal="left"/>
    </xf>
    <xf numFmtId="0" fontId="3" fillId="4" borderId="5" xfId="0" quotePrefix="1" applyFont="1" applyFill="1" applyBorder="1"/>
    <xf numFmtId="166" fontId="3" fillId="4" borderId="5" xfId="1" applyFont="1" applyFill="1" applyBorder="1"/>
    <xf numFmtId="9" fontId="3" fillId="4" borderId="5" xfId="3" applyFont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5" xfId="0" quotePrefix="1" applyFill="1" applyBorder="1"/>
    <xf numFmtId="166" fontId="0" fillId="5" borderId="5" xfId="1" applyFont="1" applyFill="1" applyBorder="1"/>
    <xf numFmtId="166" fontId="3" fillId="5" borderId="5" xfId="1" applyFont="1" applyFill="1" applyBorder="1"/>
    <xf numFmtId="42" fontId="3" fillId="5" borderId="5" xfId="2" applyNumberFormat="1" applyFont="1" applyFill="1" applyBorder="1" applyAlignment="1">
      <alignment vertical="center"/>
    </xf>
    <xf numFmtId="167" fontId="1" fillId="5" borderId="5" xfId="2" applyNumberFormat="1" applyFont="1" applyFill="1" applyBorder="1" applyAlignment="1">
      <alignment vertical="center"/>
    </xf>
    <xf numFmtId="167" fontId="0" fillId="5" borderId="5" xfId="2" applyNumberFormat="1" applyFont="1" applyFill="1" applyBorder="1" applyAlignment="1">
      <alignment vertical="center"/>
    </xf>
    <xf numFmtId="166" fontId="3" fillId="5" borderId="5" xfId="3" applyNumberFormat="1" applyFont="1" applyFill="1" applyBorder="1" applyAlignment="1">
      <alignment horizontal="center" vertical="center"/>
    </xf>
    <xf numFmtId="9" fontId="0" fillId="5" borderId="5" xfId="3" applyFont="1" applyFill="1" applyBorder="1" applyAlignment="1">
      <alignment horizontal="center" vertical="center"/>
    </xf>
    <xf numFmtId="42" fontId="0" fillId="5" borderId="5" xfId="2" applyNumberFormat="1" applyFont="1" applyFill="1" applyBorder="1" applyAlignment="1">
      <alignment vertical="center"/>
    </xf>
    <xf numFmtId="9" fontId="3" fillId="5" borderId="5" xfId="3" applyFont="1" applyFill="1" applyBorder="1" applyAlignment="1">
      <alignment horizontal="center" vertical="center"/>
    </xf>
    <xf numFmtId="9" fontId="0" fillId="4" borderId="5" xfId="3" applyFont="1" applyFill="1" applyBorder="1" applyAlignment="1">
      <alignment horizontal="center" vertical="center"/>
    </xf>
    <xf numFmtId="0" fontId="0" fillId="8" borderId="5" xfId="0" quotePrefix="1" applyFont="1" applyFill="1" applyBorder="1" applyAlignment="1">
      <alignment horizontal="left" vertical="center"/>
    </xf>
    <xf numFmtId="0" fontId="0" fillId="8" borderId="5" xfId="0" quotePrefix="1" applyFont="1" applyFill="1" applyBorder="1" applyAlignment="1">
      <alignment vertical="center"/>
    </xf>
    <xf numFmtId="42" fontId="0" fillId="8" borderId="5" xfId="2" applyNumberFormat="1" applyFont="1" applyFill="1" applyBorder="1" applyAlignment="1">
      <alignment vertical="center"/>
    </xf>
    <xf numFmtId="166" fontId="0" fillId="8" borderId="5" xfId="1" applyFont="1" applyFill="1" applyBorder="1" applyAlignment="1">
      <alignment vertical="center"/>
    </xf>
    <xf numFmtId="167" fontId="0" fillId="8" borderId="5" xfId="2" applyNumberFormat="1" applyFont="1" applyFill="1" applyBorder="1" applyAlignment="1">
      <alignment vertical="center"/>
    </xf>
    <xf numFmtId="166" fontId="3" fillId="8" borderId="5" xfId="3" applyNumberFormat="1" applyFont="1" applyFill="1" applyBorder="1" applyAlignment="1">
      <alignment horizontal="center" vertical="center"/>
    </xf>
    <xf numFmtId="9" fontId="0" fillId="8" borderId="5" xfId="3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166" fontId="2" fillId="6" borderId="6" xfId="1" applyFont="1" applyFill="1" applyBorder="1" applyAlignment="1">
      <alignment horizontal="center" vertical="center" wrapText="1"/>
    </xf>
    <xf numFmtId="0" fontId="6" fillId="0" borderId="0" xfId="0" applyFont="1"/>
    <xf numFmtId="166" fontId="6" fillId="0" borderId="0" xfId="1" applyFont="1"/>
    <xf numFmtId="0" fontId="7" fillId="0" borderId="0" xfId="0" applyFont="1"/>
    <xf numFmtId="166" fontId="7" fillId="0" borderId="0" xfId="1" applyFont="1"/>
    <xf numFmtId="0" fontId="8" fillId="10" borderId="5" xfId="0" applyFont="1" applyFill="1" applyBorder="1" applyAlignment="1">
      <alignment horizontal="center"/>
    </xf>
    <xf numFmtId="166" fontId="8" fillId="10" borderId="5" xfId="1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wrapText="1"/>
    </xf>
    <xf numFmtId="0" fontId="8" fillId="2" borderId="5" xfId="0" applyFont="1" applyFill="1" applyBorder="1"/>
    <xf numFmtId="166" fontId="8" fillId="2" borderId="5" xfId="1" applyFont="1" applyFill="1" applyBorder="1"/>
    <xf numFmtId="166" fontId="8" fillId="0" borderId="0" xfId="0" applyNumberFormat="1" applyFont="1"/>
    <xf numFmtId="0" fontId="8" fillId="0" borderId="0" xfId="0" applyFont="1"/>
    <xf numFmtId="1" fontId="9" fillId="11" borderId="5" xfId="0" applyNumberFormat="1" applyFont="1" applyFill="1" applyBorder="1" applyAlignment="1">
      <alignment horizontal="left"/>
    </xf>
    <xf numFmtId="0" fontId="9" fillId="11" borderId="5" xfId="0" applyFont="1" applyFill="1" applyBorder="1" applyAlignment="1">
      <alignment wrapText="1"/>
    </xf>
    <xf numFmtId="0" fontId="8" fillId="11" borderId="5" xfId="0" applyFont="1" applyFill="1" applyBorder="1"/>
    <xf numFmtId="166" fontId="8" fillId="11" borderId="5" xfId="1" applyFont="1" applyFill="1" applyBorder="1"/>
    <xf numFmtId="0" fontId="9" fillId="11" borderId="10" xfId="0" applyFont="1" applyFill="1" applyBorder="1" applyAlignment="1">
      <alignment horizontal="left"/>
    </xf>
    <xf numFmtId="0" fontId="9" fillId="11" borderId="10" xfId="0" applyFont="1" applyFill="1" applyBorder="1" applyAlignment="1">
      <alignment wrapText="1"/>
    </xf>
    <xf numFmtId="0" fontId="8" fillId="11" borderId="10" xfId="0" applyFont="1" applyFill="1" applyBorder="1"/>
    <xf numFmtId="166" fontId="8" fillId="11" borderId="10" xfId="1" applyFont="1" applyFill="1" applyBorder="1"/>
    <xf numFmtId="0" fontId="8" fillId="12" borderId="5" xfId="0" applyFont="1" applyFill="1" applyBorder="1"/>
    <xf numFmtId="166" fontId="8" fillId="12" borderId="5" xfId="1" applyFont="1" applyFill="1" applyBorder="1"/>
    <xf numFmtId="166" fontId="8" fillId="0" borderId="0" xfId="1" applyFont="1"/>
    <xf numFmtId="0" fontId="6" fillId="0" borderId="5" xfId="0" applyFont="1" applyBorder="1"/>
    <xf numFmtId="166" fontId="6" fillId="0" borderId="5" xfId="1" applyFont="1" applyBorder="1"/>
    <xf numFmtId="166" fontId="6" fillId="0" borderId="0" xfId="0" applyNumberFormat="1" applyFont="1"/>
    <xf numFmtId="0" fontId="6" fillId="14" borderId="0" xfId="0" applyFont="1" applyFill="1"/>
    <xf numFmtId="0" fontId="10" fillId="0" borderId="5" xfId="0" applyFont="1" applyFill="1" applyBorder="1" applyAlignment="1">
      <alignment wrapText="1"/>
    </xf>
    <xf numFmtId="166" fontId="6" fillId="0" borderId="5" xfId="1" applyFont="1" applyFill="1" applyBorder="1"/>
    <xf numFmtId="168" fontId="11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10" xfId="0" applyFont="1" applyBorder="1"/>
    <xf numFmtId="166" fontId="6" fillId="0" borderId="10" xfId="1" applyFont="1" applyBorder="1"/>
    <xf numFmtId="0" fontId="9" fillId="15" borderId="5" xfId="0" applyNumberFormat="1" applyFont="1" applyFill="1" applyBorder="1" applyAlignment="1">
      <alignment horizontal="center"/>
    </xf>
    <xf numFmtId="0" fontId="9" fillId="15" borderId="5" xfId="0" applyFont="1" applyFill="1" applyBorder="1" applyAlignment="1">
      <alignment horizontal="center"/>
    </xf>
    <xf numFmtId="166" fontId="9" fillId="15" borderId="5" xfId="1" applyFont="1" applyFill="1" applyBorder="1" applyAlignment="1">
      <alignment horizontal="center"/>
    </xf>
    <xf numFmtId="0" fontId="13" fillId="0" borderId="0" xfId="0" applyFont="1"/>
    <xf numFmtId="0" fontId="9" fillId="2" borderId="5" xfId="0" applyFont="1" applyFill="1" applyBorder="1"/>
    <xf numFmtId="166" fontId="9" fillId="2" borderId="5" xfId="1" applyFont="1" applyFill="1" applyBorder="1"/>
    <xf numFmtId="0" fontId="1" fillId="0" borderId="1" xfId="5" applyFont="1" applyFill="1" applyBorder="1" applyAlignment="1">
      <alignment horizontal="left"/>
    </xf>
    <xf numFmtId="166" fontId="1" fillId="0" borderId="1" xfId="6" applyFont="1" applyFill="1" applyBorder="1" applyAlignment="1">
      <alignment horizontal="left"/>
    </xf>
    <xf numFmtId="166" fontId="14" fillId="16" borderId="0" xfId="0" applyNumberFormat="1" applyFont="1" applyFill="1"/>
    <xf numFmtId="166" fontId="14" fillId="16" borderId="0" xfId="1" applyFont="1" applyFill="1"/>
    <xf numFmtId="0" fontId="14" fillId="16" borderId="0" xfId="0" applyFont="1" applyFill="1"/>
    <xf numFmtId="0" fontId="9" fillId="11" borderId="5" xfId="0" applyFont="1" applyFill="1" applyBorder="1"/>
    <xf numFmtId="166" fontId="9" fillId="11" borderId="5" xfId="1" applyFont="1" applyFill="1" applyBorder="1"/>
    <xf numFmtId="1" fontId="9" fillId="12" borderId="5" xfId="0" applyNumberFormat="1" applyFont="1" applyFill="1" applyBorder="1" applyAlignment="1">
      <alignment horizontal="left"/>
    </xf>
    <xf numFmtId="0" fontId="9" fillId="12" borderId="5" xfId="0" applyFont="1" applyFill="1" applyBorder="1" applyAlignment="1">
      <alignment wrapText="1"/>
    </xf>
    <xf numFmtId="0" fontId="9" fillId="12" borderId="5" xfId="0" applyFont="1" applyFill="1" applyBorder="1"/>
    <xf numFmtId="166" fontId="9" fillId="12" borderId="5" xfId="1" applyFont="1" applyFill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wrapText="1"/>
    </xf>
    <xf numFmtId="0" fontId="10" fillId="0" borderId="5" xfId="0" applyFont="1" applyBorder="1"/>
    <xf numFmtId="166" fontId="10" fillId="0" borderId="5" xfId="1" applyFont="1" applyBorder="1"/>
    <xf numFmtId="0" fontId="10" fillId="0" borderId="5" xfId="0" applyFont="1" applyBorder="1" applyAlignment="1">
      <alignment horizontal="left"/>
    </xf>
    <xf numFmtId="166" fontId="10" fillId="0" borderId="1" xfId="6" applyFont="1" applyFill="1" applyBorder="1" applyAlignment="1">
      <alignment horizontal="left"/>
    </xf>
    <xf numFmtId="166" fontId="13" fillId="0" borderId="0" xfId="0" applyNumberFormat="1" applyFont="1"/>
    <xf numFmtId="0" fontId="15" fillId="13" borderId="0" xfId="0" applyFont="1" applyFill="1" applyAlignment="1">
      <alignment horizontal="right" vertical="center" wrapText="1" indent="1"/>
    </xf>
    <xf numFmtId="166" fontId="15" fillId="13" borderId="0" xfId="0" applyNumberFormat="1" applyFont="1" applyFill="1" applyAlignment="1">
      <alignment horizontal="center" vertical="center" wrapText="1"/>
    </xf>
    <xf numFmtId="0" fontId="13" fillId="14" borderId="0" xfId="0" applyFont="1" applyFill="1"/>
    <xf numFmtId="0" fontId="9" fillId="11" borderId="10" xfId="0" applyFont="1" applyFill="1" applyBorder="1"/>
    <xf numFmtId="166" fontId="9" fillId="11" borderId="10" xfId="1" applyFont="1" applyFill="1" applyBorder="1"/>
    <xf numFmtId="0" fontId="1" fillId="17" borderId="1" xfId="5" applyFont="1" applyFill="1" applyBorder="1" applyAlignment="1">
      <alignment horizontal="left"/>
    </xf>
    <xf numFmtId="166" fontId="1" fillId="17" borderId="1" xfId="6" applyFont="1" applyFill="1" applyBorder="1" applyAlignment="1">
      <alignment horizontal="left"/>
    </xf>
    <xf numFmtId="0" fontId="14" fillId="17" borderId="0" xfId="0" applyFont="1" applyFill="1"/>
    <xf numFmtId="0" fontId="10" fillId="0" borderId="1" xfId="5" applyFont="1" applyFill="1" applyBorder="1" applyAlignment="1">
      <alignment horizontal="left"/>
    </xf>
    <xf numFmtId="0" fontId="10" fillId="0" borderId="1" xfId="5" applyFont="1" applyFill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13" fillId="0" borderId="5" xfId="0" applyFont="1" applyBorder="1"/>
    <xf numFmtId="166" fontId="13" fillId="0" borderId="5" xfId="1" applyFont="1" applyBorder="1"/>
    <xf numFmtId="0" fontId="1" fillId="0" borderId="12" xfId="5" applyFont="1" applyFill="1" applyBorder="1" applyAlignment="1">
      <alignment horizontal="left"/>
    </xf>
    <xf numFmtId="0" fontId="9" fillId="11" borderId="5" xfId="0" applyFont="1" applyFill="1" applyBorder="1" applyAlignment="1">
      <alignment horizontal="left"/>
    </xf>
    <xf numFmtId="169" fontId="1" fillId="0" borderId="5" xfId="4" applyNumberFormat="1" applyFont="1" applyFill="1" applyBorder="1" applyAlignment="1">
      <alignment horizontal="right" vertical="center" wrapText="1"/>
    </xf>
    <xf numFmtId="169" fontId="13" fillId="0" borderId="5" xfId="0" applyNumberFormat="1" applyFont="1" applyBorder="1"/>
    <xf numFmtId="169" fontId="1" fillId="0" borderId="5" xfId="4" applyNumberFormat="1" applyFont="1" applyFill="1" applyBorder="1"/>
    <xf numFmtId="169" fontId="1" fillId="0" borderId="5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0" xfId="0" applyFont="1" applyBorder="1"/>
    <xf numFmtId="166" fontId="10" fillId="0" borderId="10" xfId="1" applyFont="1" applyBorder="1"/>
    <xf numFmtId="0" fontId="13" fillId="0" borderId="0" xfId="0" applyFont="1" applyFill="1"/>
    <xf numFmtId="0" fontId="14" fillId="0" borderId="0" xfId="0" applyFont="1" applyFill="1"/>
    <xf numFmtId="166" fontId="9" fillId="0" borderId="5" xfId="1" applyFont="1" applyFill="1" applyBorder="1"/>
    <xf numFmtId="166" fontId="9" fillId="15" borderId="5" xfId="1" applyFont="1" applyFill="1" applyBorder="1" applyAlignment="1">
      <alignment horizontal="center" wrapText="1"/>
    </xf>
    <xf numFmtId="166" fontId="9" fillId="15" borderId="5" xfId="1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9" fontId="9" fillId="2" borderId="5" xfId="3" applyFont="1" applyFill="1" applyBorder="1" applyAlignment="1">
      <alignment horizontal="center"/>
    </xf>
    <xf numFmtId="9" fontId="9" fillId="11" borderId="5" xfId="3" applyFont="1" applyFill="1" applyBorder="1" applyAlignment="1">
      <alignment horizontal="center"/>
    </xf>
    <xf numFmtId="9" fontId="9" fillId="12" borderId="5" xfId="3" applyFont="1" applyFill="1" applyBorder="1" applyAlignment="1">
      <alignment horizontal="center"/>
    </xf>
    <xf numFmtId="9" fontId="10" fillId="0" borderId="5" xfId="3" applyFont="1" applyBorder="1" applyAlignment="1">
      <alignment horizontal="center"/>
    </xf>
    <xf numFmtId="9" fontId="10" fillId="0" borderId="10" xfId="3" applyFont="1" applyBorder="1" applyAlignment="1">
      <alignment horizontal="center"/>
    </xf>
    <xf numFmtId="9" fontId="9" fillId="11" borderId="10" xfId="3" applyFont="1" applyFill="1" applyBorder="1" applyAlignment="1">
      <alignment horizontal="center"/>
    </xf>
    <xf numFmtId="9" fontId="13" fillId="0" borderId="0" xfId="3" applyFont="1" applyAlignment="1">
      <alignment horizontal="center"/>
    </xf>
    <xf numFmtId="9" fontId="13" fillId="0" borderId="5" xfId="3" applyFont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6" fontId="7" fillId="6" borderId="13" xfId="1" applyFont="1" applyFill="1" applyBorder="1" applyAlignment="1">
      <alignment horizontal="center"/>
    </xf>
    <xf numFmtId="166" fontId="5" fillId="9" borderId="6" xfId="1" applyFont="1" applyFill="1" applyBorder="1" applyAlignment="1">
      <alignment horizontal="center" vertical="center" wrapText="1"/>
    </xf>
    <xf numFmtId="0" fontId="5" fillId="9" borderId="6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166" fontId="5" fillId="9" borderId="6" xfId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66" fontId="6" fillId="0" borderId="6" xfId="1" applyFont="1" applyBorder="1" applyAlignment="1">
      <alignment vertical="center"/>
    </xf>
    <xf numFmtId="0" fontId="16" fillId="6" borderId="5" xfId="0" applyFont="1" applyFill="1" applyBorder="1"/>
    <xf numFmtId="166" fontId="16" fillId="6" borderId="5" xfId="1" applyFont="1" applyFill="1" applyBorder="1"/>
    <xf numFmtId="166" fontId="7" fillId="6" borderId="0" xfId="0" applyNumberFormat="1" applyFont="1" applyFill="1"/>
    <xf numFmtId="0" fontId="16" fillId="6" borderId="0" xfId="0" applyFont="1" applyFill="1"/>
    <xf numFmtId="0" fontId="7" fillId="6" borderId="0" xfId="0" applyFont="1" applyFill="1"/>
    <xf numFmtId="166" fontId="16" fillId="6" borderId="0" xfId="0" applyNumberFormat="1" applyFont="1" applyFill="1"/>
    <xf numFmtId="166" fontId="16" fillId="6" borderId="0" xfId="1" applyFont="1" applyFill="1"/>
    <xf numFmtId="10" fontId="8" fillId="0" borderId="0" xfId="0" applyNumberFormat="1" applyFont="1"/>
    <xf numFmtId="0" fontId="17" fillId="18" borderId="14" xfId="0" applyFont="1" applyFill="1" applyBorder="1" applyAlignment="1">
      <alignment horizontal="center" vertical="center" wrapText="1"/>
    </xf>
    <xf numFmtId="0" fontId="17" fillId="18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0" fontId="17" fillId="18" borderId="16" xfId="0" applyFont="1" applyFill="1" applyBorder="1" applyAlignment="1">
      <alignment horizontal="justify" vertical="center" wrapText="1"/>
    </xf>
    <xf numFmtId="0" fontId="17" fillId="18" borderId="17" xfId="0" applyFont="1" applyFill="1" applyBorder="1" applyAlignment="1">
      <alignment horizontal="right" vertical="center" wrapText="1"/>
    </xf>
    <xf numFmtId="166" fontId="0" fillId="0" borderId="0" xfId="1" applyFont="1"/>
    <xf numFmtId="166" fontId="18" fillId="0" borderId="17" xfId="1" applyFont="1" applyBorder="1" applyAlignment="1">
      <alignment horizontal="right" vertical="center" wrapText="1"/>
    </xf>
    <xf numFmtId="166" fontId="0" fillId="0" borderId="0" xfId="0" applyNumberFormat="1"/>
    <xf numFmtId="9" fontId="8" fillId="11" borderId="10" xfId="3" applyFont="1" applyFill="1" applyBorder="1" applyAlignment="1">
      <alignment horizontal="center" vertical="center"/>
    </xf>
    <xf numFmtId="9" fontId="7" fillId="6" borderId="13" xfId="3" applyFont="1" applyFill="1" applyBorder="1" applyAlignment="1">
      <alignment horizontal="center" vertical="center"/>
    </xf>
    <xf numFmtId="166" fontId="8" fillId="10" borderId="5" xfId="1" applyFont="1" applyFill="1" applyBorder="1" applyAlignment="1">
      <alignment horizontal="center" vertical="center"/>
    </xf>
    <xf numFmtId="9" fontId="8" fillId="2" borderId="5" xfId="3" applyFont="1" applyFill="1" applyBorder="1" applyAlignment="1">
      <alignment horizontal="center" vertical="center"/>
    </xf>
    <xf numFmtId="9" fontId="8" fillId="11" borderId="5" xfId="3" applyFont="1" applyFill="1" applyBorder="1" applyAlignment="1">
      <alignment horizontal="center" vertical="center"/>
    </xf>
    <xf numFmtId="9" fontId="8" fillId="12" borderId="5" xfId="3" applyFont="1" applyFill="1" applyBorder="1" applyAlignment="1">
      <alignment horizontal="center" vertical="center"/>
    </xf>
    <xf numFmtId="9" fontId="6" fillId="0" borderId="5" xfId="3" applyFont="1" applyBorder="1" applyAlignment="1">
      <alignment horizontal="center" vertical="center"/>
    </xf>
    <xf numFmtId="9" fontId="6" fillId="0" borderId="10" xfId="3" applyFont="1" applyBorder="1" applyAlignment="1">
      <alignment horizontal="center" vertical="center"/>
    </xf>
    <xf numFmtId="9" fontId="16" fillId="6" borderId="5" xfId="3" applyFont="1" applyFill="1" applyBorder="1" applyAlignment="1">
      <alignment horizontal="center" vertical="center"/>
    </xf>
    <xf numFmtId="166" fontId="6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166" fontId="7" fillId="6" borderId="13" xfId="1" applyFont="1" applyFill="1" applyBorder="1" applyAlignment="1">
      <alignment horizontal="center" vertical="center"/>
    </xf>
    <xf numFmtId="166" fontId="8" fillId="2" borderId="5" xfId="1" applyFont="1" applyFill="1" applyBorder="1" applyAlignment="1">
      <alignment vertical="center"/>
    </xf>
    <xf numFmtId="166" fontId="8" fillId="11" borderId="5" xfId="1" applyFont="1" applyFill="1" applyBorder="1" applyAlignment="1">
      <alignment vertical="center"/>
    </xf>
    <xf numFmtId="166" fontId="8" fillId="11" borderId="10" xfId="1" applyFont="1" applyFill="1" applyBorder="1" applyAlignment="1">
      <alignment vertical="center"/>
    </xf>
    <xf numFmtId="166" fontId="8" fillId="12" borderId="5" xfId="1" applyFont="1" applyFill="1" applyBorder="1" applyAlignment="1">
      <alignment vertical="center"/>
    </xf>
    <xf numFmtId="166" fontId="6" fillId="0" borderId="5" xfId="1" applyFont="1" applyBorder="1" applyAlignment="1">
      <alignment vertical="center"/>
    </xf>
    <xf numFmtId="166" fontId="6" fillId="0" borderId="10" xfId="1" applyFont="1" applyBorder="1" applyAlignment="1">
      <alignment vertical="center"/>
    </xf>
    <xf numFmtId="166" fontId="16" fillId="6" borderId="5" xfId="1" applyFont="1" applyFill="1" applyBorder="1" applyAlignment="1">
      <alignment vertical="center"/>
    </xf>
    <xf numFmtId="166" fontId="6" fillId="0" borderId="0" xfId="0" applyNumberFormat="1" applyFont="1" applyAlignment="1">
      <alignment vertical="center"/>
    </xf>
    <xf numFmtId="0" fontId="7" fillId="6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 wrapText="1"/>
    </xf>
    <xf numFmtId="0" fontId="9" fillId="11" borderId="5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vertical="center" wrapText="1"/>
    </xf>
    <xf numFmtId="0" fontId="9" fillId="11" borderId="10" xfId="0" applyFont="1" applyFill="1" applyBorder="1" applyAlignment="1">
      <alignment vertical="center" wrapText="1"/>
    </xf>
    <xf numFmtId="0" fontId="8" fillId="12" borderId="5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68" fontId="6" fillId="0" borderId="5" xfId="0" applyNumberFormat="1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/>
    </xf>
    <xf numFmtId="0" fontId="7" fillId="6" borderId="13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left" vertical="center"/>
    </xf>
    <xf numFmtId="1" fontId="9" fillId="11" borderId="5" xfId="0" applyNumberFormat="1" applyFont="1" applyFill="1" applyBorder="1" applyAlignment="1">
      <alignment horizontal="left" vertical="center"/>
    </xf>
    <xf numFmtId="1" fontId="8" fillId="11" borderId="5" xfId="0" applyNumberFormat="1" applyFont="1" applyFill="1" applyBorder="1" applyAlignment="1">
      <alignment horizontal="left" vertical="center"/>
    </xf>
    <xf numFmtId="0" fontId="9" fillId="11" borderId="10" xfId="0" applyFont="1" applyFill="1" applyBorder="1" applyAlignment="1">
      <alignment horizontal="left" vertical="center"/>
    </xf>
    <xf numFmtId="1" fontId="8" fillId="12" borderId="5" xfId="0" applyNumberFormat="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" fontId="16" fillId="6" borderId="5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166" fontId="0" fillId="0" borderId="0" xfId="1" applyFont="1" applyAlignment="1">
      <alignment horizontal="left" vertical="center"/>
    </xf>
    <xf numFmtId="166" fontId="0" fillId="3" borderId="1" xfId="1" applyFont="1" applyFill="1" applyBorder="1" applyAlignment="1">
      <alignment horizontal="left" vertical="center"/>
    </xf>
    <xf numFmtId="166" fontId="0" fillId="5" borderId="1" xfId="1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19" borderId="0" xfId="0" applyNumberFormat="1" applyFill="1" applyAlignment="1">
      <alignment horizontal="left"/>
    </xf>
    <xf numFmtId="166" fontId="0" fillId="19" borderId="0" xfId="1" applyFont="1" applyFill="1" applyAlignment="1">
      <alignment horizontal="left"/>
    </xf>
    <xf numFmtId="166" fontId="0" fillId="0" borderId="1" xfId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166" fontId="3" fillId="2" borderId="7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3" fillId="0" borderId="1" xfId="0" applyNumberFormat="1" applyFont="1" applyFill="1" applyBorder="1" applyAlignment="1">
      <alignment horizontal="left"/>
    </xf>
    <xf numFmtId="166" fontId="3" fillId="0" borderId="1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66" fontId="3" fillId="2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166" fontId="3" fillId="3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66" fontId="3" fillId="4" borderId="1" xfId="1" applyFont="1" applyFill="1" applyBorder="1" applyAlignment="1">
      <alignment horizontal="left" vertical="center"/>
    </xf>
    <xf numFmtId="166" fontId="3" fillId="0" borderId="0" xfId="1" applyFont="1" applyAlignment="1">
      <alignment horizontal="left" vertical="center"/>
    </xf>
    <xf numFmtId="43" fontId="0" fillId="0" borderId="0" xfId="0" applyNumberFormat="1" applyFont="1" applyFill="1" applyBorder="1"/>
    <xf numFmtId="0" fontId="0" fillId="0" borderId="0" xfId="0" applyAlignment="1">
      <alignment horizontal="left" vertical="center" wrapText="1"/>
    </xf>
    <xf numFmtId="0" fontId="0" fillId="19" borderId="0" xfId="0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43" fontId="3" fillId="0" borderId="0" xfId="0" applyNumberFormat="1" applyFont="1" applyAlignment="1">
      <alignment horizontal="left" vertical="center"/>
    </xf>
    <xf numFmtId="165" fontId="3" fillId="0" borderId="1" xfId="4" applyFont="1" applyFill="1" applyBorder="1" applyAlignment="1">
      <alignment horizontal="left"/>
    </xf>
    <xf numFmtId="165" fontId="0" fillId="0" borderId="1" xfId="4" applyFont="1" applyFill="1" applyBorder="1" applyAlignment="1">
      <alignment horizontal="left"/>
    </xf>
    <xf numFmtId="165" fontId="0" fillId="0" borderId="0" xfId="4" applyFont="1" applyAlignment="1">
      <alignment horizontal="left" vertical="center"/>
    </xf>
    <xf numFmtId="165" fontId="3" fillId="0" borderId="0" xfId="4" applyFont="1" applyAlignment="1">
      <alignment horizontal="left" vertical="center"/>
    </xf>
    <xf numFmtId="166" fontId="19" fillId="5" borderId="5" xfId="1" applyFont="1" applyFill="1" applyBorder="1"/>
    <xf numFmtId="0" fontId="0" fillId="5" borderId="0" xfId="0" applyFill="1"/>
    <xf numFmtId="0" fontId="0" fillId="5" borderId="5" xfId="0" quotePrefix="1" applyFont="1" applyFill="1" applyBorder="1" applyAlignment="1">
      <alignment horizontal="left" vertical="center"/>
    </xf>
    <xf numFmtId="166" fontId="0" fillId="5" borderId="5" xfId="1" applyFont="1" applyFill="1" applyBorder="1" applyAlignment="1">
      <alignment vertical="center"/>
    </xf>
    <xf numFmtId="165" fontId="0" fillId="0" borderId="0" xfId="4" applyFont="1" applyFill="1" applyBorder="1"/>
    <xf numFmtId="165" fontId="3" fillId="0" borderId="0" xfId="0" applyNumberFormat="1" applyFont="1" applyAlignment="1">
      <alignment horizontal="left" vertical="center"/>
    </xf>
    <xf numFmtId="0" fontId="0" fillId="16" borderId="1" xfId="0" applyFill="1" applyBorder="1" applyAlignment="1">
      <alignment horizontal="left" vertical="center"/>
    </xf>
    <xf numFmtId="166" fontId="0" fillId="16" borderId="1" xfId="1" applyFont="1" applyFill="1" applyBorder="1" applyAlignment="1">
      <alignment horizontal="left" vertical="center"/>
    </xf>
    <xf numFmtId="0" fontId="0" fillId="20" borderId="1" xfId="0" applyFill="1" applyBorder="1" applyAlignment="1">
      <alignment horizontal="left" vertical="center"/>
    </xf>
    <xf numFmtId="0" fontId="0" fillId="21" borderId="1" xfId="0" applyFill="1" applyBorder="1" applyAlignment="1">
      <alignment horizontal="left" vertical="center"/>
    </xf>
    <xf numFmtId="0" fontId="0" fillId="22" borderId="1" xfId="0" applyFill="1" applyBorder="1" applyAlignment="1">
      <alignment horizontal="left" vertical="center"/>
    </xf>
    <xf numFmtId="0" fontId="0" fillId="23" borderId="1" xfId="0" applyFill="1" applyBorder="1" applyAlignment="1">
      <alignment horizontal="left" vertical="center"/>
    </xf>
    <xf numFmtId="165" fontId="0" fillId="22" borderId="1" xfId="4" applyFont="1" applyFill="1" applyBorder="1" applyAlignment="1">
      <alignment horizontal="left" vertical="center"/>
    </xf>
    <xf numFmtId="165" fontId="0" fillId="20" borderId="1" xfId="4" applyFont="1" applyFill="1" applyBorder="1" applyAlignment="1">
      <alignment horizontal="left" vertical="center"/>
    </xf>
    <xf numFmtId="165" fontId="0" fillId="23" borderId="1" xfId="4" applyFont="1" applyFill="1" applyBorder="1" applyAlignment="1">
      <alignment horizontal="left" vertical="center"/>
    </xf>
    <xf numFmtId="165" fontId="0" fillId="21" borderId="1" xfId="4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left"/>
    </xf>
    <xf numFmtId="0" fontId="8" fillId="10" borderId="9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</cellXfs>
  <cellStyles count="7">
    <cellStyle name="Millares" xfId="1" builtinId="3"/>
    <cellStyle name="Millares [0]" xfId="4" builtinId="6"/>
    <cellStyle name="Millares 2" xfId="6"/>
    <cellStyle name="Moneda [0]" xfId="2" builtinId="7"/>
    <cellStyle name="Normal" xfId="0" builtinId="0"/>
    <cellStyle name="Normal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211450</xdr:colOff>
      <xdr:row>0</xdr:row>
      <xdr:rowOff>10583</xdr:rowOff>
    </xdr:from>
    <xdr:to>
      <xdr:col>10</xdr:col>
      <xdr:colOff>524130</xdr:colOff>
      <xdr:row>2</xdr:row>
      <xdr:rowOff>638175</xdr:rowOff>
    </xdr:to>
    <xdr:grpSp>
      <xdr:nvGrpSpPr>
        <xdr:cNvPr id="2" name="Grupo 1"/>
        <xdr:cNvGrpSpPr/>
      </xdr:nvGrpSpPr>
      <xdr:grpSpPr>
        <a:xfrm>
          <a:off x="211450" y="10583"/>
          <a:ext cx="13704124" cy="1008592"/>
          <a:chOff x="211450" y="10583"/>
          <a:chExt cx="15563263" cy="1037158"/>
        </a:xfrm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266084" y="131235"/>
            <a:ext cx="3508629" cy="859367"/>
          </a:xfrm>
          <a:prstGeom prst="rect">
            <a:avLst/>
          </a:prstGeom>
        </xdr:spPr>
      </xdr:pic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1450" y="148167"/>
            <a:ext cx="2275853" cy="899574"/>
          </a:xfrm>
          <a:prstGeom prst="rect">
            <a:avLst/>
          </a:prstGeom>
        </xdr:spPr>
      </xdr:pic>
      <xdr:sp macro="" textlink="">
        <xdr:nvSpPr>
          <xdr:cNvPr id="5" name="Rectángulo 4"/>
          <xdr:cNvSpPr/>
        </xdr:nvSpPr>
        <xdr:spPr>
          <a:xfrm>
            <a:off x="3672417" y="10583"/>
            <a:ext cx="7810500" cy="899896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VICERRECTORIA ADMINISTRATIVA</a:t>
            </a:r>
          </a:p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DIVISION CONTABLE Y FINANCIERA</a:t>
            </a:r>
          </a:p>
          <a:p>
            <a:pPr algn="ctr"/>
            <a:r>
              <a:rPr lang="es-E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PRESUPUESTAL DE INGRESOS DE  MARZO</a:t>
            </a:r>
            <a:r>
              <a:rPr lang="es-ES" sz="14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 DEL 2020</a:t>
            </a:r>
            <a:endPara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66676</xdr:rowOff>
    </xdr:from>
    <xdr:to>
      <xdr:col>49</xdr:col>
      <xdr:colOff>656167</xdr:colOff>
      <xdr:row>3</xdr:row>
      <xdr:rowOff>391454</xdr:rowOff>
    </xdr:to>
    <xdr:grpSp>
      <xdr:nvGrpSpPr>
        <xdr:cNvPr id="5" name="Grupo 4"/>
        <xdr:cNvGrpSpPr/>
      </xdr:nvGrpSpPr>
      <xdr:grpSpPr>
        <a:xfrm>
          <a:off x="200026" y="66676"/>
          <a:ext cx="25729141" cy="875111"/>
          <a:chOff x="200026" y="66676"/>
          <a:chExt cx="22747068" cy="896301"/>
        </a:xfrm>
      </xdr:grpSpPr>
      <xdr:pic>
        <xdr:nvPicPr>
          <xdr:cNvPr id="2" name="Imagen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601432" y="140494"/>
            <a:ext cx="2548212" cy="812006"/>
          </a:xfrm>
          <a:prstGeom prst="rect">
            <a:avLst/>
          </a:prstGeom>
        </xdr:spPr>
      </xdr:pic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6" y="142875"/>
            <a:ext cx="1694148" cy="819149"/>
          </a:xfrm>
          <a:prstGeom prst="rect">
            <a:avLst/>
          </a:prstGeom>
        </xdr:spPr>
      </xdr:pic>
      <xdr:sp macro="" textlink="">
        <xdr:nvSpPr>
          <xdr:cNvPr id="4" name="Rectángulo 3"/>
          <xdr:cNvSpPr/>
        </xdr:nvSpPr>
        <xdr:spPr>
          <a:xfrm>
            <a:off x="5674518" y="66676"/>
            <a:ext cx="17272576" cy="89630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VICERRECTORIA ADMINISTRATIVA</a:t>
            </a:r>
          </a:p>
          <a:p>
            <a:pPr algn="ctr"/>
            <a:r>
              <a:rPr lang="es-ES" sz="1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DIVISION CONTABLE Y FINANCIERA</a:t>
            </a:r>
          </a:p>
          <a:p>
            <a:pPr algn="ctr"/>
            <a:r>
              <a:rPr lang="es-ES" sz="14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PRESUPUESTAL DE GASTOS  MARZO</a:t>
            </a:r>
            <a:r>
              <a:rPr lang="es-ES" sz="14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2020</a:t>
            </a:r>
            <a:endPara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INFORMACION%20PPTAL-TESORAL-CONTABLE%20CIERRE%202019-MEN/Formato_Informacion_adicional_IES-PP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\Documents\PRESUPUESTO%20%20APROBADO%20VIGENCIA%202020\ARCHIVO%20PLANO%20PPT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Anual%20Mensualizado%20de%20Caja%20-%20PA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IES"/>
      <sheetName val="Lista de campos"/>
      <sheetName val="0.Datos Contacto"/>
      <sheetName val="1.Información Presupuestal 2019"/>
      <sheetName val="2.Información Tesoral 2019"/>
      <sheetName val="3.Cierre Contable 2019"/>
      <sheetName val="4.Situacion Fiscal 2019"/>
      <sheetName val="5.Consid. Presupuesto 2020"/>
      <sheetName val="6.Adicional 2019"/>
      <sheetName val="7.Pobla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8">
          <cell r="C28">
            <v>152055651742.47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GASTOS"/>
      <sheetName val="PLANO INGRESOS"/>
      <sheetName val="CENTROS DE COSTO"/>
      <sheetName val="Hoja1"/>
      <sheetName val="Hoja2"/>
      <sheetName val="CURDN"/>
      <sheetName val="HOPSITAL MVZ"/>
      <sheetName val="DIPLOMADOS IDEAD"/>
      <sheetName val="DIPLOMADOS ARTES"/>
      <sheetName val="CURSOS LIBRES ARTES"/>
      <sheetName val="DIPLOMADO TOPO"/>
      <sheetName val="DIPLOMADO DIBUJO"/>
      <sheetName val="DIPLOMADO BIM"/>
      <sheetName val="CURSOS LIBRES TECNOLOG"/>
      <sheetName val="EXAMENES APTITUD FISICA"/>
      <sheetName val="NIVEL INTRO.SALUD"/>
      <sheetName val="LASEREX"/>
      <sheetName val="centro idiomas"/>
      <sheetName val="dip-alto_rend_dep"/>
      <sheetName val="dip-EELE"/>
      <sheetName val="diplomado NEE"/>
      <sheetName val="Dipl-comp-pedago"/>
      <sheetName val="CURSOS LIBRES FACEA"/>
      <sheetName val="DIPLOMADO FACEA"/>
      <sheetName val="DIPL.FERM.ALIMENT"/>
      <sheetName val="CURSOS LIBRES AGRON"/>
      <sheetName val="DIPL.HORTIFRUTI"/>
      <sheetName val="DIPL.DIAG.INTE"/>
      <sheetName val="DIPL.INT.SIST"/>
      <sheetName val="LAB.MADERAS"/>
      <sheetName val="CURSOS LIBRES FORESTAL"/>
      <sheetName val="DIPLOMADOS FORESTAL"/>
      <sheetName val="LAB.DIAGNOSTICO VET"/>
      <sheetName val="DIPLOMADOS MVZ"/>
      <sheetName val="CLINICA PEQUEÑOS AN"/>
      <sheetName val="CURSOS LIBRE MVZ"/>
      <sheetName val="MAESTRÍA EN CIENCIAS PECUARIAS"/>
      <sheetName val="MAESTRÍA EN DESARROLLO RURAL"/>
      <sheetName val="MAESTRIA CLINICA PEQUEÑOS"/>
      <sheetName val="ESP.GESTION AMBIENTAL"/>
      <sheetName val="MAESTRIA PLAN.CUENCAS"/>
      <sheetName val="MAESTRIA GEST.AMBIENTAL"/>
      <sheetName val="MAESTRIA CIENCIA Y TEC."/>
      <sheetName val="MAESTRIA EXT.RURAL"/>
      <sheetName val="MAESTRIA EN ADMON"/>
      <sheetName val="ESP.DIRECCION ORG."/>
      <sheetName val="ESP.GERENCIA MERCADEO"/>
      <sheetName val="ESP.GERENCIA TALENTO"/>
      <sheetName val="Maes-educ fisi-dpte"/>
      <sheetName val="Maes- Educ"/>
      <sheetName val="Maes-didact-ingles"/>
      <sheetName val="Espe-pedagogia"/>
      <sheetName val="Maes-Ambiental"/>
      <sheetName val="MAESTRIA CIENCIA FISICA"/>
      <sheetName val="MAESTRIA CIENCIA BIOLOG"/>
      <sheetName val="MAESTRIA MATEMA"/>
      <sheetName val="ESP.EPIDEMIOLOGIA"/>
      <sheetName val="ESP.MEDICINA CRITICA"/>
      <sheetName val="MAESTRIA URBANISMO"/>
      <sheetName val="MAESTRIA TERRITORIO"/>
      <sheetName val="MAESTRIA DERECHOS H."/>
      <sheetName val="ESP.DERECHO ADTIVO"/>
      <sheetName val="ESP.GERENCIA PROY"/>
      <sheetName val="ESP.FINANZAS"/>
      <sheetName val="ESP.GERENCIA INST"/>
      <sheetName val="MAESTRIA PEDAG Y MEDIAC"/>
      <sheetName val="ESP.ECOLOGIA POLIT"/>
    </sheetNames>
    <sheetDataSet>
      <sheetData sheetId="0">
        <row r="40">
          <cell r="E40">
            <v>3566845310.2986002</v>
          </cell>
        </row>
      </sheetData>
      <sheetData sheetId="1">
        <row r="2">
          <cell r="BV2">
            <v>128545687387.995</v>
          </cell>
        </row>
        <row r="91">
          <cell r="BV91">
            <v>24000000</v>
          </cell>
        </row>
        <row r="92">
          <cell r="BV92">
            <v>1200000</v>
          </cell>
        </row>
        <row r="93">
          <cell r="BV93">
            <v>600000</v>
          </cell>
        </row>
        <row r="94">
          <cell r="BV94">
            <v>28000000</v>
          </cell>
        </row>
        <row r="95">
          <cell r="BV95">
            <v>40000000</v>
          </cell>
        </row>
        <row r="96">
          <cell r="BV96">
            <v>12000000</v>
          </cell>
        </row>
        <row r="97">
          <cell r="BV97">
            <v>60000000</v>
          </cell>
        </row>
        <row r="98">
          <cell r="BV98">
            <v>94000000</v>
          </cell>
        </row>
        <row r="99">
          <cell r="BV99">
            <v>94000000</v>
          </cell>
        </row>
        <row r="101">
          <cell r="BV101">
            <v>1252896796</v>
          </cell>
        </row>
        <row r="103">
          <cell r="BV103">
            <v>1252896796</v>
          </cell>
        </row>
        <row r="109">
          <cell r="BV109">
            <v>60000000</v>
          </cell>
        </row>
        <row r="110">
          <cell r="BV110">
            <v>1192896796</v>
          </cell>
        </row>
        <row r="111">
          <cell r="BV111">
            <v>63999996</v>
          </cell>
        </row>
        <row r="112">
          <cell r="BV112">
            <v>164736000</v>
          </cell>
        </row>
        <row r="113">
          <cell r="BV113">
            <v>47712000</v>
          </cell>
        </row>
        <row r="114">
          <cell r="BV114">
            <v>48000000</v>
          </cell>
        </row>
        <row r="115">
          <cell r="BV115">
            <v>132099996</v>
          </cell>
        </row>
        <row r="116">
          <cell r="BV116">
            <v>168000000</v>
          </cell>
        </row>
        <row r="117">
          <cell r="BV117">
            <v>99840000</v>
          </cell>
        </row>
        <row r="118">
          <cell r="BV118">
            <v>50400000</v>
          </cell>
        </row>
        <row r="119">
          <cell r="BV119">
            <v>36108804</v>
          </cell>
        </row>
        <row r="120">
          <cell r="BV120">
            <v>220000000</v>
          </cell>
        </row>
        <row r="121">
          <cell r="BV121">
            <v>12000000</v>
          </cell>
        </row>
        <row r="122">
          <cell r="BV122">
            <v>150000000</v>
          </cell>
        </row>
        <row r="124">
          <cell r="BV124">
            <v>80379443370.219986</v>
          </cell>
        </row>
        <row r="125">
          <cell r="BV125">
            <v>80379443370.219986</v>
          </cell>
        </row>
        <row r="127">
          <cell r="BV127">
            <v>62787807976.949997</v>
          </cell>
        </row>
        <row r="128">
          <cell r="BV128">
            <v>1334382814.8800001</v>
          </cell>
        </row>
        <row r="129">
          <cell r="BV129">
            <v>956870000</v>
          </cell>
        </row>
        <row r="130">
          <cell r="BV130">
            <v>2500000000</v>
          </cell>
        </row>
        <row r="131">
          <cell r="BV131">
            <v>3200000000</v>
          </cell>
        </row>
        <row r="132">
          <cell r="BV132">
            <v>8505059904.3900003</v>
          </cell>
        </row>
        <row r="133">
          <cell r="BV133">
            <v>1365809240</v>
          </cell>
        </row>
        <row r="160">
          <cell r="BV160">
            <v>360566196.55500001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radores presupuestales"/>
      <sheetName val="PAC Ingresos "/>
      <sheetName val="PAC Gastos"/>
      <sheetName val="Comparativo PAC Ingresos-Gastos"/>
      <sheetName val="FUENTES Y USOS INVERSION"/>
      <sheetName val="Hoja7"/>
      <sheetName val="Hoja5"/>
      <sheetName val="Hoja6"/>
      <sheetName val="Hoja4"/>
      <sheetName val="Hoja3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81">
          <cell r="I81">
            <v>8135700</v>
          </cell>
        </row>
        <row r="82">
          <cell r="I82">
            <v>8135700</v>
          </cell>
        </row>
        <row r="84">
          <cell r="I84">
            <v>196104045</v>
          </cell>
        </row>
        <row r="85">
          <cell r="I85">
            <v>127622146</v>
          </cell>
        </row>
        <row r="86">
          <cell r="I86">
            <v>107936146</v>
          </cell>
        </row>
        <row r="92">
          <cell r="I92">
            <v>19686000</v>
          </cell>
        </row>
        <row r="93">
          <cell r="I93">
            <v>19686000</v>
          </cell>
        </row>
        <row r="101">
          <cell r="I101">
            <v>8376760</v>
          </cell>
        </row>
        <row r="103">
          <cell r="I103">
            <v>60105139</v>
          </cell>
        </row>
        <row r="106">
          <cell r="I106">
            <v>60105139</v>
          </cell>
        </row>
        <row r="107">
          <cell r="I107"/>
        </row>
        <row r="108">
          <cell r="I108">
            <v>56733054</v>
          </cell>
        </row>
        <row r="121">
          <cell r="A121" t="str">
            <v>112529353</v>
          </cell>
          <cell r="B121" t="str">
            <v>Otros Servicios Profesionales Y Técnicos N.C.P</v>
          </cell>
          <cell r="I121">
            <v>3372085</v>
          </cell>
        </row>
        <row r="122">
          <cell r="I122">
            <v>4275804192</v>
          </cell>
        </row>
        <row r="123">
          <cell r="I123">
            <v>4007869219</v>
          </cell>
        </row>
        <row r="124">
          <cell r="I124">
            <v>4007869219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7">
          <cell r="I137">
            <v>0</v>
          </cell>
        </row>
        <row r="144">
          <cell r="B144" t="str">
            <v>RECURSOS DE BALANCE</v>
          </cell>
        </row>
        <row r="146">
          <cell r="I146">
            <v>54645498.840000004</v>
          </cell>
        </row>
        <row r="147">
          <cell r="I147">
            <v>54645498.840000004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2"/>
  <sheetViews>
    <sheetView showGridLines="0" zoomScale="90" zoomScaleNormal="90" workbookViewId="0">
      <pane xSplit="3" ySplit="4" topLeftCell="H125" activePane="bottomRight" state="frozen"/>
      <selection pane="topRight" activeCell="D1" sqref="D1"/>
      <selection pane="bottomLeft" activeCell="A5" sqref="A5"/>
      <selection pane="bottomRight" activeCell="L131" sqref="L131"/>
    </sheetView>
  </sheetViews>
  <sheetFormatPr baseColWidth="10" defaultColWidth="11.453125" defaultRowHeight="14.5" outlineLevelRow="4" x14ac:dyDescent="0.35"/>
  <cols>
    <col min="1" max="1" width="14" style="1" bestFit="1" customWidth="1"/>
    <col min="2" max="2" width="43.90625" style="2" customWidth="1"/>
    <col min="3" max="3" width="24.7265625" style="2" bestFit="1" customWidth="1"/>
    <col min="4" max="4" width="17.36328125" style="2" bestFit="1" customWidth="1"/>
    <col min="5" max="5" width="18.08984375" style="2" hidden="1" customWidth="1"/>
    <col min="6" max="6" width="18.36328125" style="2" bestFit="1" customWidth="1"/>
    <col min="7" max="7" width="18" style="2" customWidth="1"/>
    <col min="8" max="8" width="19.453125" style="2" bestFit="1" customWidth="1"/>
    <col min="9" max="9" width="17.36328125" style="2" bestFit="1" customWidth="1"/>
    <col min="10" max="10" width="18.36328125" style="2" bestFit="1" customWidth="1"/>
    <col min="11" max="11" width="9.90625" style="5" bestFit="1" customWidth="1"/>
    <col min="12" max="12" width="17.36328125" style="2" bestFit="1" customWidth="1"/>
    <col min="13" max="13" width="14" style="2" hidden="1" customWidth="1"/>
    <col min="14" max="14" width="90.90625" style="2" hidden="1" customWidth="1"/>
    <col min="15" max="15" width="24.7265625" style="2" hidden="1" customWidth="1"/>
    <col min="16" max="16" width="17.36328125" style="2" hidden="1" customWidth="1"/>
    <col min="17" max="17" width="17.1796875" style="2" hidden="1" customWidth="1"/>
    <col min="18" max="18" width="18.36328125" style="2" hidden="1" customWidth="1"/>
    <col min="19" max="19" width="17.36328125" style="2" hidden="1" customWidth="1"/>
    <col min="20" max="20" width="16.36328125" style="2" hidden="1" customWidth="1"/>
    <col min="21" max="21" width="17.36328125" style="2" hidden="1" customWidth="1"/>
    <col min="22" max="22" width="17.7265625" style="2" hidden="1" customWidth="1"/>
    <col min="23" max="23" width="15.26953125" style="2" hidden="1" customWidth="1"/>
    <col min="24" max="24" width="3.81640625" style="2" customWidth="1"/>
    <col min="25" max="26" width="4.7265625" style="2" bestFit="1" customWidth="1"/>
    <col min="27" max="16384" width="11.453125" style="2"/>
  </cols>
  <sheetData>
    <row r="1" spans="1:26" x14ac:dyDescent="0.35">
      <c r="G1" s="3"/>
      <c r="J1" s="4"/>
    </row>
    <row r="2" spans="1:26" ht="15.75" customHeight="1" thickBot="1" x14ac:dyDescent="0.4">
      <c r="F2" s="4"/>
      <c r="G2" s="4"/>
      <c r="J2" s="4"/>
    </row>
    <row r="3" spans="1:26" s="8" customFormat="1" ht="56.25" customHeight="1" thickBot="1" x14ac:dyDescent="0.4">
      <c r="A3" s="6"/>
      <c r="B3" s="7"/>
      <c r="C3" s="265"/>
      <c r="D3" s="265"/>
      <c r="E3" s="265"/>
      <c r="F3" s="265"/>
      <c r="G3" s="265"/>
      <c r="H3" s="265"/>
      <c r="I3" s="265"/>
      <c r="J3" s="265"/>
      <c r="K3" s="265"/>
    </row>
    <row r="4" spans="1:26" s="8" customFormat="1" ht="29" x14ac:dyDescent="0.35">
      <c r="A4" s="9" t="s">
        <v>0</v>
      </c>
      <c r="B4" s="10" t="s">
        <v>1</v>
      </c>
      <c r="C4" s="10" t="s">
        <v>221</v>
      </c>
      <c r="D4" s="10" t="s">
        <v>5</v>
      </c>
      <c r="E4" s="10" t="s">
        <v>222</v>
      </c>
      <c r="F4" s="10" t="s">
        <v>223</v>
      </c>
      <c r="G4" s="10" t="s">
        <v>224</v>
      </c>
      <c r="H4" s="10" t="s">
        <v>225</v>
      </c>
      <c r="I4" s="10" t="s">
        <v>226</v>
      </c>
      <c r="J4" s="10" t="s">
        <v>227</v>
      </c>
      <c r="K4" s="11" t="s">
        <v>228</v>
      </c>
      <c r="M4" s="9" t="s">
        <v>0</v>
      </c>
      <c r="N4" s="10" t="s">
        <v>1</v>
      </c>
      <c r="O4" s="10" t="s">
        <v>221</v>
      </c>
      <c r="P4" s="10" t="s">
        <v>5</v>
      </c>
      <c r="Q4" s="10" t="s">
        <v>222</v>
      </c>
      <c r="R4" s="10" t="s">
        <v>223</v>
      </c>
      <c r="S4" s="10" t="s">
        <v>224</v>
      </c>
      <c r="T4" s="10" t="s">
        <v>225</v>
      </c>
      <c r="U4" s="10" t="s">
        <v>226</v>
      </c>
      <c r="V4" s="10" t="s">
        <v>227</v>
      </c>
      <c r="W4" s="11" t="s">
        <v>228</v>
      </c>
    </row>
    <row r="5" spans="1:26" x14ac:dyDescent="0.35">
      <c r="A5" s="12">
        <v>1</v>
      </c>
      <c r="B5" s="13" t="s">
        <v>229</v>
      </c>
      <c r="C5" s="14">
        <f>+C6+C156</f>
        <v>128545687388</v>
      </c>
      <c r="D5" s="14">
        <f t="shared" ref="D5:J5" si="0">+D6+D156</f>
        <v>23509964354.469997</v>
      </c>
      <c r="E5" s="14">
        <f t="shared" si="0"/>
        <v>0</v>
      </c>
      <c r="F5" s="14">
        <f t="shared" si="0"/>
        <v>152055651742.47</v>
      </c>
      <c r="G5" s="14">
        <f t="shared" si="0"/>
        <v>53438740281.059998</v>
      </c>
      <c r="H5" s="14">
        <f t="shared" si="0"/>
        <v>9225493562.5700016</v>
      </c>
      <c r="I5" s="14">
        <f t="shared" si="0"/>
        <v>53438740281.059998</v>
      </c>
      <c r="J5" s="14">
        <f t="shared" si="0"/>
        <v>97617647218.830002</v>
      </c>
      <c r="K5" s="15">
        <f t="shared" ref="K5:K69" si="1">+I5/F5</f>
        <v>0.35144198632989226</v>
      </c>
      <c r="L5" s="239"/>
      <c r="M5" s="12">
        <v>1</v>
      </c>
      <c r="N5" s="13" t="s">
        <v>229</v>
      </c>
      <c r="O5" s="14">
        <f t="shared" ref="O5:W5" si="2">+O6+O156</f>
        <v>128545687388</v>
      </c>
      <c r="P5" s="14">
        <f t="shared" si="2"/>
        <v>23509964327.469997</v>
      </c>
      <c r="Q5" s="14">
        <f t="shared" si="2"/>
        <v>0</v>
      </c>
      <c r="R5" s="14">
        <f t="shared" si="2"/>
        <v>152055651715.47</v>
      </c>
      <c r="S5" s="14">
        <f t="shared" si="2"/>
        <v>27405045764.709999</v>
      </c>
      <c r="T5" s="14">
        <f t="shared" si="2"/>
        <v>9183726570.5700016</v>
      </c>
      <c r="U5" s="14">
        <f t="shared" si="2"/>
        <v>53437432051.059998</v>
      </c>
      <c r="V5" s="14">
        <f t="shared" si="2"/>
        <v>97577515804.830002</v>
      </c>
      <c r="W5" s="14">
        <f t="shared" si="2"/>
        <v>8.9571235896851995</v>
      </c>
      <c r="Y5" s="239">
        <f>+C5-O5</f>
        <v>0</v>
      </c>
      <c r="Z5" s="239">
        <f>+D5-P5</f>
        <v>27</v>
      </c>
    </row>
    <row r="6" spans="1:26" x14ac:dyDescent="0.35">
      <c r="A6" s="12" t="s">
        <v>230</v>
      </c>
      <c r="B6" s="13" t="s">
        <v>231</v>
      </c>
      <c r="C6" s="14">
        <f>+C7</f>
        <v>128185121191</v>
      </c>
      <c r="D6" s="14">
        <f t="shared" ref="D6:J6" si="3">+D7</f>
        <v>793207514</v>
      </c>
      <c r="E6" s="14">
        <f t="shared" si="3"/>
        <v>0</v>
      </c>
      <c r="F6" s="14">
        <f t="shared" si="3"/>
        <v>128978328705</v>
      </c>
      <c r="G6" s="14">
        <f t="shared" si="3"/>
        <v>31885183813.699997</v>
      </c>
      <c r="H6" s="14">
        <f t="shared" si="3"/>
        <v>9117970322.7000008</v>
      </c>
      <c r="I6" s="14">
        <f t="shared" si="3"/>
        <v>31885183813.699997</v>
      </c>
      <c r="J6" s="14">
        <f t="shared" si="3"/>
        <v>96093880648.720001</v>
      </c>
      <c r="K6" s="15">
        <f t="shared" si="1"/>
        <v>0.24721349806468634</v>
      </c>
      <c r="L6" s="239"/>
      <c r="M6" s="12" t="s">
        <v>230</v>
      </c>
      <c r="N6" s="13" t="s">
        <v>231</v>
      </c>
      <c r="O6" s="14">
        <f t="shared" ref="O6:W6" si="4">+O7</f>
        <v>128185121191</v>
      </c>
      <c r="P6" s="14">
        <f t="shared" si="4"/>
        <v>793207514</v>
      </c>
      <c r="Q6" s="14">
        <f t="shared" si="4"/>
        <v>0</v>
      </c>
      <c r="R6" s="14">
        <f t="shared" si="4"/>
        <v>128978328705</v>
      </c>
      <c r="S6" s="14">
        <f t="shared" si="4"/>
        <v>5964848976.6100006</v>
      </c>
      <c r="T6" s="14">
        <f t="shared" si="4"/>
        <v>9117970322.7000008</v>
      </c>
      <c r="U6" s="14">
        <f t="shared" si="4"/>
        <v>31885183813.699997</v>
      </c>
      <c r="V6" s="14">
        <f t="shared" si="4"/>
        <v>96093880648.720001</v>
      </c>
      <c r="W6" s="14">
        <f t="shared" si="4"/>
        <v>6.6001147791840831</v>
      </c>
      <c r="Y6" s="239">
        <f t="shared" ref="Y6:Y69" si="5">+C6-O6</f>
        <v>0</v>
      </c>
      <c r="Z6" s="239">
        <f t="shared" ref="Z6:Z69" si="6">+D6-P6</f>
        <v>0</v>
      </c>
    </row>
    <row r="7" spans="1:26" outlineLevel="4" x14ac:dyDescent="0.35">
      <c r="A7" s="12" t="s">
        <v>232</v>
      </c>
      <c r="B7" s="13" t="s">
        <v>233</v>
      </c>
      <c r="C7" s="14">
        <f>+C8+C124</f>
        <v>128185121191</v>
      </c>
      <c r="D7" s="14">
        <f t="shared" ref="D7:J7" si="7">+D8+D124</f>
        <v>793207514</v>
      </c>
      <c r="E7" s="14">
        <f t="shared" si="7"/>
        <v>0</v>
      </c>
      <c r="F7" s="14">
        <f t="shared" si="7"/>
        <v>128978328705</v>
      </c>
      <c r="G7" s="14">
        <f t="shared" si="7"/>
        <v>31885183813.699997</v>
      </c>
      <c r="H7" s="14">
        <f t="shared" si="7"/>
        <v>9117970322.7000008</v>
      </c>
      <c r="I7" s="14">
        <f t="shared" si="7"/>
        <v>31885183813.699997</v>
      </c>
      <c r="J7" s="14">
        <f t="shared" si="7"/>
        <v>96093880648.720001</v>
      </c>
      <c r="K7" s="15">
        <f t="shared" si="1"/>
        <v>0.24721349806468634</v>
      </c>
      <c r="L7" s="239"/>
      <c r="M7" s="12" t="s">
        <v>232</v>
      </c>
      <c r="N7" s="13" t="s">
        <v>233</v>
      </c>
      <c r="O7" s="14">
        <f t="shared" ref="O7:W7" si="8">+O8+O124</f>
        <v>128185121191</v>
      </c>
      <c r="P7" s="14">
        <f t="shared" si="8"/>
        <v>793207514</v>
      </c>
      <c r="Q7" s="14">
        <f t="shared" si="8"/>
        <v>0</v>
      </c>
      <c r="R7" s="14">
        <f t="shared" si="8"/>
        <v>128978328705</v>
      </c>
      <c r="S7" s="14">
        <f t="shared" si="8"/>
        <v>5964848976.6100006</v>
      </c>
      <c r="T7" s="14">
        <f t="shared" si="8"/>
        <v>9117970322.7000008</v>
      </c>
      <c r="U7" s="14">
        <f t="shared" si="8"/>
        <v>31885183813.699997</v>
      </c>
      <c r="V7" s="14">
        <f t="shared" si="8"/>
        <v>96093880648.720001</v>
      </c>
      <c r="W7" s="14">
        <f t="shared" si="8"/>
        <v>6.6001147791840831</v>
      </c>
      <c r="Y7" s="239">
        <f t="shared" si="5"/>
        <v>0</v>
      </c>
      <c r="Z7" s="239">
        <f t="shared" si="6"/>
        <v>0</v>
      </c>
    </row>
    <row r="8" spans="1:26" outlineLevel="4" x14ac:dyDescent="0.35">
      <c r="A8" s="12" t="s">
        <v>234</v>
      </c>
      <c r="B8" s="13" t="s">
        <v>235</v>
      </c>
      <c r="C8" s="14">
        <f>+C9+C84</f>
        <v>46439868581</v>
      </c>
      <c r="D8" s="14">
        <f t="shared" ref="D8:J8" si="9">+D9+D84</f>
        <v>0</v>
      </c>
      <c r="E8" s="14">
        <f t="shared" si="9"/>
        <v>0</v>
      </c>
      <c r="F8" s="14">
        <f t="shared" si="9"/>
        <v>46439868581</v>
      </c>
      <c r="G8" s="14">
        <f t="shared" si="9"/>
        <v>14693954425.280001</v>
      </c>
      <c r="H8" s="14">
        <f t="shared" si="9"/>
        <v>4761547288.2800007</v>
      </c>
      <c r="I8" s="14">
        <f t="shared" si="9"/>
        <v>14693954425.280001</v>
      </c>
      <c r="J8" s="14">
        <f t="shared" si="9"/>
        <v>31745914155.720001</v>
      </c>
      <c r="K8" s="15">
        <f t="shared" si="1"/>
        <v>0.3164081827589787</v>
      </c>
      <c r="L8" s="239"/>
      <c r="M8" s="12" t="s">
        <v>234</v>
      </c>
      <c r="N8" s="13" t="s">
        <v>235</v>
      </c>
      <c r="O8" s="14">
        <f t="shared" ref="O8:W8" si="10">+O9+O84</f>
        <v>46439868581</v>
      </c>
      <c r="P8" s="14">
        <f t="shared" si="10"/>
        <v>0</v>
      </c>
      <c r="Q8" s="14">
        <f t="shared" si="10"/>
        <v>0</v>
      </c>
      <c r="R8" s="14">
        <f t="shared" si="10"/>
        <v>46439868581</v>
      </c>
      <c r="S8" s="14">
        <f t="shared" si="10"/>
        <v>1689044784.6100001</v>
      </c>
      <c r="T8" s="14">
        <f t="shared" si="10"/>
        <v>4761547288.2800007</v>
      </c>
      <c r="U8" s="14">
        <f t="shared" si="10"/>
        <v>14693954425.280001</v>
      </c>
      <c r="V8" s="14">
        <f t="shared" si="10"/>
        <v>31745914155.720001</v>
      </c>
      <c r="W8" s="14">
        <f t="shared" si="10"/>
        <v>6.3918333384764043</v>
      </c>
      <c r="Y8" s="239">
        <f t="shared" si="5"/>
        <v>0</v>
      </c>
      <c r="Z8" s="239">
        <f t="shared" si="6"/>
        <v>0</v>
      </c>
    </row>
    <row r="9" spans="1:26" s="20" customFormat="1" outlineLevel="4" x14ac:dyDescent="0.35">
      <c r="A9" s="16" t="s">
        <v>236</v>
      </c>
      <c r="B9" s="17" t="s">
        <v>237</v>
      </c>
      <c r="C9" s="18">
        <f>+C10+C81</f>
        <v>44746571785</v>
      </c>
      <c r="D9" s="18">
        <f t="shared" ref="D9:J9" si="11">+D10+D81</f>
        <v>0</v>
      </c>
      <c r="E9" s="18">
        <f t="shared" si="11"/>
        <v>0</v>
      </c>
      <c r="F9" s="18">
        <f t="shared" si="11"/>
        <v>44746571785</v>
      </c>
      <c r="G9" s="18">
        <f t="shared" si="11"/>
        <v>14324837892.280001</v>
      </c>
      <c r="H9" s="18">
        <f t="shared" si="11"/>
        <v>4670261103.2800007</v>
      </c>
      <c r="I9" s="18">
        <f t="shared" si="11"/>
        <v>14324837892.280001</v>
      </c>
      <c r="J9" s="18">
        <f t="shared" si="11"/>
        <v>30421733892.720001</v>
      </c>
      <c r="K9" s="19">
        <f t="shared" si="1"/>
        <v>0.32013263409560216</v>
      </c>
      <c r="L9" s="239"/>
      <c r="M9" s="16" t="s">
        <v>236</v>
      </c>
      <c r="N9" s="17" t="s">
        <v>237</v>
      </c>
      <c r="O9" s="18">
        <f t="shared" ref="O9:W9" si="12">+O10+O81</f>
        <v>44746571785</v>
      </c>
      <c r="P9" s="18">
        <f t="shared" si="12"/>
        <v>0</v>
      </c>
      <c r="Q9" s="18">
        <f t="shared" si="12"/>
        <v>0</v>
      </c>
      <c r="R9" s="18">
        <f t="shared" si="12"/>
        <v>44746571785</v>
      </c>
      <c r="S9" s="18">
        <f t="shared" si="12"/>
        <v>1492940739.6100001</v>
      </c>
      <c r="T9" s="18">
        <f t="shared" si="12"/>
        <v>4670261103.2800007</v>
      </c>
      <c r="U9" s="18">
        <f t="shared" si="12"/>
        <v>14324837892.280001</v>
      </c>
      <c r="V9" s="18">
        <f t="shared" si="12"/>
        <v>30421733892.720001</v>
      </c>
      <c r="W9" s="18">
        <f t="shared" si="12"/>
        <v>6.1738464304092853</v>
      </c>
      <c r="Y9" s="239">
        <f t="shared" si="5"/>
        <v>0</v>
      </c>
      <c r="Z9" s="239">
        <f t="shared" si="6"/>
        <v>0</v>
      </c>
    </row>
    <row r="10" spans="1:26" s="20" customFormat="1" outlineLevel="4" x14ac:dyDescent="0.35">
      <c r="A10" s="16" t="s">
        <v>238</v>
      </c>
      <c r="B10" s="17" t="s">
        <v>239</v>
      </c>
      <c r="C10" s="18">
        <f>+C11</f>
        <v>44516571785</v>
      </c>
      <c r="D10" s="18">
        <f t="shared" ref="D10:J11" si="13">+D11</f>
        <v>0</v>
      </c>
      <c r="E10" s="18">
        <f t="shared" si="13"/>
        <v>0</v>
      </c>
      <c r="F10" s="18">
        <f t="shared" si="13"/>
        <v>44516571785</v>
      </c>
      <c r="G10" s="18">
        <f t="shared" si="13"/>
        <v>14284903832.280001</v>
      </c>
      <c r="H10" s="18">
        <f t="shared" si="13"/>
        <v>4662674103.2800007</v>
      </c>
      <c r="I10" s="18">
        <f t="shared" si="13"/>
        <v>14284903832.280001</v>
      </c>
      <c r="J10" s="18">
        <f t="shared" si="13"/>
        <v>30231667952.720001</v>
      </c>
      <c r="K10" s="19">
        <f t="shared" si="1"/>
        <v>0.32088957571286619</v>
      </c>
      <c r="L10" s="239"/>
      <c r="M10" s="16" t="s">
        <v>238</v>
      </c>
      <c r="N10" s="17" t="s">
        <v>239</v>
      </c>
      <c r="O10" s="18">
        <f t="shared" ref="O10:W11" si="14">+O11</f>
        <v>44516571785</v>
      </c>
      <c r="P10" s="18">
        <f t="shared" si="14"/>
        <v>0</v>
      </c>
      <c r="Q10" s="18">
        <f t="shared" si="14"/>
        <v>0</v>
      </c>
      <c r="R10" s="18">
        <f t="shared" si="14"/>
        <v>44516571785</v>
      </c>
      <c r="S10" s="18">
        <f t="shared" si="14"/>
        <v>1484805039.6100001</v>
      </c>
      <c r="T10" s="18">
        <f t="shared" si="14"/>
        <v>4662674103.2800007</v>
      </c>
      <c r="U10" s="18">
        <f t="shared" si="14"/>
        <v>14284903832.280001</v>
      </c>
      <c r="V10" s="18">
        <f t="shared" si="14"/>
        <v>30231667952.720001</v>
      </c>
      <c r="W10" s="18">
        <f t="shared" si="14"/>
        <v>6.0002200825831986</v>
      </c>
      <c r="Y10" s="239">
        <f t="shared" si="5"/>
        <v>0</v>
      </c>
      <c r="Z10" s="239">
        <f t="shared" si="6"/>
        <v>0</v>
      </c>
    </row>
    <row r="11" spans="1:26" s="20" customFormat="1" outlineLevel="4" x14ac:dyDescent="0.35">
      <c r="A11" s="16" t="s">
        <v>240</v>
      </c>
      <c r="B11" s="17" t="s">
        <v>241</v>
      </c>
      <c r="C11" s="18">
        <f>+C12</f>
        <v>44516571785</v>
      </c>
      <c r="D11" s="18">
        <f t="shared" si="13"/>
        <v>0</v>
      </c>
      <c r="E11" s="18">
        <f t="shared" si="13"/>
        <v>0</v>
      </c>
      <c r="F11" s="18">
        <f t="shared" si="13"/>
        <v>44516571785</v>
      </c>
      <c r="G11" s="18">
        <f t="shared" si="13"/>
        <v>14284903832.280001</v>
      </c>
      <c r="H11" s="18">
        <f t="shared" si="13"/>
        <v>4662674103.2800007</v>
      </c>
      <c r="I11" s="18">
        <f t="shared" si="13"/>
        <v>14284903832.280001</v>
      </c>
      <c r="J11" s="18">
        <f t="shared" si="13"/>
        <v>30231667952.720001</v>
      </c>
      <c r="K11" s="19">
        <f t="shared" si="1"/>
        <v>0.32088957571286619</v>
      </c>
      <c r="L11" s="239"/>
      <c r="M11" s="16" t="s">
        <v>240</v>
      </c>
      <c r="N11" s="17" t="s">
        <v>241</v>
      </c>
      <c r="O11" s="18">
        <f t="shared" si="14"/>
        <v>44516571785</v>
      </c>
      <c r="P11" s="18">
        <f t="shared" si="14"/>
        <v>0</v>
      </c>
      <c r="Q11" s="18">
        <f t="shared" si="14"/>
        <v>0</v>
      </c>
      <c r="R11" s="18">
        <f t="shared" si="14"/>
        <v>44516571785</v>
      </c>
      <c r="S11" s="18">
        <f t="shared" si="14"/>
        <v>1484805039.6100001</v>
      </c>
      <c r="T11" s="18">
        <f t="shared" si="14"/>
        <v>4662674103.2800007</v>
      </c>
      <c r="U11" s="18">
        <f t="shared" si="14"/>
        <v>14284903832.280001</v>
      </c>
      <c r="V11" s="18">
        <f t="shared" si="14"/>
        <v>30231667952.720001</v>
      </c>
      <c r="W11" s="18">
        <f t="shared" si="14"/>
        <v>6.0002200825831986</v>
      </c>
      <c r="Y11" s="239">
        <f t="shared" si="5"/>
        <v>0</v>
      </c>
      <c r="Z11" s="239">
        <f t="shared" si="6"/>
        <v>0</v>
      </c>
    </row>
    <row r="12" spans="1:26" s="20" customFormat="1" outlineLevel="4" x14ac:dyDescent="0.35">
      <c r="A12" s="16" t="s">
        <v>242</v>
      </c>
      <c r="B12" s="17" t="s">
        <v>243</v>
      </c>
      <c r="C12" s="18">
        <f>+C13+C27+C45</f>
        <v>44516571785</v>
      </c>
      <c r="D12" s="18">
        <f t="shared" ref="D12:J12" si="15">+D13+D27+D45</f>
        <v>0</v>
      </c>
      <c r="E12" s="18">
        <f t="shared" si="15"/>
        <v>0</v>
      </c>
      <c r="F12" s="18">
        <f t="shared" si="15"/>
        <v>44516571785</v>
      </c>
      <c r="G12" s="18">
        <f t="shared" si="15"/>
        <v>14284903832.280001</v>
      </c>
      <c r="H12" s="18">
        <f t="shared" si="15"/>
        <v>4662674103.2800007</v>
      </c>
      <c r="I12" s="18">
        <f t="shared" si="15"/>
        <v>14284903832.280001</v>
      </c>
      <c r="J12" s="18">
        <f t="shared" si="15"/>
        <v>30231667952.720001</v>
      </c>
      <c r="K12" s="19">
        <f t="shared" si="1"/>
        <v>0.32088957571286619</v>
      </c>
      <c r="L12" s="239"/>
      <c r="M12" s="16" t="s">
        <v>242</v>
      </c>
      <c r="N12" s="17" t="s">
        <v>243</v>
      </c>
      <c r="O12" s="18">
        <f t="shared" ref="O12:W12" si="16">+O13+O27+O45</f>
        <v>44516571785</v>
      </c>
      <c r="P12" s="18">
        <f t="shared" si="16"/>
        <v>0</v>
      </c>
      <c r="Q12" s="18">
        <f t="shared" si="16"/>
        <v>0</v>
      </c>
      <c r="R12" s="18">
        <f t="shared" si="16"/>
        <v>44516571785</v>
      </c>
      <c r="S12" s="18">
        <f t="shared" si="16"/>
        <v>1484805039.6100001</v>
      </c>
      <c r="T12" s="18">
        <f t="shared" si="16"/>
        <v>4662674103.2800007</v>
      </c>
      <c r="U12" s="18">
        <f t="shared" si="16"/>
        <v>14284903832.280001</v>
      </c>
      <c r="V12" s="18">
        <f t="shared" si="16"/>
        <v>30231667952.720001</v>
      </c>
      <c r="W12" s="18">
        <f t="shared" si="16"/>
        <v>6.0002200825831986</v>
      </c>
      <c r="Y12" s="239">
        <f t="shared" si="5"/>
        <v>0</v>
      </c>
      <c r="Z12" s="239">
        <f t="shared" si="6"/>
        <v>0</v>
      </c>
    </row>
    <row r="13" spans="1:26" s="20" customFormat="1" outlineLevel="3" x14ac:dyDescent="0.35">
      <c r="A13" s="16" t="s">
        <v>244</v>
      </c>
      <c r="B13" s="17" t="s">
        <v>245</v>
      </c>
      <c r="C13" s="18">
        <f>SUM(C14)</f>
        <v>32250745169</v>
      </c>
      <c r="D13" s="18">
        <f t="shared" ref="D13:J13" si="17">SUM(D14)</f>
        <v>0</v>
      </c>
      <c r="E13" s="18">
        <f t="shared" si="17"/>
        <v>0</v>
      </c>
      <c r="F13" s="18">
        <f t="shared" si="17"/>
        <v>32250745169</v>
      </c>
      <c r="G13" s="18">
        <f t="shared" si="17"/>
        <v>9620385378.2800007</v>
      </c>
      <c r="H13" s="18">
        <f t="shared" si="17"/>
        <v>3017511775.2800002</v>
      </c>
      <c r="I13" s="18">
        <f t="shared" si="17"/>
        <v>9620385378.2800007</v>
      </c>
      <c r="J13" s="18">
        <f t="shared" si="17"/>
        <v>22630359790.720001</v>
      </c>
      <c r="K13" s="19">
        <f t="shared" si="1"/>
        <v>0.29829963084162436</v>
      </c>
      <c r="L13" s="239"/>
      <c r="M13" s="16" t="s">
        <v>244</v>
      </c>
      <c r="N13" s="17" t="s">
        <v>245</v>
      </c>
      <c r="O13" s="18">
        <f t="shared" ref="O13:W13" si="18">SUM(O14)</f>
        <v>32250745169</v>
      </c>
      <c r="P13" s="18">
        <f t="shared" si="18"/>
        <v>0</v>
      </c>
      <c r="Q13" s="18">
        <f t="shared" si="18"/>
        <v>0</v>
      </c>
      <c r="R13" s="18">
        <f t="shared" si="18"/>
        <v>32250745169</v>
      </c>
      <c r="S13" s="18">
        <f t="shared" si="18"/>
        <v>1093222382.5500002</v>
      </c>
      <c r="T13" s="18">
        <f t="shared" si="18"/>
        <v>3017511775.2800002</v>
      </c>
      <c r="U13" s="18">
        <f t="shared" si="18"/>
        <v>9620385378.2800007</v>
      </c>
      <c r="V13" s="18">
        <f t="shared" si="18"/>
        <v>22630359790.720001</v>
      </c>
      <c r="W13" s="18">
        <f t="shared" si="18"/>
        <v>5.2474977111989745</v>
      </c>
      <c r="Y13" s="239">
        <f t="shared" si="5"/>
        <v>0</v>
      </c>
      <c r="Z13" s="239">
        <f t="shared" si="6"/>
        <v>0</v>
      </c>
    </row>
    <row r="14" spans="1:26" outlineLevel="4" x14ac:dyDescent="0.35">
      <c r="A14" s="21" t="s">
        <v>246</v>
      </c>
      <c r="B14" s="22" t="s">
        <v>247</v>
      </c>
      <c r="C14" s="23">
        <f>SUM(C15:C26)</f>
        <v>32250745169</v>
      </c>
      <c r="D14" s="23">
        <f t="shared" ref="D14:J14" si="19">SUM(D15:D26)</f>
        <v>0</v>
      </c>
      <c r="E14" s="23">
        <f t="shared" si="19"/>
        <v>0</v>
      </c>
      <c r="F14" s="23">
        <f t="shared" si="19"/>
        <v>32250745169</v>
      </c>
      <c r="G14" s="23">
        <f t="shared" si="19"/>
        <v>9620385378.2800007</v>
      </c>
      <c r="H14" s="23">
        <f t="shared" si="19"/>
        <v>3017511775.2800002</v>
      </c>
      <c r="I14" s="23">
        <f t="shared" si="19"/>
        <v>9620385378.2800007</v>
      </c>
      <c r="J14" s="23">
        <f t="shared" si="19"/>
        <v>22630359790.720001</v>
      </c>
      <c r="K14" s="24">
        <f t="shared" si="1"/>
        <v>0.29829963084162436</v>
      </c>
      <c r="L14" s="239"/>
      <c r="M14" s="21" t="s">
        <v>246</v>
      </c>
      <c r="N14" s="22" t="s">
        <v>247</v>
      </c>
      <c r="O14" s="23">
        <f t="shared" ref="O14:W14" si="20">SUM(O15:O26)</f>
        <v>32250745169</v>
      </c>
      <c r="P14" s="23">
        <f t="shared" si="20"/>
        <v>0</v>
      </c>
      <c r="Q14" s="23">
        <f t="shared" si="20"/>
        <v>0</v>
      </c>
      <c r="R14" s="23">
        <f t="shared" si="20"/>
        <v>32250745169</v>
      </c>
      <c r="S14" s="23">
        <f t="shared" si="20"/>
        <v>1093222382.5500002</v>
      </c>
      <c r="T14" s="23">
        <f t="shared" si="20"/>
        <v>3017511775.2800002</v>
      </c>
      <c r="U14" s="23">
        <f t="shared" si="20"/>
        <v>9620385378.2800007</v>
      </c>
      <c r="V14" s="23">
        <f t="shared" si="20"/>
        <v>22630359790.720001</v>
      </c>
      <c r="W14" s="23">
        <f t="shared" si="20"/>
        <v>5.2474977111989745</v>
      </c>
      <c r="Y14" s="239">
        <f t="shared" si="5"/>
        <v>0</v>
      </c>
      <c r="Z14" s="239">
        <f t="shared" si="6"/>
        <v>0</v>
      </c>
    </row>
    <row r="15" spans="1:26" outlineLevel="4" x14ac:dyDescent="0.35">
      <c r="A15" s="25" t="s">
        <v>248</v>
      </c>
      <c r="B15" s="26" t="s">
        <v>249</v>
      </c>
      <c r="C15" s="27">
        <v>1755025978</v>
      </c>
      <c r="D15" s="28"/>
      <c r="E15" s="29"/>
      <c r="F15" s="30">
        <f t="shared" ref="F15:F78" si="21">+C15+D15</f>
        <v>1755025978</v>
      </c>
      <c r="G15" s="31">
        <v>0</v>
      </c>
      <c r="H15" s="27"/>
      <c r="I15" s="31">
        <v>0</v>
      </c>
      <c r="J15" s="32">
        <f t="shared" ref="J15:J62" si="22">SUM(F15-I15)</f>
        <v>1755025978</v>
      </c>
      <c r="K15" s="33">
        <f t="shared" si="1"/>
        <v>0</v>
      </c>
      <c r="L15" s="239"/>
      <c r="M15" s="25" t="s">
        <v>248</v>
      </c>
      <c r="N15" s="26" t="s">
        <v>249</v>
      </c>
      <c r="O15" s="27">
        <v>1755025978</v>
      </c>
      <c r="P15" s="28"/>
      <c r="Q15" s="29"/>
      <c r="R15" s="30">
        <v>1755025978</v>
      </c>
      <c r="S15" s="31">
        <v>0</v>
      </c>
      <c r="T15" s="27"/>
      <c r="U15" s="31">
        <v>0</v>
      </c>
      <c r="V15" s="32">
        <v>1755025978</v>
      </c>
      <c r="W15" s="33">
        <v>0</v>
      </c>
      <c r="Y15" s="239">
        <f t="shared" si="5"/>
        <v>0</v>
      </c>
      <c r="Z15" s="239">
        <f t="shared" si="6"/>
        <v>0</v>
      </c>
    </row>
    <row r="16" spans="1:26" outlineLevel="4" x14ac:dyDescent="0.35">
      <c r="A16" s="25" t="s">
        <v>250</v>
      </c>
      <c r="B16" s="26" t="s">
        <v>251</v>
      </c>
      <c r="C16" s="27">
        <v>27484600657</v>
      </c>
      <c r="D16" s="27"/>
      <c r="E16" s="34"/>
      <c r="F16" s="30">
        <f t="shared" si="21"/>
        <v>27484600657</v>
      </c>
      <c r="G16" s="31">
        <v>8906816640.2800007</v>
      </c>
      <c r="H16" s="27">
        <v>2954016946.2800002</v>
      </c>
      <c r="I16" s="31">
        <v>8906816640.2800007</v>
      </c>
      <c r="J16" s="32">
        <f t="shared" si="22"/>
        <v>18577784016.720001</v>
      </c>
      <c r="K16" s="33">
        <f t="shared" si="1"/>
        <v>0.32406571052039429</v>
      </c>
      <c r="L16" s="239"/>
      <c r="M16" s="25" t="s">
        <v>250</v>
      </c>
      <c r="N16" s="26" t="s">
        <v>251</v>
      </c>
      <c r="O16" s="27">
        <v>27484600657</v>
      </c>
      <c r="P16" s="27"/>
      <c r="Q16" s="34"/>
      <c r="R16" s="30">
        <v>27484600657</v>
      </c>
      <c r="S16" s="31">
        <v>713224763</v>
      </c>
      <c r="T16" s="27">
        <v>2954016946.2800002</v>
      </c>
      <c r="U16" s="31">
        <v>8906816640.2800007</v>
      </c>
      <c r="V16" s="32">
        <v>18577784016.720001</v>
      </c>
      <c r="W16" s="33">
        <v>0.32406571052039429</v>
      </c>
      <c r="Y16" s="239">
        <f t="shared" si="5"/>
        <v>0</v>
      </c>
      <c r="Z16" s="239">
        <f t="shared" si="6"/>
        <v>0</v>
      </c>
    </row>
    <row r="17" spans="1:26" outlineLevel="4" x14ac:dyDescent="0.35">
      <c r="A17" s="25" t="s">
        <v>252</v>
      </c>
      <c r="B17" s="26" t="s">
        <v>253</v>
      </c>
      <c r="C17" s="27">
        <v>10000764</v>
      </c>
      <c r="D17" s="27"/>
      <c r="E17" s="34"/>
      <c r="F17" s="30">
        <f t="shared" si="21"/>
        <v>10000764</v>
      </c>
      <c r="G17" s="31">
        <v>20472262</v>
      </c>
      <c r="H17" s="27">
        <v>186400</v>
      </c>
      <c r="I17" s="31">
        <v>20472262</v>
      </c>
      <c r="J17" s="32">
        <f t="shared" si="22"/>
        <v>-10471498</v>
      </c>
      <c r="K17" s="33">
        <f t="shared" si="1"/>
        <v>2.0470698038669846</v>
      </c>
      <c r="L17" s="239"/>
      <c r="M17" s="25" t="s">
        <v>252</v>
      </c>
      <c r="N17" s="26" t="s">
        <v>253</v>
      </c>
      <c r="O17" s="27">
        <v>10000764</v>
      </c>
      <c r="P17" s="27"/>
      <c r="Q17" s="34"/>
      <c r="R17" s="30">
        <v>10000764</v>
      </c>
      <c r="S17" s="31">
        <v>10948462</v>
      </c>
      <c r="T17" s="27">
        <v>186400</v>
      </c>
      <c r="U17" s="31">
        <v>20472262</v>
      </c>
      <c r="V17" s="32">
        <v>-10471498</v>
      </c>
      <c r="W17" s="33">
        <v>2.0470698038669846</v>
      </c>
      <c r="Y17" s="239">
        <f t="shared" si="5"/>
        <v>0</v>
      </c>
      <c r="Z17" s="239">
        <f t="shared" si="6"/>
        <v>0</v>
      </c>
    </row>
    <row r="18" spans="1:26" outlineLevel="4" x14ac:dyDescent="0.35">
      <c r="A18" s="25" t="s">
        <v>254</v>
      </c>
      <c r="B18" s="26" t="s">
        <v>255</v>
      </c>
      <c r="C18" s="27">
        <v>1796956253</v>
      </c>
      <c r="D18" s="27"/>
      <c r="E18" s="34"/>
      <c r="F18" s="30">
        <f t="shared" si="21"/>
        <v>1796956253</v>
      </c>
      <c r="G18" s="31">
        <v>384118884</v>
      </c>
      <c r="H18" s="27">
        <v>28331800</v>
      </c>
      <c r="I18" s="31">
        <v>384118884</v>
      </c>
      <c r="J18" s="32">
        <f t="shared" si="22"/>
        <v>1412837369</v>
      </c>
      <c r="K18" s="33">
        <f t="shared" si="1"/>
        <v>0.2137608432919374</v>
      </c>
      <c r="L18" s="239"/>
      <c r="M18" s="25" t="s">
        <v>254</v>
      </c>
      <c r="N18" s="26" t="s">
        <v>255</v>
      </c>
      <c r="O18" s="27">
        <v>1796956253</v>
      </c>
      <c r="P18" s="27"/>
      <c r="Q18" s="34"/>
      <c r="R18" s="30">
        <v>1796956253</v>
      </c>
      <c r="S18" s="31">
        <v>211301558.96000001</v>
      </c>
      <c r="T18" s="27">
        <v>28331800</v>
      </c>
      <c r="U18" s="31">
        <v>384118884</v>
      </c>
      <c r="V18" s="32">
        <v>1412837369</v>
      </c>
      <c r="W18" s="33">
        <v>0.2137608432919374</v>
      </c>
      <c r="Y18" s="239">
        <f t="shared" si="5"/>
        <v>0</v>
      </c>
      <c r="Z18" s="239">
        <f t="shared" si="6"/>
        <v>0</v>
      </c>
    </row>
    <row r="19" spans="1:26" outlineLevel="2" x14ac:dyDescent="0.35">
      <c r="A19" s="25" t="s">
        <v>256</v>
      </c>
      <c r="B19" s="26" t="s">
        <v>257</v>
      </c>
      <c r="C19" s="27">
        <v>5182800</v>
      </c>
      <c r="D19" s="27"/>
      <c r="E19" s="29"/>
      <c r="F19" s="30">
        <f t="shared" si="21"/>
        <v>5182800</v>
      </c>
      <c r="G19" s="31">
        <v>1020000</v>
      </c>
      <c r="H19" s="27">
        <v>270000</v>
      </c>
      <c r="I19" s="31">
        <v>1020000</v>
      </c>
      <c r="J19" s="32">
        <f t="shared" si="22"/>
        <v>4162800</v>
      </c>
      <c r="K19" s="35">
        <f t="shared" si="1"/>
        <v>0.19680481592961332</v>
      </c>
      <c r="L19" s="239"/>
      <c r="M19" s="25" t="s">
        <v>256</v>
      </c>
      <c r="N19" s="26" t="s">
        <v>257</v>
      </c>
      <c r="O19" s="27">
        <v>5182800</v>
      </c>
      <c r="P19" s="27"/>
      <c r="Q19" s="29"/>
      <c r="R19" s="30">
        <v>5182800</v>
      </c>
      <c r="S19" s="31">
        <v>180000</v>
      </c>
      <c r="T19" s="27">
        <v>270000</v>
      </c>
      <c r="U19" s="31">
        <v>1020000</v>
      </c>
      <c r="V19" s="32">
        <v>4162800</v>
      </c>
      <c r="W19" s="35">
        <v>0.19680481592961332</v>
      </c>
      <c r="Y19" s="239">
        <f t="shared" si="5"/>
        <v>0</v>
      </c>
      <c r="Z19" s="239">
        <f t="shared" si="6"/>
        <v>0</v>
      </c>
    </row>
    <row r="20" spans="1:26" outlineLevel="3" x14ac:dyDescent="0.35">
      <c r="A20" s="25" t="s">
        <v>258</v>
      </c>
      <c r="B20" s="26" t="s">
        <v>259</v>
      </c>
      <c r="C20" s="27">
        <v>87550000</v>
      </c>
      <c r="D20" s="27"/>
      <c r="E20" s="34"/>
      <c r="F20" s="30">
        <f t="shared" si="21"/>
        <v>87550000</v>
      </c>
      <c r="G20" s="31">
        <v>40002630</v>
      </c>
      <c r="H20" s="27">
        <v>12264600</v>
      </c>
      <c r="I20" s="31">
        <v>40002630</v>
      </c>
      <c r="J20" s="32">
        <f t="shared" si="22"/>
        <v>47547370</v>
      </c>
      <c r="K20" s="33">
        <f t="shared" si="1"/>
        <v>0.45691182181610507</v>
      </c>
      <c r="L20" s="239"/>
      <c r="M20" s="25" t="s">
        <v>258</v>
      </c>
      <c r="N20" s="26" t="s">
        <v>259</v>
      </c>
      <c r="O20" s="27">
        <v>87550000</v>
      </c>
      <c r="P20" s="27"/>
      <c r="Q20" s="34"/>
      <c r="R20" s="30">
        <v>87550000</v>
      </c>
      <c r="S20" s="31">
        <v>16700979.59</v>
      </c>
      <c r="T20" s="27">
        <v>12264600</v>
      </c>
      <c r="U20" s="31">
        <v>40002630</v>
      </c>
      <c r="V20" s="32">
        <v>47547370</v>
      </c>
      <c r="W20" s="33">
        <v>0.45691182181610507</v>
      </c>
      <c r="Y20" s="239">
        <f t="shared" si="5"/>
        <v>0</v>
      </c>
      <c r="Z20" s="239">
        <f t="shared" si="6"/>
        <v>0</v>
      </c>
    </row>
    <row r="21" spans="1:26" outlineLevel="4" x14ac:dyDescent="0.35">
      <c r="A21" s="25" t="s">
        <v>260</v>
      </c>
      <c r="B21" s="26" t="s">
        <v>261</v>
      </c>
      <c r="C21" s="27">
        <v>13081000</v>
      </c>
      <c r="D21" s="27"/>
      <c r="E21" s="34"/>
      <c r="F21" s="30">
        <f t="shared" si="21"/>
        <v>13081000</v>
      </c>
      <c r="G21" s="31">
        <v>784000</v>
      </c>
      <c r="H21" s="27">
        <v>241000</v>
      </c>
      <c r="I21" s="31">
        <v>784000</v>
      </c>
      <c r="J21" s="32">
        <f t="shared" si="22"/>
        <v>12297000</v>
      </c>
      <c r="K21" s="33">
        <f t="shared" si="1"/>
        <v>5.9934255790841676E-2</v>
      </c>
      <c r="L21" s="239"/>
      <c r="M21" s="25" t="s">
        <v>260</v>
      </c>
      <c r="N21" s="26" t="s">
        <v>261</v>
      </c>
      <c r="O21" s="27">
        <v>13081000</v>
      </c>
      <c r="P21" s="27"/>
      <c r="Q21" s="34"/>
      <c r="R21" s="30">
        <v>13081000</v>
      </c>
      <c r="S21" s="31">
        <v>249000</v>
      </c>
      <c r="T21" s="27">
        <v>241000</v>
      </c>
      <c r="U21" s="31">
        <v>784000</v>
      </c>
      <c r="V21" s="32">
        <v>12297000</v>
      </c>
      <c r="W21" s="33">
        <v>5.9934255790841676E-2</v>
      </c>
      <c r="Y21" s="239">
        <f t="shared" si="5"/>
        <v>0</v>
      </c>
      <c r="Z21" s="239">
        <f t="shared" si="6"/>
        <v>0</v>
      </c>
    </row>
    <row r="22" spans="1:26" outlineLevel="4" x14ac:dyDescent="0.35">
      <c r="A22" s="25" t="s">
        <v>262</v>
      </c>
      <c r="B22" s="26" t="s">
        <v>263</v>
      </c>
      <c r="C22" s="27">
        <v>61800000</v>
      </c>
      <c r="D22" s="27"/>
      <c r="E22" s="34"/>
      <c r="F22" s="30">
        <f t="shared" si="21"/>
        <v>61800000</v>
      </c>
      <c r="G22" s="31">
        <v>30555346</v>
      </c>
      <c r="H22" s="27">
        <v>3551200</v>
      </c>
      <c r="I22" s="31">
        <v>30555346</v>
      </c>
      <c r="J22" s="32">
        <f t="shared" si="22"/>
        <v>31244654</v>
      </c>
      <c r="K22" s="33">
        <f t="shared" si="1"/>
        <v>0.49442307443365696</v>
      </c>
      <c r="L22" s="239"/>
      <c r="M22" s="25" t="s">
        <v>262</v>
      </c>
      <c r="N22" s="26" t="s">
        <v>263</v>
      </c>
      <c r="O22" s="27">
        <v>61800000</v>
      </c>
      <c r="P22" s="27"/>
      <c r="Q22" s="34"/>
      <c r="R22" s="30">
        <v>61800000</v>
      </c>
      <c r="S22" s="31">
        <v>17114300</v>
      </c>
      <c r="T22" s="27">
        <v>3551200</v>
      </c>
      <c r="U22" s="31">
        <v>30555346</v>
      </c>
      <c r="V22" s="32">
        <v>31244654</v>
      </c>
      <c r="W22" s="33">
        <v>0.49442307443365696</v>
      </c>
      <c r="Y22" s="239">
        <f t="shared" si="5"/>
        <v>0</v>
      </c>
      <c r="Z22" s="239">
        <f t="shared" si="6"/>
        <v>0</v>
      </c>
    </row>
    <row r="23" spans="1:26" outlineLevel="4" x14ac:dyDescent="0.35">
      <c r="A23" s="25" t="s">
        <v>264</v>
      </c>
      <c r="B23" s="26" t="s">
        <v>265</v>
      </c>
      <c r="C23" s="27">
        <v>7004000</v>
      </c>
      <c r="D23" s="27"/>
      <c r="E23" s="34"/>
      <c r="F23" s="30">
        <f t="shared" si="21"/>
        <v>7004000</v>
      </c>
      <c r="G23" s="31">
        <v>1575500</v>
      </c>
      <c r="H23" s="27">
        <v>316000</v>
      </c>
      <c r="I23" s="31">
        <v>1575500</v>
      </c>
      <c r="J23" s="32">
        <f t="shared" si="22"/>
        <v>5428500</v>
      </c>
      <c r="K23" s="33">
        <f t="shared" si="1"/>
        <v>0.22494288977727014</v>
      </c>
      <c r="L23" s="239"/>
      <c r="M23" s="25" t="s">
        <v>264</v>
      </c>
      <c r="N23" s="26" t="s">
        <v>265</v>
      </c>
      <c r="O23" s="27">
        <v>7004000</v>
      </c>
      <c r="P23" s="27"/>
      <c r="Q23" s="34"/>
      <c r="R23" s="30">
        <v>7004000</v>
      </c>
      <c r="S23" s="31">
        <v>150000</v>
      </c>
      <c r="T23" s="27">
        <v>316000</v>
      </c>
      <c r="U23" s="31">
        <v>1575500</v>
      </c>
      <c r="V23" s="32">
        <v>5428500</v>
      </c>
      <c r="W23" s="33">
        <v>0.22494288977727014</v>
      </c>
      <c r="Y23" s="239">
        <f t="shared" si="5"/>
        <v>0</v>
      </c>
      <c r="Z23" s="239">
        <f t="shared" si="6"/>
        <v>0</v>
      </c>
    </row>
    <row r="24" spans="1:26" outlineLevel="4" x14ac:dyDescent="0.35">
      <c r="A24" s="25" t="s">
        <v>266</v>
      </c>
      <c r="B24" s="26" t="s">
        <v>267</v>
      </c>
      <c r="C24" s="27">
        <v>15000000</v>
      </c>
      <c r="D24" s="27"/>
      <c r="E24" s="34"/>
      <c r="F24" s="30">
        <f>+C24+D24</f>
        <v>15000000</v>
      </c>
      <c r="G24" s="31">
        <v>14048100</v>
      </c>
      <c r="H24" s="27">
        <v>7247600</v>
      </c>
      <c r="I24" s="31">
        <v>14048100</v>
      </c>
      <c r="J24" s="32">
        <f>SUM(F24-I24)</f>
        <v>951900</v>
      </c>
      <c r="K24" s="33">
        <f t="shared" si="1"/>
        <v>0.93654000000000004</v>
      </c>
      <c r="L24" s="239"/>
      <c r="M24" s="25" t="s">
        <v>266</v>
      </c>
      <c r="N24" s="26" t="s">
        <v>267</v>
      </c>
      <c r="O24" s="27">
        <v>15000000</v>
      </c>
      <c r="P24" s="27"/>
      <c r="Q24" s="34"/>
      <c r="R24" s="30">
        <v>15000000</v>
      </c>
      <c r="S24" s="31">
        <v>0</v>
      </c>
      <c r="T24" s="27">
        <v>7247600</v>
      </c>
      <c r="U24" s="31">
        <v>14048100</v>
      </c>
      <c r="V24" s="32">
        <v>951900</v>
      </c>
      <c r="W24" s="33">
        <v>0.93654000000000004</v>
      </c>
      <c r="Y24" s="239">
        <f t="shared" si="5"/>
        <v>0</v>
      </c>
      <c r="Z24" s="239">
        <f t="shared" si="6"/>
        <v>0</v>
      </c>
    </row>
    <row r="25" spans="1:26" outlineLevel="4" x14ac:dyDescent="0.35">
      <c r="A25" s="25" t="s">
        <v>268</v>
      </c>
      <c r="B25" s="26" t="s">
        <v>269</v>
      </c>
      <c r="C25" s="27">
        <v>940383717</v>
      </c>
      <c r="D25" s="27"/>
      <c r="E25" s="34"/>
      <c r="F25" s="30">
        <f>+C25+D25</f>
        <v>940383717</v>
      </c>
      <c r="G25" s="31">
        <v>216319066</v>
      </c>
      <c r="H25" s="27">
        <v>8778529</v>
      </c>
      <c r="I25" s="31">
        <v>216319066</v>
      </c>
      <c r="J25" s="32">
        <f>SUM(F25-I25)</f>
        <v>724064651</v>
      </c>
      <c r="K25" s="33">
        <f t="shared" si="1"/>
        <v>0.23003276438058529</v>
      </c>
      <c r="L25" s="239"/>
      <c r="M25" s="25" t="s">
        <v>268</v>
      </c>
      <c r="N25" s="26" t="s">
        <v>269</v>
      </c>
      <c r="O25" s="27">
        <v>940383717</v>
      </c>
      <c r="P25" s="27"/>
      <c r="Q25" s="34"/>
      <c r="R25" s="30">
        <v>940383717</v>
      </c>
      <c r="S25" s="31">
        <v>122964869</v>
      </c>
      <c r="T25" s="27">
        <v>8778529</v>
      </c>
      <c r="U25" s="31">
        <v>216319066</v>
      </c>
      <c r="V25" s="32">
        <v>724064651</v>
      </c>
      <c r="W25" s="33">
        <v>0.23003276438058529</v>
      </c>
      <c r="Y25" s="239">
        <f t="shared" si="5"/>
        <v>0</v>
      </c>
      <c r="Z25" s="239">
        <f t="shared" si="6"/>
        <v>0</v>
      </c>
    </row>
    <row r="26" spans="1:26" outlineLevel="4" x14ac:dyDescent="0.35">
      <c r="A26" s="25" t="s">
        <v>270</v>
      </c>
      <c r="B26" s="26" t="s">
        <v>271</v>
      </c>
      <c r="C26" s="27">
        <v>74160000</v>
      </c>
      <c r="D26" s="27"/>
      <c r="E26" s="34"/>
      <c r="F26" s="30">
        <f>+C26+D26</f>
        <v>74160000</v>
      </c>
      <c r="G26" s="31">
        <v>4672950</v>
      </c>
      <c r="H26" s="27">
        <v>2307700</v>
      </c>
      <c r="I26" s="31">
        <v>4672950</v>
      </c>
      <c r="J26" s="32">
        <f>SUM(F26-I26)</f>
        <v>69487050</v>
      </c>
      <c r="K26" s="33">
        <f t="shared" si="1"/>
        <v>6.3011731391585765E-2</v>
      </c>
      <c r="L26" s="239"/>
      <c r="M26" s="25" t="s">
        <v>270</v>
      </c>
      <c r="N26" s="26" t="s">
        <v>271</v>
      </c>
      <c r="O26" s="27">
        <v>74160000</v>
      </c>
      <c r="P26" s="27"/>
      <c r="Q26" s="34"/>
      <c r="R26" s="30">
        <v>74160000</v>
      </c>
      <c r="S26" s="31">
        <v>388450</v>
      </c>
      <c r="T26" s="27">
        <v>2307700</v>
      </c>
      <c r="U26" s="31">
        <v>4672950</v>
      </c>
      <c r="V26" s="32">
        <v>69487050</v>
      </c>
      <c r="W26" s="33">
        <v>6.3011731391585765E-2</v>
      </c>
      <c r="Y26" s="239">
        <f t="shared" si="5"/>
        <v>0</v>
      </c>
      <c r="Z26" s="239">
        <f t="shared" si="6"/>
        <v>0</v>
      </c>
    </row>
    <row r="27" spans="1:26" s="20" customFormat="1" outlineLevel="3" x14ac:dyDescent="0.35">
      <c r="A27" s="16" t="s">
        <v>272</v>
      </c>
      <c r="B27" s="17" t="s">
        <v>273</v>
      </c>
      <c r="C27" s="18">
        <f>+C28+C34+C39</f>
        <v>9796488332</v>
      </c>
      <c r="D27" s="18">
        <f t="shared" ref="D27:J27" si="23">+D28+D34+D39</f>
        <v>0</v>
      </c>
      <c r="E27" s="18">
        <f t="shared" si="23"/>
        <v>0</v>
      </c>
      <c r="F27" s="18">
        <f t="shared" si="23"/>
        <v>9796488332</v>
      </c>
      <c r="G27" s="18">
        <f t="shared" si="23"/>
        <v>3751378258</v>
      </c>
      <c r="H27" s="18">
        <v>1473830469</v>
      </c>
      <c r="I27" s="18">
        <v>3751378258</v>
      </c>
      <c r="J27" s="18">
        <f t="shared" si="23"/>
        <v>6045110074</v>
      </c>
      <c r="K27" s="19">
        <f t="shared" si="1"/>
        <v>0.38293091675985674</v>
      </c>
      <c r="L27" s="239"/>
      <c r="M27" s="16" t="s">
        <v>272</v>
      </c>
      <c r="N27" s="17" t="s">
        <v>273</v>
      </c>
      <c r="O27" s="18">
        <v>9796488332</v>
      </c>
      <c r="P27" s="18">
        <v>0</v>
      </c>
      <c r="Q27" s="18">
        <v>0</v>
      </c>
      <c r="R27" s="18">
        <v>9796488332</v>
      </c>
      <c r="S27" s="18">
        <v>216274029</v>
      </c>
      <c r="T27" s="18">
        <v>1473830469</v>
      </c>
      <c r="U27" s="18">
        <v>3751378258</v>
      </c>
      <c r="V27" s="18">
        <v>6045110074</v>
      </c>
      <c r="W27" s="19">
        <v>0.38293091675985674</v>
      </c>
      <c r="Y27" s="239">
        <f t="shared" si="5"/>
        <v>0</v>
      </c>
      <c r="Z27" s="239">
        <f t="shared" si="6"/>
        <v>0</v>
      </c>
    </row>
    <row r="28" spans="1:26" outlineLevel="4" x14ac:dyDescent="0.35">
      <c r="A28" s="21" t="s">
        <v>274</v>
      </c>
      <c r="B28" s="22" t="s">
        <v>275</v>
      </c>
      <c r="C28" s="23">
        <f>SUM(C29:C33)</f>
        <v>4983476830</v>
      </c>
      <c r="D28" s="23">
        <f t="shared" ref="D28:J28" si="24">SUM(D29:D33)</f>
        <v>0</v>
      </c>
      <c r="E28" s="23">
        <f t="shared" si="24"/>
        <v>0</v>
      </c>
      <c r="F28" s="23">
        <f t="shared" si="24"/>
        <v>4983476830</v>
      </c>
      <c r="G28" s="23">
        <f t="shared" si="24"/>
        <v>1943582132</v>
      </c>
      <c r="H28" s="23">
        <v>588422711</v>
      </c>
      <c r="I28" s="23">
        <v>1943582132</v>
      </c>
      <c r="J28" s="23">
        <f t="shared" si="24"/>
        <v>3039894698</v>
      </c>
      <c r="K28" s="36">
        <f t="shared" si="1"/>
        <v>0.39000525101267502</v>
      </c>
      <c r="L28" s="239"/>
      <c r="M28" s="21" t="s">
        <v>274</v>
      </c>
      <c r="N28" s="22" t="s">
        <v>275</v>
      </c>
      <c r="O28" s="23">
        <v>4983476830</v>
      </c>
      <c r="P28" s="23">
        <v>0</v>
      </c>
      <c r="Q28" s="23">
        <v>0</v>
      </c>
      <c r="R28" s="23">
        <v>4983476830</v>
      </c>
      <c r="S28" s="23">
        <v>165580105</v>
      </c>
      <c r="T28" s="23">
        <v>588422711</v>
      </c>
      <c r="U28" s="23">
        <v>1943582132</v>
      </c>
      <c r="V28" s="23">
        <v>3039894698</v>
      </c>
      <c r="W28" s="36">
        <v>0.39000525101267502</v>
      </c>
      <c r="Y28" s="239">
        <f t="shared" si="5"/>
        <v>0</v>
      </c>
      <c r="Z28" s="239">
        <f t="shared" si="6"/>
        <v>0</v>
      </c>
    </row>
    <row r="29" spans="1:26" outlineLevel="4" x14ac:dyDescent="0.35">
      <c r="A29" s="25" t="s">
        <v>276</v>
      </c>
      <c r="B29" s="26" t="s">
        <v>249</v>
      </c>
      <c r="C29" s="27">
        <v>176410005</v>
      </c>
      <c r="D29" s="27"/>
      <c r="E29" s="34"/>
      <c r="F29" s="30">
        <f t="shared" si="21"/>
        <v>176410005</v>
      </c>
      <c r="G29" s="31">
        <v>41052000</v>
      </c>
      <c r="H29" s="27"/>
      <c r="I29" s="31">
        <v>41052000</v>
      </c>
      <c r="J29" s="32">
        <f t="shared" si="22"/>
        <v>135358005</v>
      </c>
      <c r="K29" s="33">
        <f t="shared" si="1"/>
        <v>0.23270788978210163</v>
      </c>
      <c r="L29" s="239"/>
      <c r="M29" s="25" t="s">
        <v>276</v>
      </c>
      <c r="N29" s="26" t="s">
        <v>249</v>
      </c>
      <c r="O29" s="27">
        <v>176410005</v>
      </c>
      <c r="P29" s="27"/>
      <c r="Q29" s="34"/>
      <c r="R29" s="30">
        <v>176410005</v>
      </c>
      <c r="S29" s="31">
        <v>41052000</v>
      </c>
      <c r="T29" s="27"/>
      <c r="U29" s="31">
        <v>41052000</v>
      </c>
      <c r="V29" s="32">
        <v>135358005</v>
      </c>
      <c r="W29" s="33">
        <v>0.23270788978210163</v>
      </c>
      <c r="Y29" s="239">
        <f t="shared" si="5"/>
        <v>0</v>
      </c>
      <c r="Z29" s="239">
        <f t="shared" si="6"/>
        <v>0</v>
      </c>
    </row>
    <row r="30" spans="1:26" outlineLevel="4" x14ac:dyDescent="0.35">
      <c r="A30" s="25" t="s">
        <v>277</v>
      </c>
      <c r="B30" s="26" t="s">
        <v>251</v>
      </c>
      <c r="C30" s="27">
        <v>4000596877</v>
      </c>
      <c r="D30" s="27"/>
      <c r="E30" s="34"/>
      <c r="F30" s="30">
        <f t="shared" si="21"/>
        <v>4000596877</v>
      </c>
      <c r="G30" s="31">
        <v>1772721094</v>
      </c>
      <c r="H30" s="27">
        <v>588422711</v>
      </c>
      <c r="I30" s="31">
        <v>1772721094</v>
      </c>
      <c r="J30" s="32">
        <f t="shared" si="22"/>
        <v>2227875783</v>
      </c>
      <c r="K30" s="33">
        <f t="shared" si="1"/>
        <v>0.44311415233852364</v>
      </c>
      <c r="L30" s="239"/>
      <c r="M30" s="25" t="s">
        <v>277</v>
      </c>
      <c r="N30" s="26" t="s">
        <v>251</v>
      </c>
      <c r="O30" s="27">
        <v>4000596877</v>
      </c>
      <c r="P30" s="27"/>
      <c r="Q30" s="34"/>
      <c r="R30" s="30">
        <v>4000596877</v>
      </c>
      <c r="S30" s="31">
        <v>15642733</v>
      </c>
      <c r="T30" s="27">
        <v>588422711</v>
      </c>
      <c r="U30" s="31">
        <v>1772721094</v>
      </c>
      <c r="V30" s="32">
        <v>2227875783</v>
      </c>
      <c r="W30" s="33">
        <v>0.44311415233852364</v>
      </c>
      <c r="Y30" s="239">
        <f t="shared" si="5"/>
        <v>0</v>
      </c>
      <c r="Z30" s="239">
        <f t="shared" si="6"/>
        <v>0</v>
      </c>
    </row>
    <row r="31" spans="1:26" outlineLevel="4" x14ac:dyDescent="0.35">
      <c r="A31" s="25" t="s">
        <v>278</v>
      </c>
      <c r="B31" s="26" t="s">
        <v>279</v>
      </c>
      <c r="C31" s="27">
        <v>594153640</v>
      </c>
      <c r="D31" s="27"/>
      <c r="E31" s="34"/>
      <c r="F31" s="30">
        <f t="shared" si="21"/>
        <v>594153640</v>
      </c>
      <c r="G31" s="31">
        <v>128197038</v>
      </c>
      <c r="H31" s="27"/>
      <c r="I31" s="31">
        <v>128197038</v>
      </c>
      <c r="J31" s="32">
        <f t="shared" si="22"/>
        <v>465956602</v>
      </c>
      <c r="K31" s="33">
        <f t="shared" si="1"/>
        <v>0.21576412121282301</v>
      </c>
      <c r="L31" s="239"/>
      <c r="M31" s="25" t="s">
        <v>278</v>
      </c>
      <c r="N31" s="26" t="s">
        <v>279</v>
      </c>
      <c r="O31" s="27">
        <v>594153640</v>
      </c>
      <c r="P31" s="27"/>
      <c r="Q31" s="34"/>
      <c r="R31" s="30">
        <v>594153640</v>
      </c>
      <c r="S31" s="31">
        <v>108885372</v>
      </c>
      <c r="T31" s="27"/>
      <c r="U31" s="31">
        <v>128197038</v>
      </c>
      <c r="V31" s="32">
        <v>465956602</v>
      </c>
      <c r="W31" s="33">
        <v>0.21576412121282301</v>
      </c>
      <c r="Y31" s="239">
        <f t="shared" si="5"/>
        <v>0</v>
      </c>
      <c r="Z31" s="239">
        <f t="shared" si="6"/>
        <v>0</v>
      </c>
    </row>
    <row r="32" spans="1:26" outlineLevel="4" x14ac:dyDescent="0.35">
      <c r="A32" s="25" t="s">
        <v>280</v>
      </c>
      <c r="B32" s="26" t="s">
        <v>281</v>
      </c>
      <c r="C32" s="27">
        <v>44607920</v>
      </c>
      <c r="D32" s="27"/>
      <c r="E32" s="34"/>
      <c r="F32" s="30">
        <f t="shared" si="21"/>
        <v>44607920</v>
      </c>
      <c r="G32" s="31">
        <v>0</v>
      </c>
      <c r="H32" s="27"/>
      <c r="I32" s="31">
        <v>0</v>
      </c>
      <c r="J32" s="32">
        <f t="shared" si="22"/>
        <v>44607920</v>
      </c>
      <c r="K32" s="33">
        <f t="shared" si="1"/>
        <v>0</v>
      </c>
      <c r="L32" s="239"/>
      <c r="M32" s="25" t="s">
        <v>280</v>
      </c>
      <c r="N32" s="26" t="s">
        <v>281</v>
      </c>
      <c r="O32" s="27">
        <v>44607920</v>
      </c>
      <c r="P32" s="27"/>
      <c r="Q32" s="34"/>
      <c r="R32" s="30">
        <v>44607920</v>
      </c>
      <c r="S32" s="31">
        <v>0</v>
      </c>
      <c r="T32" s="27"/>
      <c r="U32" s="31">
        <v>0</v>
      </c>
      <c r="V32" s="32">
        <v>44607920</v>
      </c>
      <c r="W32" s="33">
        <v>0</v>
      </c>
      <c r="Y32" s="239">
        <f t="shared" si="5"/>
        <v>0</v>
      </c>
      <c r="Z32" s="239">
        <f t="shared" si="6"/>
        <v>0</v>
      </c>
    </row>
    <row r="33" spans="1:26" outlineLevel="4" x14ac:dyDescent="0.35">
      <c r="A33" s="25" t="s">
        <v>282</v>
      </c>
      <c r="B33" s="26" t="s">
        <v>255</v>
      </c>
      <c r="C33" s="27">
        <v>167708388</v>
      </c>
      <c r="D33" s="27"/>
      <c r="E33" s="34"/>
      <c r="F33" s="30">
        <f t="shared" si="21"/>
        <v>167708388</v>
      </c>
      <c r="G33" s="31">
        <v>1612000</v>
      </c>
      <c r="H33" s="27"/>
      <c r="I33" s="31">
        <v>1612000</v>
      </c>
      <c r="J33" s="32">
        <f t="shared" si="22"/>
        <v>166096388</v>
      </c>
      <c r="K33" s="33">
        <f t="shared" si="1"/>
        <v>9.6119223327100368E-3</v>
      </c>
      <c r="L33" s="239"/>
      <c r="M33" s="25" t="s">
        <v>282</v>
      </c>
      <c r="N33" s="26" t="s">
        <v>255</v>
      </c>
      <c r="O33" s="27">
        <v>167708388</v>
      </c>
      <c r="P33" s="27"/>
      <c r="Q33" s="34"/>
      <c r="R33" s="30">
        <v>167708388</v>
      </c>
      <c r="S33" s="31">
        <v>0</v>
      </c>
      <c r="T33" s="27"/>
      <c r="U33" s="31">
        <v>1612000</v>
      </c>
      <c r="V33" s="32">
        <v>166096388</v>
      </c>
      <c r="W33" s="33">
        <v>9.6119223327100368E-3</v>
      </c>
      <c r="Y33" s="239">
        <f t="shared" si="5"/>
        <v>0</v>
      </c>
      <c r="Z33" s="239">
        <f t="shared" si="6"/>
        <v>0</v>
      </c>
    </row>
    <row r="34" spans="1:26" outlineLevel="4" x14ac:dyDescent="0.35">
      <c r="A34" s="21" t="s">
        <v>283</v>
      </c>
      <c r="B34" s="22" t="s">
        <v>284</v>
      </c>
      <c r="C34" s="23">
        <f>SUM(C35:C38)</f>
        <v>3817074480</v>
      </c>
      <c r="D34" s="23">
        <f t="shared" ref="D34:J34" si="25">SUM(D35:D38)</f>
        <v>0</v>
      </c>
      <c r="E34" s="23">
        <f t="shared" si="25"/>
        <v>0</v>
      </c>
      <c r="F34" s="23">
        <f t="shared" si="25"/>
        <v>3817074480</v>
      </c>
      <c r="G34" s="23">
        <f t="shared" si="25"/>
        <v>1512133767</v>
      </c>
      <c r="H34" s="23">
        <v>802407508</v>
      </c>
      <c r="I34" s="23">
        <v>1512133767</v>
      </c>
      <c r="J34" s="23">
        <f t="shared" si="25"/>
        <v>2304940713</v>
      </c>
      <c r="K34" s="36">
        <f t="shared" si="1"/>
        <v>0.39614992448352748</v>
      </c>
      <c r="L34" s="239"/>
      <c r="M34" s="21" t="s">
        <v>283</v>
      </c>
      <c r="N34" s="22" t="s">
        <v>284</v>
      </c>
      <c r="O34" s="23">
        <v>3817074480</v>
      </c>
      <c r="P34" s="23">
        <v>0</v>
      </c>
      <c r="Q34" s="23">
        <v>0</v>
      </c>
      <c r="R34" s="23">
        <v>3817074480</v>
      </c>
      <c r="S34" s="23">
        <v>45318234</v>
      </c>
      <c r="T34" s="23">
        <v>802407508</v>
      </c>
      <c r="U34" s="23">
        <v>1512133767</v>
      </c>
      <c r="V34" s="23">
        <v>2304940713</v>
      </c>
      <c r="W34" s="36">
        <v>0.39614992448352748</v>
      </c>
      <c r="Y34" s="239">
        <f t="shared" si="5"/>
        <v>0</v>
      </c>
      <c r="Z34" s="239">
        <f t="shared" si="6"/>
        <v>0</v>
      </c>
    </row>
    <row r="35" spans="1:26" outlineLevel="4" x14ac:dyDescent="0.35">
      <c r="A35" s="25" t="s">
        <v>285</v>
      </c>
      <c r="B35" s="26" t="s">
        <v>249</v>
      </c>
      <c r="C35" s="27">
        <v>73640621</v>
      </c>
      <c r="D35" s="27"/>
      <c r="E35" s="34"/>
      <c r="F35" s="30">
        <f t="shared" si="21"/>
        <v>73640621</v>
      </c>
      <c r="G35" s="31">
        <v>11119600</v>
      </c>
      <c r="H35" s="27"/>
      <c r="I35" s="31">
        <v>11119600</v>
      </c>
      <c r="J35" s="32">
        <f t="shared" si="22"/>
        <v>62521021</v>
      </c>
      <c r="K35" s="33">
        <f t="shared" si="1"/>
        <v>0.15099818346181518</v>
      </c>
      <c r="L35" s="239"/>
      <c r="M35" s="25" t="s">
        <v>285</v>
      </c>
      <c r="N35" s="26" t="s">
        <v>249</v>
      </c>
      <c r="O35" s="27">
        <v>73640621</v>
      </c>
      <c r="P35" s="27"/>
      <c r="Q35" s="34"/>
      <c r="R35" s="30">
        <v>73640621</v>
      </c>
      <c r="S35" s="31">
        <v>11119600</v>
      </c>
      <c r="T35" s="27"/>
      <c r="U35" s="31">
        <v>11119600</v>
      </c>
      <c r="V35" s="32">
        <v>62521021</v>
      </c>
      <c r="W35" s="33">
        <v>0.15099818346181518</v>
      </c>
      <c r="Y35" s="239">
        <f t="shared" si="5"/>
        <v>0</v>
      </c>
      <c r="Z35" s="239">
        <f t="shared" si="6"/>
        <v>0</v>
      </c>
    </row>
    <row r="36" spans="1:26" outlineLevel="4" x14ac:dyDescent="0.35">
      <c r="A36" s="25" t="s">
        <v>286</v>
      </c>
      <c r="B36" s="26" t="s">
        <v>251</v>
      </c>
      <c r="C36" s="27">
        <v>3469054021</v>
      </c>
      <c r="D36" s="27"/>
      <c r="E36" s="34"/>
      <c r="F36" s="30">
        <f t="shared" si="21"/>
        <v>3469054021</v>
      </c>
      <c r="G36" s="31">
        <v>1501014167</v>
      </c>
      <c r="H36" s="27">
        <v>802407508</v>
      </c>
      <c r="I36" s="31">
        <v>1501014167</v>
      </c>
      <c r="J36" s="32">
        <f t="shared" si="22"/>
        <v>1968039854</v>
      </c>
      <c r="K36" s="33">
        <f t="shared" si="1"/>
        <v>0.432686881758997</v>
      </c>
      <c r="L36" s="239"/>
      <c r="M36" s="25" t="s">
        <v>286</v>
      </c>
      <c r="N36" s="26" t="s">
        <v>251</v>
      </c>
      <c r="O36" s="27">
        <v>3469054021</v>
      </c>
      <c r="P36" s="27"/>
      <c r="Q36" s="34"/>
      <c r="R36" s="30">
        <v>3469054021</v>
      </c>
      <c r="S36" s="31">
        <v>34198634</v>
      </c>
      <c r="T36" s="27">
        <v>802407508</v>
      </c>
      <c r="U36" s="31">
        <v>1501014167</v>
      </c>
      <c r="V36" s="32">
        <v>1968039854</v>
      </c>
      <c r="W36" s="33">
        <v>0.432686881758997</v>
      </c>
      <c r="Y36" s="239">
        <f t="shared" si="5"/>
        <v>0</v>
      </c>
      <c r="Z36" s="239">
        <f t="shared" si="6"/>
        <v>0</v>
      </c>
    </row>
    <row r="37" spans="1:26" outlineLevel="4" x14ac:dyDescent="0.35">
      <c r="A37" s="25" t="s">
        <v>287</v>
      </c>
      <c r="B37" s="26" t="s">
        <v>279</v>
      </c>
      <c r="C37" s="27">
        <v>266109890</v>
      </c>
      <c r="D37" s="27"/>
      <c r="E37" s="34"/>
      <c r="F37" s="30">
        <f t="shared" si="21"/>
        <v>266109890</v>
      </c>
      <c r="G37" s="31"/>
      <c r="H37" s="27"/>
      <c r="I37" s="31"/>
      <c r="J37" s="32">
        <f t="shared" si="22"/>
        <v>266109890</v>
      </c>
      <c r="K37" s="33">
        <f t="shared" si="1"/>
        <v>0</v>
      </c>
      <c r="L37" s="239"/>
      <c r="M37" s="25" t="s">
        <v>287</v>
      </c>
      <c r="N37" s="26" t="s">
        <v>279</v>
      </c>
      <c r="O37" s="27">
        <v>266109890</v>
      </c>
      <c r="P37" s="27"/>
      <c r="Q37" s="34"/>
      <c r="R37" s="30">
        <v>266109890</v>
      </c>
      <c r="S37" s="31">
        <v>0</v>
      </c>
      <c r="T37" s="27"/>
      <c r="U37" s="31"/>
      <c r="V37" s="32">
        <v>266109890</v>
      </c>
      <c r="W37" s="33">
        <v>0</v>
      </c>
      <c r="Y37" s="239">
        <f t="shared" si="5"/>
        <v>0</v>
      </c>
      <c r="Z37" s="239">
        <f t="shared" si="6"/>
        <v>0</v>
      </c>
    </row>
    <row r="38" spans="1:26" outlineLevel="4" x14ac:dyDescent="0.35">
      <c r="A38" s="25" t="s">
        <v>288</v>
      </c>
      <c r="B38" s="26" t="s">
        <v>281</v>
      </c>
      <c r="C38" s="27">
        <v>8269948</v>
      </c>
      <c r="D38" s="27"/>
      <c r="E38" s="34"/>
      <c r="F38" s="30">
        <f t="shared" si="21"/>
        <v>8269948</v>
      </c>
      <c r="G38" s="31">
        <v>0</v>
      </c>
      <c r="H38" s="27"/>
      <c r="I38" s="31">
        <v>0</v>
      </c>
      <c r="J38" s="32">
        <f t="shared" si="22"/>
        <v>8269948</v>
      </c>
      <c r="K38" s="33">
        <f t="shared" si="1"/>
        <v>0</v>
      </c>
      <c r="L38" s="239"/>
      <c r="M38" s="25" t="s">
        <v>288</v>
      </c>
      <c r="N38" s="26" t="s">
        <v>281</v>
      </c>
      <c r="O38" s="27">
        <v>8269948</v>
      </c>
      <c r="P38" s="27"/>
      <c r="Q38" s="34"/>
      <c r="R38" s="30">
        <v>8269948</v>
      </c>
      <c r="S38" s="31">
        <v>0</v>
      </c>
      <c r="T38" s="27"/>
      <c r="U38" s="31">
        <v>0</v>
      </c>
      <c r="V38" s="32">
        <v>8269948</v>
      </c>
      <c r="W38" s="33">
        <v>0</v>
      </c>
      <c r="Y38" s="239">
        <f t="shared" si="5"/>
        <v>0</v>
      </c>
      <c r="Z38" s="239">
        <f t="shared" si="6"/>
        <v>0</v>
      </c>
    </row>
    <row r="39" spans="1:26" outlineLevel="4" x14ac:dyDescent="0.35">
      <c r="A39" s="21" t="s">
        <v>289</v>
      </c>
      <c r="B39" s="22" t="s">
        <v>290</v>
      </c>
      <c r="C39" s="23">
        <f>SUM(C40:C44)</f>
        <v>995937022</v>
      </c>
      <c r="D39" s="23">
        <f t="shared" ref="D39:J39" si="26">SUM(D40:D44)</f>
        <v>0</v>
      </c>
      <c r="E39" s="23">
        <f t="shared" si="26"/>
        <v>0</v>
      </c>
      <c r="F39" s="23">
        <f t="shared" si="26"/>
        <v>995937022</v>
      </c>
      <c r="G39" s="23">
        <f t="shared" si="26"/>
        <v>295662359</v>
      </c>
      <c r="H39" s="23">
        <v>83000250</v>
      </c>
      <c r="I39" s="23">
        <v>295662359</v>
      </c>
      <c r="J39" s="23">
        <f t="shared" si="26"/>
        <v>700274663</v>
      </c>
      <c r="K39" s="36">
        <f t="shared" si="1"/>
        <v>0.29686852930345226</v>
      </c>
      <c r="L39" s="239"/>
      <c r="M39" s="21" t="s">
        <v>289</v>
      </c>
      <c r="N39" s="22" t="s">
        <v>290</v>
      </c>
      <c r="O39" s="23">
        <v>995937022</v>
      </c>
      <c r="P39" s="23">
        <v>0</v>
      </c>
      <c r="Q39" s="23">
        <v>0</v>
      </c>
      <c r="R39" s="23">
        <v>995937022</v>
      </c>
      <c r="S39" s="23">
        <v>5375690</v>
      </c>
      <c r="T39" s="23">
        <v>83000250</v>
      </c>
      <c r="U39" s="23">
        <v>295662359</v>
      </c>
      <c r="V39" s="23">
        <v>700274663</v>
      </c>
      <c r="W39" s="36">
        <v>0.29686852930345226</v>
      </c>
      <c r="Y39" s="239">
        <f t="shared" si="5"/>
        <v>0</v>
      </c>
      <c r="Z39" s="239">
        <f t="shared" si="6"/>
        <v>0</v>
      </c>
    </row>
    <row r="40" spans="1:26" outlineLevel="4" x14ac:dyDescent="0.35">
      <c r="A40" s="25" t="s">
        <v>291</v>
      </c>
      <c r="B40" s="26" t="s">
        <v>292</v>
      </c>
      <c r="C40" s="27">
        <v>123593826</v>
      </c>
      <c r="D40" s="27"/>
      <c r="E40" s="34"/>
      <c r="F40" s="30">
        <f t="shared" si="21"/>
        <v>123593826</v>
      </c>
      <c r="G40" s="31">
        <v>64397395</v>
      </c>
      <c r="H40" s="27">
        <v>11762560</v>
      </c>
      <c r="I40" s="31">
        <v>64397395</v>
      </c>
      <c r="J40" s="32">
        <f t="shared" si="22"/>
        <v>59196431</v>
      </c>
      <c r="K40" s="33">
        <f t="shared" si="1"/>
        <v>0.52104054938796052</v>
      </c>
      <c r="L40" s="239"/>
      <c r="M40" s="25" t="s">
        <v>291</v>
      </c>
      <c r="N40" s="26" t="s">
        <v>292</v>
      </c>
      <c r="O40" s="27">
        <v>123593826</v>
      </c>
      <c r="P40" s="27"/>
      <c r="Q40" s="34"/>
      <c r="R40" s="30">
        <v>123593826</v>
      </c>
      <c r="S40" s="31">
        <v>2687845</v>
      </c>
      <c r="T40" s="27">
        <v>11762560</v>
      </c>
      <c r="U40" s="31">
        <v>64397395</v>
      </c>
      <c r="V40" s="32">
        <v>59196431</v>
      </c>
      <c r="W40" s="33">
        <v>0.52104054938796052</v>
      </c>
      <c r="Y40" s="239">
        <f t="shared" si="5"/>
        <v>0</v>
      </c>
      <c r="Z40" s="239">
        <f t="shared" si="6"/>
        <v>0</v>
      </c>
    </row>
    <row r="41" spans="1:26" outlineLevel="4" x14ac:dyDescent="0.35">
      <c r="A41" s="25" t="s">
        <v>293</v>
      </c>
      <c r="B41" s="26" t="s">
        <v>294</v>
      </c>
      <c r="C41" s="27">
        <v>436733306</v>
      </c>
      <c r="D41" s="27"/>
      <c r="E41" s="34"/>
      <c r="F41" s="30">
        <f t="shared" si="21"/>
        <v>436733306</v>
      </c>
      <c r="G41" s="31">
        <v>92333472</v>
      </c>
      <c r="H41" s="27">
        <v>37826968</v>
      </c>
      <c r="I41" s="31">
        <v>92333472</v>
      </c>
      <c r="J41" s="32">
        <f t="shared" si="22"/>
        <v>344399834</v>
      </c>
      <c r="K41" s="33">
        <f t="shared" si="1"/>
        <v>0.21141843484682618</v>
      </c>
      <c r="L41" s="239"/>
      <c r="M41" s="25" t="s">
        <v>293</v>
      </c>
      <c r="N41" s="26" t="s">
        <v>294</v>
      </c>
      <c r="O41" s="27">
        <v>436733306</v>
      </c>
      <c r="P41" s="27"/>
      <c r="Q41" s="34"/>
      <c r="R41" s="30">
        <v>436733306</v>
      </c>
      <c r="S41" s="31">
        <v>0</v>
      </c>
      <c r="T41" s="27">
        <v>37826968</v>
      </c>
      <c r="U41" s="31">
        <v>92333472</v>
      </c>
      <c r="V41" s="32">
        <v>344399834</v>
      </c>
      <c r="W41" s="33">
        <v>0.21141843484682618</v>
      </c>
      <c r="Y41" s="239">
        <f t="shared" si="5"/>
        <v>0</v>
      </c>
      <c r="Z41" s="239">
        <f t="shared" si="6"/>
        <v>0</v>
      </c>
    </row>
    <row r="42" spans="1:26" outlineLevel="4" x14ac:dyDescent="0.35">
      <c r="A42" s="25" t="s">
        <v>295</v>
      </c>
      <c r="B42" s="26" t="s">
        <v>296</v>
      </c>
      <c r="C42" s="27">
        <v>93285640</v>
      </c>
      <c r="D42" s="27"/>
      <c r="E42" s="34"/>
      <c r="F42" s="30">
        <f t="shared" si="21"/>
        <v>93285640</v>
      </c>
      <c r="G42" s="31">
        <v>26732570</v>
      </c>
      <c r="H42" s="27">
        <v>13256364</v>
      </c>
      <c r="I42" s="31">
        <v>26732570</v>
      </c>
      <c r="J42" s="32">
        <f t="shared" si="22"/>
        <v>66553070</v>
      </c>
      <c r="K42" s="33">
        <f t="shared" si="1"/>
        <v>0.28656682850650966</v>
      </c>
      <c r="L42" s="239"/>
      <c r="M42" s="25" t="s">
        <v>295</v>
      </c>
      <c r="N42" s="26" t="s">
        <v>296</v>
      </c>
      <c r="O42" s="27">
        <v>93285640</v>
      </c>
      <c r="P42" s="27"/>
      <c r="Q42" s="34"/>
      <c r="R42" s="30">
        <v>93285640</v>
      </c>
      <c r="S42" s="31">
        <v>840955</v>
      </c>
      <c r="T42" s="27">
        <v>13256364</v>
      </c>
      <c r="U42" s="31">
        <v>26732570</v>
      </c>
      <c r="V42" s="32">
        <v>66553070</v>
      </c>
      <c r="W42" s="33">
        <v>0.28656682850650966</v>
      </c>
      <c r="Y42" s="239">
        <f t="shared" si="5"/>
        <v>0</v>
      </c>
      <c r="Z42" s="239">
        <f t="shared" si="6"/>
        <v>0</v>
      </c>
    </row>
    <row r="43" spans="1:26" outlineLevel="4" x14ac:dyDescent="0.35">
      <c r="A43" s="25" t="s">
        <v>297</v>
      </c>
      <c r="B43" s="26" t="s">
        <v>298</v>
      </c>
      <c r="C43" s="27">
        <v>262129868</v>
      </c>
      <c r="D43" s="27"/>
      <c r="E43" s="34"/>
      <c r="F43" s="30">
        <f t="shared" si="21"/>
        <v>262129868</v>
      </c>
      <c r="G43" s="31">
        <v>68889980</v>
      </c>
      <c r="H43" s="27">
        <v>13834176</v>
      </c>
      <c r="I43" s="31">
        <v>68889980</v>
      </c>
      <c r="J43" s="32">
        <f t="shared" si="22"/>
        <v>193239888</v>
      </c>
      <c r="K43" s="33">
        <f t="shared" si="1"/>
        <v>0.26280858616233693</v>
      </c>
      <c r="L43" s="239"/>
      <c r="M43" s="25" t="s">
        <v>297</v>
      </c>
      <c r="N43" s="26" t="s">
        <v>298</v>
      </c>
      <c r="O43" s="27">
        <v>262129868</v>
      </c>
      <c r="P43" s="27"/>
      <c r="Q43" s="34"/>
      <c r="R43" s="30">
        <v>262129868</v>
      </c>
      <c r="S43" s="31">
        <v>0</v>
      </c>
      <c r="T43" s="27">
        <v>13834176</v>
      </c>
      <c r="U43" s="31">
        <v>68889980</v>
      </c>
      <c r="V43" s="32">
        <v>193239888</v>
      </c>
      <c r="W43" s="33">
        <v>0.26280858616233693</v>
      </c>
      <c r="Y43" s="239">
        <f t="shared" si="5"/>
        <v>0</v>
      </c>
      <c r="Z43" s="239">
        <f t="shared" si="6"/>
        <v>0</v>
      </c>
    </row>
    <row r="44" spans="1:26" outlineLevel="4" x14ac:dyDescent="0.35">
      <c r="A44" s="25" t="s">
        <v>299</v>
      </c>
      <c r="B44" s="26" t="s">
        <v>300</v>
      </c>
      <c r="C44" s="27">
        <v>80194382</v>
      </c>
      <c r="D44" s="27"/>
      <c r="E44" s="34"/>
      <c r="F44" s="30">
        <f t="shared" si="21"/>
        <v>80194382</v>
      </c>
      <c r="G44" s="31">
        <v>43308942</v>
      </c>
      <c r="H44" s="27">
        <v>6320182</v>
      </c>
      <c r="I44" s="31">
        <v>43308942</v>
      </c>
      <c r="J44" s="32">
        <f t="shared" si="22"/>
        <v>36885440</v>
      </c>
      <c r="K44" s="33">
        <f t="shared" si="1"/>
        <v>0.54004957604137405</v>
      </c>
      <c r="L44" s="239"/>
      <c r="M44" s="25" t="s">
        <v>299</v>
      </c>
      <c r="N44" s="26" t="s">
        <v>300</v>
      </c>
      <c r="O44" s="27">
        <v>80194382</v>
      </c>
      <c r="P44" s="27"/>
      <c r="Q44" s="34"/>
      <c r="R44" s="30">
        <v>80194382</v>
      </c>
      <c r="S44" s="31">
        <v>1846890</v>
      </c>
      <c r="T44" s="27">
        <v>6320182</v>
      </c>
      <c r="U44" s="31">
        <v>43308942</v>
      </c>
      <c r="V44" s="32">
        <v>36885440</v>
      </c>
      <c r="W44" s="33">
        <v>0.54004957604137405</v>
      </c>
      <c r="Y44" s="239">
        <f t="shared" si="5"/>
        <v>0</v>
      </c>
      <c r="Z44" s="239">
        <f t="shared" si="6"/>
        <v>0</v>
      </c>
    </row>
    <row r="45" spans="1:26" outlineLevel="4" x14ac:dyDescent="0.35">
      <c r="A45" s="21" t="s">
        <v>301</v>
      </c>
      <c r="B45" s="22" t="s">
        <v>302</v>
      </c>
      <c r="C45" s="23">
        <f>SUM(C46:C80)</f>
        <v>2469338284</v>
      </c>
      <c r="D45" s="23">
        <f t="shared" ref="D45:J45" si="27">SUM(D46:D80)</f>
        <v>0</v>
      </c>
      <c r="E45" s="23">
        <f t="shared" si="27"/>
        <v>0</v>
      </c>
      <c r="F45" s="23">
        <f t="shared" si="27"/>
        <v>2469338284</v>
      </c>
      <c r="G45" s="23">
        <f t="shared" si="27"/>
        <v>913140196</v>
      </c>
      <c r="H45" s="23">
        <v>171331859</v>
      </c>
      <c r="I45" s="23">
        <v>913140196</v>
      </c>
      <c r="J45" s="23">
        <f t="shared" si="27"/>
        <v>1556198088</v>
      </c>
      <c r="K45" s="36">
        <f t="shared" si="1"/>
        <v>0.36979145462436769</v>
      </c>
      <c r="L45" s="239"/>
      <c r="M45" s="21" t="s">
        <v>301</v>
      </c>
      <c r="N45" s="22" t="s">
        <v>302</v>
      </c>
      <c r="O45" s="23">
        <v>2469338284</v>
      </c>
      <c r="P45" s="23">
        <v>0</v>
      </c>
      <c r="Q45" s="23">
        <v>0</v>
      </c>
      <c r="R45" s="23">
        <v>2469338284</v>
      </c>
      <c r="S45" s="23">
        <v>175308628.06</v>
      </c>
      <c r="T45" s="23">
        <v>171331859</v>
      </c>
      <c r="U45" s="23">
        <v>913140196</v>
      </c>
      <c r="V45" s="23">
        <v>1556198088</v>
      </c>
      <c r="W45" s="36">
        <v>0.36979145462436769</v>
      </c>
      <c r="Y45" s="239">
        <f t="shared" si="5"/>
        <v>0</v>
      </c>
      <c r="Z45" s="239">
        <f t="shared" si="6"/>
        <v>0</v>
      </c>
    </row>
    <row r="46" spans="1:26" outlineLevel="4" x14ac:dyDescent="0.35">
      <c r="A46" s="25" t="s">
        <v>303</v>
      </c>
      <c r="B46" s="26" t="s">
        <v>304</v>
      </c>
      <c r="C46" s="27">
        <v>30000000</v>
      </c>
      <c r="D46" s="27"/>
      <c r="E46" s="34"/>
      <c r="F46" s="30">
        <f t="shared" si="21"/>
        <v>30000000</v>
      </c>
      <c r="G46" s="31"/>
      <c r="H46" s="27"/>
      <c r="I46" s="31"/>
      <c r="J46" s="32">
        <f t="shared" si="22"/>
        <v>30000000</v>
      </c>
      <c r="K46" s="33">
        <f t="shared" si="1"/>
        <v>0</v>
      </c>
      <c r="L46" s="239"/>
      <c r="M46" s="25" t="s">
        <v>303</v>
      </c>
      <c r="N46" s="26" t="s">
        <v>304</v>
      </c>
      <c r="O46" s="27">
        <v>30000000</v>
      </c>
      <c r="P46" s="27"/>
      <c r="Q46" s="34"/>
      <c r="R46" s="30">
        <v>30000000</v>
      </c>
      <c r="S46" s="31"/>
      <c r="T46" s="27"/>
      <c r="U46" s="31"/>
      <c r="V46" s="32">
        <v>30000000</v>
      </c>
      <c r="W46" s="33">
        <v>0</v>
      </c>
      <c r="Y46" s="239">
        <f t="shared" si="5"/>
        <v>0</v>
      </c>
      <c r="Z46" s="239">
        <f t="shared" si="6"/>
        <v>0</v>
      </c>
    </row>
    <row r="47" spans="1:26" outlineLevel="4" x14ac:dyDescent="0.35">
      <c r="A47" s="25">
        <v>11251101132</v>
      </c>
      <c r="B47" s="26" t="s">
        <v>305</v>
      </c>
      <c r="C47" s="27">
        <v>4500000</v>
      </c>
      <c r="D47" s="27"/>
      <c r="E47" s="34"/>
      <c r="F47" s="30">
        <f t="shared" si="21"/>
        <v>4500000</v>
      </c>
      <c r="G47" s="31"/>
      <c r="H47" s="27"/>
      <c r="I47" s="31"/>
      <c r="J47" s="32">
        <f t="shared" si="22"/>
        <v>4500000</v>
      </c>
      <c r="K47" s="33">
        <f t="shared" si="1"/>
        <v>0</v>
      </c>
      <c r="L47" s="239"/>
      <c r="M47" s="25">
        <v>11251101132</v>
      </c>
      <c r="N47" s="26" t="s">
        <v>305</v>
      </c>
      <c r="O47" s="27">
        <v>4500000</v>
      </c>
      <c r="P47" s="27"/>
      <c r="Q47" s="34"/>
      <c r="R47" s="30">
        <v>4500000</v>
      </c>
      <c r="S47" s="31"/>
      <c r="T47" s="27"/>
      <c r="U47" s="31"/>
      <c r="V47" s="32">
        <v>4500000</v>
      </c>
      <c r="W47" s="33">
        <v>0</v>
      </c>
      <c r="Y47" s="239">
        <f t="shared" si="5"/>
        <v>0</v>
      </c>
      <c r="Z47" s="239">
        <f t="shared" si="6"/>
        <v>0</v>
      </c>
    </row>
    <row r="48" spans="1:26" outlineLevel="4" x14ac:dyDescent="0.35">
      <c r="A48" s="25">
        <v>11251101133</v>
      </c>
      <c r="B48" s="26" t="s">
        <v>306</v>
      </c>
      <c r="C48" s="27">
        <v>22000000</v>
      </c>
      <c r="D48" s="27"/>
      <c r="E48" s="34"/>
      <c r="F48" s="30">
        <f t="shared" si="21"/>
        <v>22000000</v>
      </c>
      <c r="G48" s="31">
        <v>280800</v>
      </c>
      <c r="H48" s="27"/>
      <c r="I48" s="31">
        <v>280800</v>
      </c>
      <c r="J48" s="32">
        <f t="shared" si="22"/>
        <v>21719200</v>
      </c>
      <c r="K48" s="33">
        <f t="shared" si="1"/>
        <v>1.2763636363636364E-2</v>
      </c>
      <c r="L48" s="239"/>
      <c r="M48" s="25">
        <v>11251101133</v>
      </c>
      <c r="N48" s="26" t="s">
        <v>306</v>
      </c>
      <c r="O48" s="27">
        <v>22000000</v>
      </c>
      <c r="P48" s="27"/>
      <c r="Q48" s="34"/>
      <c r="R48" s="30">
        <v>22000000</v>
      </c>
      <c r="S48" s="31"/>
      <c r="T48" s="27"/>
      <c r="U48" s="31">
        <v>280800</v>
      </c>
      <c r="V48" s="32">
        <v>21719200</v>
      </c>
      <c r="W48" s="33">
        <v>1.2763636363636364E-2</v>
      </c>
      <c r="Y48" s="239">
        <f t="shared" si="5"/>
        <v>0</v>
      </c>
      <c r="Z48" s="239">
        <f t="shared" si="6"/>
        <v>0</v>
      </c>
    </row>
    <row r="49" spans="1:26" outlineLevel="4" x14ac:dyDescent="0.35">
      <c r="A49" s="25">
        <v>11251101134</v>
      </c>
      <c r="B49" s="26" t="s">
        <v>307</v>
      </c>
      <c r="C49" s="27">
        <v>18000000</v>
      </c>
      <c r="D49" s="27"/>
      <c r="E49" s="34"/>
      <c r="F49" s="30">
        <f t="shared" si="21"/>
        <v>18000000</v>
      </c>
      <c r="G49" s="31"/>
      <c r="H49" s="27"/>
      <c r="I49" s="31"/>
      <c r="J49" s="32">
        <f t="shared" si="22"/>
        <v>18000000</v>
      </c>
      <c r="K49" s="33">
        <f t="shared" si="1"/>
        <v>0</v>
      </c>
      <c r="L49" s="239"/>
      <c r="M49" s="25">
        <v>11251101134</v>
      </c>
      <c r="N49" s="26" t="s">
        <v>307</v>
      </c>
      <c r="O49" s="27">
        <v>18000000</v>
      </c>
      <c r="P49" s="27"/>
      <c r="Q49" s="34"/>
      <c r="R49" s="30">
        <v>18000000</v>
      </c>
      <c r="S49" s="31"/>
      <c r="T49" s="27"/>
      <c r="U49" s="31"/>
      <c r="V49" s="32">
        <v>18000000</v>
      </c>
      <c r="W49" s="33">
        <v>0</v>
      </c>
      <c r="Y49" s="239">
        <f t="shared" si="5"/>
        <v>0</v>
      </c>
      <c r="Z49" s="239">
        <f t="shared" si="6"/>
        <v>0</v>
      </c>
    </row>
    <row r="50" spans="1:26" outlineLevel="4" x14ac:dyDescent="0.35">
      <c r="A50" s="25">
        <v>11251101135</v>
      </c>
      <c r="B50" s="26" t="s">
        <v>308</v>
      </c>
      <c r="C50" s="27"/>
      <c r="D50" s="27"/>
      <c r="E50" s="34"/>
      <c r="F50" s="30">
        <f t="shared" si="21"/>
        <v>0</v>
      </c>
      <c r="G50" s="31">
        <v>6066172</v>
      </c>
      <c r="H50" s="27">
        <v>4532475</v>
      </c>
      <c r="I50" s="31">
        <v>6066172</v>
      </c>
      <c r="J50" s="32">
        <f t="shared" si="22"/>
        <v>-6066172</v>
      </c>
      <c r="K50" s="33" t="e">
        <f t="shared" si="1"/>
        <v>#DIV/0!</v>
      </c>
      <c r="L50" s="239"/>
      <c r="M50" s="25">
        <v>11251101135</v>
      </c>
      <c r="N50" s="26" t="s">
        <v>308</v>
      </c>
      <c r="O50" s="27"/>
      <c r="P50" s="27"/>
      <c r="Q50" s="34"/>
      <c r="R50" s="30">
        <v>0</v>
      </c>
      <c r="S50" s="31"/>
      <c r="T50" s="27">
        <v>4532475</v>
      </c>
      <c r="U50" s="31">
        <v>6066172</v>
      </c>
      <c r="V50" s="32">
        <v>-6066172</v>
      </c>
      <c r="W50" s="33" t="e">
        <v>#DIV/0!</v>
      </c>
      <c r="Y50" s="239">
        <f t="shared" si="5"/>
        <v>0</v>
      </c>
      <c r="Z50" s="239">
        <f t="shared" si="6"/>
        <v>0</v>
      </c>
    </row>
    <row r="51" spans="1:26" outlineLevel="4" x14ac:dyDescent="0.35">
      <c r="A51" s="25">
        <v>11251101136</v>
      </c>
      <c r="B51" s="26" t="s">
        <v>309</v>
      </c>
      <c r="C51" s="27">
        <v>33682873</v>
      </c>
      <c r="D51" s="27"/>
      <c r="E51" s="34"/>
      <c r="F51" s="30">
        <f t="shared" si="21"/>
        <v>33682873</v>
      </c>
      <c r="G51" s="31">
        <v>40000</v>
      </c>
      <c r="H51" s="27"/>
      <c r="I51" s="31">
        <v>40000</v>
      </c>
      <c r="J51" s="32">
        <f t="shared" si="22"/>
        <v>33642873</v>
      </c>
      <c r="K51" s="33">
        <f t="shared" si="1"/>
        <v>1.1875471548997616E-3</v>
      </c>
      <c r="L51" s="239"/>
      <c r="M51" s="25">
        <v>11251101136</v>
      </c>
      <c r="N51" s="26" t="s">
        <v>309</v>
      </c>
      <c r="O51" s="27">
        <v>33682873</v>
      </c>
      <c r="P51" s="27"/>
      <c r="Q51" s="34"/>
      <c r="R51" s="30">
        <v>33682873</v>
      </c>
      <c r="S51" s="31"/>
      <c r="T51" s="27"/>
      <c r="U51" s="31">
        <v>40000</v>
      </c>
      <c r="V51" s="32">
        <v>33642873</v>
      </c>
      <c r="W51" s="33">
        <v>1.1875471548997616E-3</v>
      </c>
      <c r="Y51" s="239">
        <f t="shared" si="5"/>
        <v>0</v>
      </c>
      <c r="Z51" s="239">
        <f t="shared" si="6"/>
        <v>0</v>
      </c>
    </row>
    <row r="52" spans="1:26" outlineLevel="4" x14ac:dyDescent="0.35">
      <c r="A52" s="25">
        <v>11251101137</v>
      </c>
      <c r="B52" s="26" t="s">
        <v>310</v>
      </c>
      <c r="C52" s="27">
        <v>32920000</v>
      </c>
      <c r="D52" s="27"/>
      <c r="E52" s="34"/>
      <c r="F52" s="30">
        <f t="shared" si="21"/>
        <v>32920000</v>
      </c>
      <c r="G52" s="31">
        <v>7419600</v>
      </c>
      <c r="H52" s="27"/>
      <c r="I52" s="31">
        <v>7419600</v>
      </c>
      <c r="J52" s="32">
        <f t="shared" si="22"/>
        <v>25500400</v>
      </c>
      <c r="K52" s="33">
        <f t="shared" si="1"/>
        <v>0.22538274605103281</v>
      </c>
      <c r="L52" s="239"/>
      <c r="M52" s="25">
        <v>11251101137</v>
      </c>
      <c r="N52" s="26" t="s">
        <v>310</v>
      </c>
      <c r="O52" s="27">
        <v>32920000</v>
      </c>
      <c r="P52" s="27"/>
      <c r="Q52" s="34"/>
      <c r="R52" s="30">
        <v>32920000</v>
      </c>
      <c r="S52" s="31">
        <v>7200000</v>
      </c>
      <c r="T52" s="27"/>
      <c r="U52" s="31">
        <v>7419600</v>
      </c>
      <c r="V52" s="32">
        <v>25500400</v>
      </c>
      <c r="W52" s="33">
        <v>0.22538274605103281</v>
      </c>
      <c r="Y52" s="239">
        <f t="shared" si="5"/>
        <v>0</v>
      </c>
      <c r="Z52" s="239">
        <f t="shared" si="6"/>
        <v>0</v>
      </c>
    </row>
    <row r="53" spans="1:26" outlineLevel="4" x14ac:dyDescent="0.35">
      <c r="A53" s="25">
        <v>11251101138</v>
      </c>
      <c r="B53" s="26" t="s">
        <v>311</v>
      </c>
      <c r="C53" s="27">
        <v>320000000</v>
      </c>
      <c r="D53" s="27"/>
      <c r="E53" s="34"/>
      <c r="F53" s="30">
        <f t="shared" si="21"/>
        <v>320000000</v>
      </c>
      <c r="G53" s="31">
        <v>254828420</v>
      </c>
      <c r="H53" s="27">
        <v>2194508</v>
      </c>
      <c r="I53" s="31">
        <v>254828420</v>
      </c>
      <c r="J53" s="32">
        <f t="shared" si="22"/>
        <v>65171580</v>
      </c>
      <c r="K53" s="33">
        <f t="shared" si="1"/>
        <v>0.79633881250000005</v>
      </c>
      <c r="L53" s="239"/>
      <c r="M53" s="25">
        <v>11251101138</v>
      </c>
      <c r="N53" s="26" t="s">
        <v>311</v>
      </c>
      <c r="O53" s="27">
        <v>320000000</v>
      </c>
      <c r="P53" s="27"/>
      <c r="Q53" s="34"/>
      <c r="R53" s="30">
        <v>320000000</v>
      </c>
      <c r="S53" s="31">
        <v>2460000</v>
      </c>
      <c r="T53" s="27">
        <v>2194508</v>
      </c>
      <c r="U53" s="31">
        <v>254828420</v>
      </c>
      <c r="V53" s="32">
        <v>65171580</v>
      </c>
      <c r="W53" s="33">
        <v>0.79633881250000005</v>
      </c>
      <c r="Y53" s="239">
        <f t="shared" si="5"/>
        <v>0</v>
      </c>
      <c r="Z53" s="239">
        <f t="shared" si="6"/>
        <v>0</v>
      </c>
    </row>
    <row r="54" spans="1:26" outlineLevel="4" x14ac:dyDescent="0.35">
      <c r="A54" s="25">
        <v>11251101139</v>
      </c>
      <c r="B54" s="26" t="s">
        <v>312</v>
      </c>
      <c r="C54" s="27">
        <v>140000000</v>
      </c>
      <c r="D54" s="27"/>
      <c r="E54" s="34"/>
      <c r="F54" s="30">
        <f t="shared" si="21"/>
        <v>140000000</v>
      </c>
      <c r="G54" s="31">
        <v>6784000</v>
      </c>
      <c r="H54" s="27">
        <v>4460400</v>
      </c>
      <c r="I54" s="31">
        <v>6784000</v>
      </c>
      <c r="J54" s="32">
        <f t="shared" si="22"/>
        <v>133216000</v>
      </c>
      <c r="K54" s="33">
        <f t="shared" si="1"/>
        <v>4.8457142857142858E-2</v>
      </c>
      <c r="L54" s="239"/>
      <c r="M54" s="25">
        <v>11251101139</v>
      </c>
      <c r="N54" s="26" t="s">
        <v>312</v>
      </c>
      <c r="O54" s="27">
        <v>140000000</v>
      </c>
      <c r="P54" s="27"/>
      <c r="Q54" s="34"/>
      <c r="R54" s="30">
        <v>140000000</v>
      </c>
      <c r="S54" s="31">
        <v>2323600</v>
      </c>
      <c r="T54" s="27">
        <v>4460400</v>
      </c>
      <c r="U54" s="31">
        <v>6784000</v>
      </c>
      <c r="V54" s="32">
        <v>133216000</v>
      </c>
      <c r="W54" s="33">
        <v>4.8457142857142858E-2</v>
      </c>
      <c r="Y54" s="239">
        <f t="shared" si="5"/>
        <v>0</v>
      </c>
      <c r="Z54" s="239">
        <f t="shared" si="6"/>
        <v>0</v>
      </c>
    </row>
    <row r="55" spans="1:26" outlineLevel="4" x14ac:dyDescent="0.35">
      <c r="A55" s="25" t="s">
        <v>313</v>
      </c>
      <c r="B55" s="26" t="s">
        <v>314</v>
      </c>
      <c r="C55" s="27">
        <v>240000000</v>
      </c>
      <c r="D55" s="27"/>
      <c r="E55" s="34"/>
      <c r="F55" s="30">
        <f t="shared" si="21"/>
        <v>240000000</v>
      </c>
      <c r="G55" s="31"/>
      <c r="H55" s="27"/>
      <c r="I55" s="31"/>
      <c r="J55" s="32">
        <f t="shared" si="22"/>
        <v>240000000</v>
      </c>
      <c r="K55" s="33">
        <f t="shared" si="1"/>
        <v>0</v>
      </c>
      <c r="L55" s="239"/>
      <c r="M55" s="25" t="s">
        <v>313</v>
      </c>
      <c r="N55" s="26" t="s">
        <v>314</v>
      </c>
      <c r="O55" s="27">
        <v>240000000</v>
      </c>
      <c r="P55" s="27"/>
      <c r="Q55" s="34"/>
      <c r="R55" s="30">
        <v>240000000</v>
      </c>
      <c r="S55" s="31"/>
      <c r="T55" s="27"/>
      <c r="U55" s="31"/>
      <c r="V55" s="32">
        <v>240000000</v>
      </c>
      <c r="W55" s="33">
        <v>0</v>
      </c>
      <c r="Y55" s="239">
        <f t="shared" si="5"/>
        <v>0</v>
      </c>
      <c r="Z55" s="239">
        <f t="shared" si="6"/>
        <v>0</v>
      </c>
    </row>
    <row r="56" spans="1:26" outlineLevel="4" x14ac:dyDescent="0.35">
      <c r="A56" s="25" t="s">
        <v>315</v>
      </c>
      <c r="B56" s="26" t="s">
        <v>316</v>
      </c>
      <c r="C56" s="27">
        <v>22000000</v>
      </c>
      <c r="D56" s="27"/>
      <c r="E56" s="34"/>
      <c r="F56" s="30">
        <f t="shared" si="21"/>
        <v>22000000</v>
      </c>
      <c r="G56" s="31">
        <v>112359</v>
      </c>
      <c r="H56" s="27">
        <v>112359</v>
      </c>
      <c r="I56" s="31">
        <v>112359</v>
      </c>
      <c r="J56" s="32">
        <f t="shared" si="22"/>
        <v>21887641</v>
      </c>
      <c r="K56" s="33">
        <f t="shared" si="1"/>
        <v>5.1072272727272728E-3</v>
      </c>
      <c r="L56" s="239"/>
      <c r="M56" s="25" t="s">
        <v>315</v>
      </c>
      <c r="N56" s="26" t="s">
        <v>316</v>
      </c>
      <c r="O56" s="27">
        <v>22000000</v>
      </c>
      <c r="P56" s="27"/>
      <c r="Q56" s="34"/>
      <c r="R56" s="30">
        <v>22000000</v>
      </c>
      <c r="S56" s="31"/>
      <c r="T56" s="27">
        <v>112359</v>
      </c>
      <c r="U56" s="31">
        <v>112359</v>
      </c>
      <c r="V56" s="32">
        <v>21887641</v>
      </c>
      <c r="W56" s="33">
        <v>5.1072272727272728E-3</v>
      </c>
      <c r="Y56" s="239">
        <f t="shared" si="5"/>
        <v>0</v>
      </c>
      <c r="Z56" s="239">
        <f t="shared" si="6"/>
        <v>0</v>
      </c>
    </row>
    <row r="57" spans="1:26" outlineLevel="4" x14ac:dyDescent="0.35">
      <c r="A57" s="25" t="s">
        <v>317</v>
      </c>
      <c r="B57" s="26" t="s">
        <v>318</v>
      </c>
      <c r="C57" s="27">
        <v>13060960</v>
      </c>
      <c r="D57" s="27"/>
      <c r="E57" s="34"/>
      <c r="F57" s="30">
        <f t="shared" si="21"/>
        <v>13060960</v>
      </c>
      <c r="G57" s="31">
        <v>154900</v>
      </c>
      <c r="H57" s="27"/>
      <c r="I57" s="31">
        <v>154900</v>
      </c>
      <c r="J57" s="32">
        <f t="shared" si="22"/>
        <v>12906060</v>
      </c>
      <c r="K57" s="33">
        <f t="shared" si="1"/>
        <v>1.185977141037106E-2</v>
      </c>
      <c r="L57" s="239"/>
      <c r="M57" s="25" t="s">
        <v>317</v>
      </c>
      <c r="N57" s="26" t="s">
        <v>318</v>
      </c>
      <c r="O57" s="27">
        <v>13060960</v>
      </c>
      <c r="P57" s="27"/>
      <c r="Q57" s="34"/>
      <c r="R57" s="30">
        <v>13060960</v>
      </c>
      <c r="S57" s="31">
        <v>154900</v>
      </c>
      <c r="T57" s="27"/>
      <c r="U57" s="31">
        <v>154900</v>
      </c>
      <c r="V57" s="32">
        <v>12906060</v>
      </c>
      <c r="W57" s="33">
        <v>1.185977141037106E-2</v>
      </c>
      <c r="Y57" s="239">
        <f t="shared" si="5"/>
        <v>0</v>
      </c>
      <c r="Z57" s="239">
        <f t="shared" si="6"/>
        <v>0</v>
      </c>
    </row>
    <row r="58" spans="1:26" outlineLevel="4" x14ac:dyDescent="0.35">
      <c r="A58" s="25" t="s">
        <v>319</v>
      </c>
      <c r="B58" s="26" t="s">
        <v>320</v>
      </c>
      <c r="C58" s="27"/>
      <c r="D58" s="27"/>
      <c r="E58" s="34"/>
      <c r="F58" s="30">
        <f t="shared" si="21"/>
        <v>0</v>
      </c>
      <c r="G58" s="31">
        <v>90961613</v>
      </c>
      <c r="H58" s="27">
        <v>66930750</v>
      </c>
      <c r="I58" s="31">
        <v>90961613</v>
      </c>
      <c r="J58" s="32">
        <f t="shared" si="22"/>
        <v>-90961613</v>
      </c>
      <c r="K58" s="33" t="e">
        <f t="shared" si="1"/>
        <v>#DIV/0!</v>
      </c>
      <c r="L58" s="239"/>
      <c r="M58" s="25" t="s">
        <v>319</v>
      </c>
      <c r="N58" s="26" t="s">
        <v>320</v>
      </c>
      <c r="O58" s="27"/>
      <c r="P58" s="27"/>
      <c r="Q58" s="34"/>
      <c r="R58" s="30">
        <v>0</v>
      </c>
      <c r="S58" s="31">
        <v>10162463</v>
      </c>
      <c r="T58" s="27">
        <v>66930750</v>
      </c>
      <c r="U58" s="31">
        <v>90961613</v>
      </c>
      <c r="V58" s="32">
        <v>-90961613</v>
      </c>
      <c r="W58" s="33" t="e">
        <v>#DIV/0!</v>
      </c>
      <c r="Y58" s="239">
        <f t="shared" si="5"/>
        <v>0</v>
      </c>
      <c r="Z58" s="239">
        <f t="shared" si="6"/>
        <v>0</v>
      </c>
    </row>
    <row r="59" spans="1:26" outlineLevel="4" x14ac:dyDescent="0.35">
      <c r="A59" s="25" t="s">
        <v>321</v>
      </c>
      <c r="B59" s="26" t="s">
        <v>322</v>
      </c>
      <c r="C59" s="27">
        <v>80000000</v>
      </c>
      <c r="D59" s="27"/>
      <c r="E59" s="34"/>
      <c r="F59" s="30">
        <f t="shared" si="21"/>
        <v>80000000</v>
      </c>
      <c r="G59" s="31">
        <v>6654890</v>
      </c>
      <c r="H59" s="27"/>
      <c r="I59" s="31">
        <v>6654890</v>
      </c>
      <c r="J59" s="32">
        <f t="shared" si="22"/>
        <v>73345110</v>
      </c>
      <c r="K59" s="33">
        <f t="shared" si="1"/>
        <v>8.3186125E-2</v>
      </c>
      <c r="L59" s="239"/>
      <c r="M59" s="25" t="s">
        <v>321</v>
      </c>
      <c r="N59" s="26" t="s">
        <v>322</v>
      </c>
      <c r="O59" s="27">
        <v>80000000</v>
      </c>
      <c r="P59" s="27"/>
      <c r="Q59" s="34"/>
      <c r="R59" s="30">
        <v>80000000</v>
      </c>
      <c r="S59" s="31"/>
      <c r="T59" s="27"/>
      <c r="U59" s="31">
        <v>6654890</v>
      </c>
      <c r="V59" s="32">
        <v>73345110</v>
      </c>
      <c r="W59" s="33">
        <v>8.3186125E-2</v>
      </c>
      <c r="Y59" s="239">
        <f t="shared" si="5"/>
        <v>0</v>
      </c>
      <c r="Z59" s="239">
        <f t="shared" si="6"/>
        <v>0</v>
      </c>
    </row>
    <row r="60" spans="1:26" outlineLevel="4" x14ac:dyDescent="0.35">
      <c r="A60" s="25" t="s">
        <v>323</v>
      </c>
      <c r="B60" s="26" t="s">
        <v>324</v>
      </c>
      <c r="C60" s="27">
        <v>100000000</v>
      </c>
      <c r="D60" s="27"/>
      <c r="E60" s="34"/>
      <c r="F60" s="30">
        <f t="shared" si="21"/>
        <v>100000000</v>
      </c>
      <c r="G60" s="31"/>
      <c r="H60" s="27"/>
      <c r="I60" s="31"/>
      <c r="J60" s="32">
        <f t="shared" si="22"/>
        <v>100000000</v>
      </c>
      <c r="K60" s="33">
        <f t="shared" si="1"/>
        <v>0</v>
      </c>
      <c r="L60" s="239"/>
      <c r="M60" s="25" t="s">
        <v>323</v>
      </c>
      <c r="N60" s="26" t="s">
        <v>324</v>
      </c>
      <c r="O60" s="27">
        <v>100000000</v>
      </c>
      <c r="P60" s="27"/>
      <c r="Q60" s="34"/>
      <c r="R60" s="30">
        <v>100000000</v>
      </c>
      <c r="S60" s="31"/>
      <c r="T60" s="27"/>
      <c r="U60" s="31"/>
      <c r="V60" s="32">
        <v>100000000</v>
      </c>
      <c r="W60" s="33">
        <v>0</v>
      </c>
      <c r="Y60" s="239">
        <f t="shared" si="5"/>
        <v>0</v>
      </c>
      <c r="Z60" s="239">
        <f t="shared" si="6"/>
        <v>0</v>
      </c>
    </row>
    <row r="61" spans="1:26" outlineLevel="4" x14ac:dyDescent="0.35">
      <c r="A61" s="25" t="s">
        <v>325</v>
      </c>
      <c r="B61" s="26" t="s">
        <v>326</v>
      </c>
      <c r="C61" s="27">
        <v>205500000</v>
      </c>
      <c r="D61" s="27"/>
      <c r="E61" s="34"/>
      <c r="F61" s="30">
        <f t="shared" si="21"/>
        <v>205500000</v>
      </c>
      <c r="G61" s="31">
        <v>48528700</v>
      </c>
      <c r="H61" s="27">
        <v>45394700</v>
      </c>
      <c r="I61" s="31">
        <v>48528700</v>
      </c>
      <c r="J61" s="32">
        <f t="shared" si="22"/>
        <v>156971300</v>
      </c>
      <c r="K61" s="33">
        <f t="shared" si="1"/>
        <v>0.23614939172749391</v>
      </c>
      <c r="L61" s="239"/>
      <c r="M61" s="25" t="s">
        <v>325</v>
      </c>
      <c r="N61" s="26" t="s">
        <v>326</v>
      </c>
      <c r="O61" s="27">
        <v>205500000</v>
      </c>
      <c r="P61" s="27"/>
      <c r="Q61" s="34"/>
      <c r="R61" s="30">
        <v>205500000</v>
      </c>
      <c r="S61" s="31"/>
      <c r="T61" s="27">
        <v>45394700</v>
      </c>
      <c r="U61" s="31">
        <v>48528700</v>
      </c>
      <c r="V61" s="32">
        <v>156971300</v>
      </c>
      <c r="W61" s="33">
        <v>0.23614939172749391</v>
      </c>
      <c r="Y61" s="239">
        <f t="shared" si="5"/>
        <v>0</v>
      </c>
      <c r="Z61" s="239">
        <f t="shared" si="6"/>
        <v>0</v>
      </c>
    </row>
    <row r="62" spans="1:26" outlineLevel="4" x14ac:dyDescent="0.35">
      <c r="A62" s="25" t="s">
        <v>327</v>
      </c>
      <c r="B62" s="26" t="s">
        <v>328</v>
      </c>
      <c r="C62" s="27">
        <v>120000000</v>
      </c>
      <c r="D62" s="27"/>
      <c r="E62" s="34"/>
      <c r="F62" s="30">
        <f t="shared" si="21"/>
        <v>120000000</v>
      </c>
      <c r="G62" s="31"/>
      <c r="H62" s="27"/>
      <c r="I62" s="31"/>
      <c r="J62" s="32">
        <f t="shared" si="22"/>
        <v>120000000</v>
      </c>
      <c r="K62" s="33">
        <f t="shared" si="1"/>
        <v>0</v>
      </c>
      <c r="L62" s="239"/>
      <c r="M62" s="25" t="s">
        <v>327</v>
      </c>
      <c r="N62" s="26" t="s">
        <v>328</v>
      </c>
      <c r="O62" s="27">
        <v>120000000</v>
      </c>
      <c r="P62" s="27"/>
      <c r="Q62" s="34"/>
      <c r="R62" s="30">
        <v>120000000</v>
      </c>
      <c r="S62" s="31"/>
      <c r="T62" s="27"/>
      <c r="U62" s="31"/>
      <c r="V62" s="32">
        <v>120000000</v>
      </c>
      <c r="W62" s="33">
        <v>0</v>
      </c>
      <c r="Y62" s="239">
        <f t="shared" si="5"/>
        <v>0</v>
      </c>
      <c r="Z62" s="239">
        <f t="shared" si="6"/>
        <v>0</v>
      </c>
    </row>
    <row r="63" spans="1:26" outlineLevel="4" x14ac:dyDescent="0.35">
      <c r="A63" s="25" t="s">
        <v>329</v>
      </c>
      <c r="B63" s="26" t="s">
        <v>330</v>
      </c>
      <c r="C63" s="27">
        <v>150724000</v>
      </c>
      <c r="D63" s="27"/>
      <c r="E63" s="34"/>
      <c r="F63" s="30">
        <f t="shared" si="21"/>
        <v>150724000</v>
      </c>
      <c r="G63" s="31">
        <v>158566000</v>
      </c>
      <c r="H63" s="27">
        <v>2876000</v>
      </c>
      <c r="I63" s="31">
        <v>158566000</v>
      </c>
      <c r="J63" s="32">
        <f t="shared" ref="J63:J129" si="28">SUM(F63-I63)</f>
        <v>-7842000</v>
      </c>
      <c r="K63" s="33">
        <f t="shared" si="1"/>
        <v>1.052028873968313</v>
      </c>
      <c r="L63" s="239"/>
      <c r="M63" s="25" t="s">
        <v>329</v>
      </c>
      <c r="N63" s="26" t="s">
        <v>330</v>
      </c>
      <c r="O63" s="27">
        <v>150724000</v>
      </c>
      <c r="P63" s="27"/>
      <c r="Q63" s="34"/>
      <c r="R63" s="30">
        <v>150724000</v>
      </c>
      <c r="S63" s="31">
        <v>14301000</v>
      </c>
      <c r="T63" s="27">
        <v>2876000</v>
      </c>
      <c r="U63" s="31">
        <v>158566000</v>
      </c>
      <c r="V63" s="32">
        <v>-7842000</v>
      </c>
      <c r="W63" s="33">
        <v>1.052028873968313</v>
      </c>
      <c r="Y63" s="239">
        <f t="shared" si="5"/>
        <v>0</v>
      </c>
      <c r="Z63" s="239">
        <f t="shared" si="6"/>
        <v>0</v>
      </c>
    </row>
    <row r="64" spans="1:26" outlineLevel="4" x14ac:dyDescent="0.35">
      <c r="A64" s="25" t="s">
        <v>331</v>
      </c>
      <c r="B64" s="26" t="s">
        <v>332</v>
      </c>
      <c r="C64" s="27">
        <v>239891264</v>
      </c>
      <c r="D64" s="27"/>
      <c r="E64" s="34"/>
      <c r="F64" s="30">
        <f t="shared" si="21"/>
        <v>239891264</v>
      </c>
      <c r="G64" s="31">
        <v>117671121</v>
      </c>
      <c r="H64" s="27">
        <v>25897121</v>
      </c>
      <c r="I64" s="31">
        <v>117671121</v>
      </c>
      <c r="J64" s="32">
        <f t="shared" si="28"/>
        <v>122220143</v>
      </c>
      <c r="K64" s="33">
        <f t="shared" si="1"/>
        <v>0.4905185751157658</v>
      </c>
      <c r="L64" s="239"/>
      <c r="M64" s="25" t="s">
        <v>331</v>
      </c>
      <c r="N64" s="26" t="s">
        <v>332</v>
      </c>
      <c r="O64" s="27">
        <v>239891264</v>
      </c>
      <c r="P64" s="27"/>
      <c r="Q64" s="34"/>
      <c r="R64" s="30">
        <v>239891264</v>
      </c>
      <c r="S64" s="31">
        <v>664600</v>
      </c>
      <c r="T64" s="27">
        <v>25897121</v>
      </c>
      <c r="U64" s="31">
        <v>117671121</v>
      </c>
      <c r="V64" s="32">
        <v>122220143</v>
      </c>
      <c r="W64" s="33">
        <v>0.4905185751157658</v>
      </c>
      <c r="Y64" s="239">
        <f t="shared" si="5"/>
        <v>0</v>
      </c>
      <c r="Z64" s="239">
        <f t="shared" si="6"/>
        <v>0</v>
      </c>
    </row>
    <row r="65" spans="1:26" outlineLevel="4" x14ac:dyDescent="0.35">
      <c r="A65" s="25" t="s">
        <v>333</v>
      </c>
      <c r="B65" s="26" t="s">
        <v>334</v>
      </c>
      <c r="C65" s="27">
        <v>34200000</v>
      </c>
      <c r="D65" s="27"/>
      <c r="E65" s="34"/>
      <c r="F65" s="30">
        <f t="shared" si="21"/>
        <v>34200000</v>
      </c>
      <c r="G65" s="31"/>
      <c r="H65" s="27"/>
      <c r="I65" s="31"/>
      <c r="J65" s="32">
        <f t="shared" si="28"/>
        <v>34200000</v>
      </c>
      <c r="K65" s="33">
        <f t="shared" si="1"/>
        <v>0</v>
      </c>
      <c r="L65" s="239"/>
      <c r="M65" s="25" t="s">
        <v>333</v>
      </c>
      <c r="N65" s="26" t="s">
        <v>334</v>
      </c>
      <c r="O65" s="27">
        <v>34200000</v>
      </c>
      <c r="P65" s="27"/>
      <c r="Q65" s="34"/>
      <c r="R65" s="30">
        <v>34200000</v>
      </c>
      <c r="S65" s="31"/>
      <c r="T65" s="27"/>
      <c r="U65" s="31"/>
      <c r="V65" s="32">
        <v>34200000</v>
      </c>
      <c r="W65" s="33">
        <v>0</v>
      </c>
      <c r="Y65" s="239">
        <f t="shared" si="5"/>
        <v>0</v>
      </c>
      <c r="Z65" s="239">
        <f t="shared" si="6"/>
        <v>0</v>
      </c>
    </row>
    <row r="66" spans="1:26" outlineLevel="4" x14ac:dyDescent="0.35">
      <c r="A66" s="25" t="s">
        <v>335</v>
      </c>
      <c r="B66" s="26" t="s">
        <v>336</v>
      </c>
      <c r="C66" s="27">
        <v>48000000</v>
      </c>
      <c r="D66" s="27"/>
      <c r="E66" s="34"/>
      <c r="F66" s="30">
        <f t="shared" si="21"/>
        <v>48000000</v>
      </c>
      <c r="G66" s="31">
        <v>116640000</v>
      </c>
      <c r="H66" s="27"/>
      <c r="I66" s="31">
        <v>116640000</v>
      </c>
      <c r="J66" s="32">
        <f t="shared" si="28"/>
        <v>-68640000</v>
      </c>
      <c r="K66" s="33">
        <f t="shared" si="1"/>
        <v>2.4300000000000002</v>
      </c>
      <c r="L66" s="239"/>
      <c r="M66" s="25" t="s">
        <v>335</v>
      </c>
      <c r="N66" s="26" t="s">
        <v>336</v>
      </c>
      <c r="O66" s="27">
        <v>48000000</v>
      </c>
      <c r="P66" s="27"/>
      <c r="Q66" s="34"/>
      <c r="R66" s="30">
        <v>48000000</v>
      </c>
      <c r="S66" s="31">
        <v>77760000</v>
      </c>
      <c r="T66" s="27"/>
      <c r="U66" s="31">
        <v>116640000</v>
      </c>
      <c r="V66" s="32">
        <v>-68640000</v>
      </c>
      <c r="W66" s="33">
        <v>2.4300000000000002</v>
      </c>
      <c r="Y66" s="239">
        <f t="shared" si="5"/>
        <v>0</v>
      </c>
      <c r="Z66" s="239">
        <f t="shared" si="6"/>
        <v>0</v>
      </c>
    </row>
    <row r="67" spans="1:26" outlineLevel="4" x14ac:dyDescent="0.35">
      <c r="A67" s="25" t="s">
        <v>337</v>
      </c>
      <c r="B67" s="26" t="s">
        <v>338</v>
      </c>
      <c r="C67" s="27">
        <v>172025580</v>
      </c>
      <c r="D67" s="27"/>
      <c r="E67" s="34"/>
      <c r="F67" s="30">
        <f t="shared" si="21"/>
        <v>172025580</v>
      </c>
      <c r="G67" s="31">
        <v>43630809</v>
      </c>
      <c r="H67" s="27">
        <v>5266912</v>
      </c>
      <c r="I67" s="31">
        <v>43630809</v>
      </c>
      <c r="J67" s="32">
        <f t="shared" si="28"/>
        <v>128394771</v>
      </c>
      <c r="K67" s="33">
        <f t="shared" si="1"/>
        <v>0.25362977413010324</v>
      </c>
      <c r="L67" s="239"/>
      <c r="M67" s="25" t="s">
        <v>337</v>
      </c>
      <c r="N67" s="26" t="s">
        <v>338</v>
      </c>
      <c r="O67" s="27">
        <v>172025580</v>
      </c>
      <c r="P67" s="27"/>
      <c r="Q67" s="34"/>
      <c r="R67" s="30">
        <v>172025580</v>
      </c>
      <c r="S67" s="31">
        <v>26935367.059999999</v>
      </c>
      <c r="T67" s="27">
        <v>5266912</v>
      </c>
      <c r="U67" s="31">
        <v>43630809</v>
      </c>
      <c r="V67" s="32">
        <v>128394771</v>
      </c>
      <c r="W67" s="33">
        <v>0.25362977413010324</v>
      </c>
      <c r="Y67" s="239">
        <f t="shared" si="5"/>
        <v>0</v>
      </c>
      <c r="Z67" s="239">
        <f t="shared" si="6"/>
        <v>0</v>
      </c>
    </row>
    <row r="68" spans="1:26" outlineLevel="4" x14ac:dyDescent="0.35">
      <c r="A68" s="25" t="s">
        <v>339</v>
      </c>
      <c r="B68" s="26" t="s">
        <v>340</v>
      </c>
      <c r="C68" s="27">
        <v>51082000</v>
      </c>
      <c r="D68" s="27"/>
      <c r="E68" s="34"/>
      <c r="F68" s="30">
        <f t="shared" si="21"/>
        <v>51082000</v>
      </c>
      <c r="G68" s="31"/>
      <c r="H68" s="27"/>
      <c r="I68" s="31"/>
      <c r="J68" s="32">
        <f t="shared" si="28"/>
        <v>51082000</v>
      </c>
      <c r="K68" s="33">
        <f t="shared" si="1"/>
        <v>0</v>
      </c>
      <c r="L68" s="239"/>
      <c r="M68" s="25" t="s">
        <v>339</v>
      </c>
      <c r="N68" s="26" t="s">
        <v>340</v>
      </c>
      <c r="O68" s="27">
        <v>51082000</v>
      </c>
      <c r="P68" s="27"/>
      <c r="Q68" s="34"/>
      <c r="R68" s="30">
        <v>51082000</v>
      </c>
      <c r="S68" s="31"/>
      <c r="T68" s="27"/>
      <c r="U68" s="31"/>
      <c r="V68" s="32">
        <v>51082000</v>
      </c>
      <c r="W68" s="33">
        <v>0</v>
      </c>
      <c r="Y68" s="239">
        <f t="shared" si="5"/>
        <v>0</v>
      </c>
      <c r="Z68" s="239">
        <f t="shared" si="6"/>
        <v>0</v>
      </c>
    </row>
    <row r="69" spans="1:26" outlineLevel="4" x14ac:dyDescent="0.35">
      <c r="A69" s="25" t="s">
        <v>341</v>
      </c>
      <c r="B69" s="26" t="s">
        <v>342</v>
      </c>
      <c r="C69" s="27">
        <v>3750000</v>
      </c>
      <c r="D69" s="27"/>
      <c r="E69" s="34"/>
      <c r="F69" s="30">
        <f t="shared" si="21"/>
        <v>3750000</v>
      </c>
      <c r="G69" s="31">
        <v>719100</v>
      </c>
      <c r="H69" s="27">
        <v>184100</v>
      </c>
      <c r="I69" s="31">
        <v>719100</v>
      </c>
      <c r="J69" s="32">
        <f t="shared" si="28"/>
        <v>3030900</v>
      </c>
      <c r="K69" s="33">
        <f t="shared" si="1"/>
        <v>0.19176000000000001</v>
      </c>
      <c r="L69" s="239"/>
      <c r="M69" s="25" t="s">
        <v>341</v>
      </c>
      <c r="N69" s="26" t="s">
        <v>342</v>
      </c>
      <c r="O69" s="27">
        <v>3750000</v>
      </c>
      <c r="P69" s="27"/>
      <c r="Q69" s="34"/>
      <c r="R69" s="30">
        <v>3750000</v>
      </c>
      <c r="S69" s="31"/>
      <c r="T69" s="27">
        <v>184100</v>
      </c>
      <c r="U69" s="31">
        <v>719100</v>
      </c>
      <c r="V69" s="32">
        <v>3030900</v>
      </c>
      <c r="W69" s="33">
        <v>0.19176000000000001</v>
      </c>
      <c r="Y69" s="239">
        <f t="shared" si="5"/>
        <v>0</v>
      </c>
      <c r="Z69" s="239">
        <f t="shared" si="6"/>
        <v>0</v>
      </c>
    </row>
    <row r="70" spans="1:26" outlineLevel="4" x14ac:dyDescent="0.35">
      <c r="A70" s="25" t="s">
        <v>343</v>
      </c>
      <c r="B70" s="26" t="s">
        <v>344</v>
      </c>
      <c r="C70" s="27">
        <v>85445009</v>
      </c>
      <c r="D70" s="27"/>
      <c r="E70" s="34"/>
      <c r="F70" s="30">
        <f t="shared" si="21"/>
        <v>85445009</v>
      </c>
      <c r="G70" s="31">
        <v>439000</v>
      </c>
      <c r="H70" s="27">
        <v>439000</v>
      </c>
      <c r="I70" s="31">
        <v>439000</v>
      </c>
      <c r="J70" s="32">
        <f t="shared" si="28"/>
        <v>85006009</v>
      </c>
      <c r="K70" s="33">
        <f t="shared" ref="K70:K133" si="29">+I70/F70</f>
        <v>5.1378074054623836E-3</v>
      </c>
      <c r="L70" s="239"/>
      <c r="M70" s="25" t="s">
        <v>343</v>
      </c>
      <c r="N70" s="26" t="s">
        <v>344</v>
      </c>
      <c r="O70" s="27">
        <v>85445009</v>
      </c>
      <c r="P70" s="27"/>
      <c r="Q70" s="34"/>
      <c r="R70" s="30">
        <v>85445009</v>
      </c>
      <c r="S70" s="31"/>
      <c r="T70" s="27">
        <v>439000</v>
      </c>
      <c r="U70" s="31">
        <v>439000</v>
      </c>
      <c r="V70" s="32">
        <v>85006009</v>
      </c>
      <c r="W70" s="33">
        <v>5.1378074054623836E-3</v>
      </c>
      <c r="Y70" s="239">
        <f t="shared" ref="Y70:Y83" si="30">+C70-O70</f>
        <v>0</v>
      </c>
      <c r="Z70" s="239">
        <f t="shared" ref="Z70:Z83" si="31">+D70-P70</f>
        <v>0</v>
      </c>
    </row>
    <row r="71" spans="1:26" outlineLevel="4" x14ac:dyDescent="0.35">
      <c r="A71" s="25" t="s">
        <v>345</v>
      </c>
      <c r="B71" s="26" t="s">
        <v>346</v>
      </c>
      <c r="C71" s="27">
        <v>24200000</v>
      </c>
      <c r="D71" s="27"/>
      <c r="E71" s="34"/>
      <c r="F71" s="30">
        <f t="shared" si="21"/>
        <v>24200000</v>
      </c>
      <c r="G71" s="31"/>
      <c r="H71" s="27"/>
      <c r="I71" s="31"/>
      <c r="J71" s="32">
        <f t="shared" si="28"/>
        <v>24200000</v>
      </c>
      <c r="K71" s="33">
        <f t="shared" si="29"/>
        <v>0</v>
      </c>
      <c r="L71" s="239"/>
      <c r="M71" s="25" t="s">
        <v>345</v>
      </c>
      <c r="N71" s="26" t="s">
        <v>346</v>
      </c>
      <c r="O71" s="27">
        <v>24200000</v>
      </c>
      <c r="P71" s="27"/>
      <c r="Q71" s="34"/>
      <c r="R71" s="30">
        <v>24200000</v>
      </c>
      <c r="S71" s="31"/>
      <c r="T71" s="27"/>
      <c r="U71" s="31"/>
      <c r="V71" s="32">
        <v>24200000</v>
      </c>
      <c r="W71" s="33">
        <v>0</v>
      </c>
      <c r="Y71" s="239">
        <f t="shared" si="30"/>
        <v>0</v>
      </c>
      <c r="Z71" s="239">
        <f t="shared" si="31"/>
        <v>0</v>
      </c>
    </row>
    <row r="72" spans="1:26" outlineLevel="4" x14ac:dyDescent="0.35">
      <c r="A72" s="25" t="s">
        <v>347</v>
      </c>
      <c r="B72" s="26" t="s">
        <v>348</v>
      </c>
      <c r="C72" s="27">
        <v>108984085</v>
      </c>
      <c r="D72" s="27"/>
      <c r="E72" s="34"/>
      <c r="F72" s="30">
        <f t="shared" si="21"/>
        <v>108984085</v>
      </c>
      <c r="G72" s="31">
        <v>12731884</v>
      </c>
      <c r="H72" s="27">
        <v>4262534</v>
      </c>
      <c r="I72" s="31">
        <v>12731884</v>
      </c>
      <c r="J72" s="32">
        <f t="shared" si="28"/>
        <v>96252201</v>
      </c>
      <c r="K72" s="33">
        <f t="shared" si="29"/>
        <v>0.11682333250767761</v>
      </c>
      <c r="L72" s="239"/>
      <c r="M72" s="25" t="s">
        <v>347</v>
      </c>
      <c r="N72" s="26" t="s">
        <v>348</v>
      </c>
      <c r="O72" s="27">
        <v>108984085</v>
      </c>
      <c r="P72" s="27"/>
      <c r="Q72" s="34"/>
      <c r="R72" s="30">
        <v>108984085</v>
      </c>
      <c r="S72" s="31">
        <v>2873100</v>
      </c>
      <c r="T72" s="27">
        <v>4262534</v>
      </c>
      <c r="U72" s="31">
        <v>12731884</v>
      </c>
      <c r="V72" s="32">
        <v>96252201</v>
      </c>
      <c r="W72" s="33">
        <v>0.11682333250767761</v>
      </c>
      <c r="Y72" s="239">
        <f t="shared" si="30"/>
        <v>0</v>
      </c>
      <c r="Z72" s="239">
        <f t="shared" si="31"/>
        <v>0</v>
      </c>
    </row>
    <row r="73" spans="1:26" outlineLevel="4" x14ac:dyDescent="0.35">
      <c r="A73" s="25" t="s">
        <v>349</v>
      </c>
      <c r="B73" s="26" t="s">
        <v>350</v>
      </c>
      <c r="C73" s="27">
        <v>40000000</v>
      </c>
      <c r="D73" s="27"/>
      <c r="E73" s="34"/>
      <c r="F73" s="30">
        <f t="shared" si="21"/>
        <v>40000000</v>
      </c>
      <c r="G73" s="31"/>
      <c r="H73" s="27"/>
      <c r="I73" s="31"/>
      <c r="J73" s="32">
        <f t="shared" si="28"/>
        <v>40000000</v>
      </c>
      <c r="K73" s="33">
        <f t="shared" si="29"/>
        <v>0</v>
      </c>
      <c r="L73" s="239"/>
      <c r="M73" s="25" t="s">
        <v>349</v>
      </c>
      <c r="N73" s="26" t="s">
        <v>350</v>
      </c>
      <c r="O73" s="27">
        <v>40000000</v>
      </c>
      <c r="P73" s="27"/>
      <c r="Q73" s="34"/>
      <c r="R73" s="30">
        <v>40000000</v>
      </c>
      <c r="S73" s="31"/>
      <c r="T73" s="27"/>
      <c r="U73" s="31"/>
      <c r="V73" s="32">
        <v>40000000</v>
      </c>
      <c r="W73" s="33">
        <v>0</v>
      </c>
      <c r="Y73" s="239">
        <f t="shared" si="30"/>
        <v>0</v>
      </c>
      <c r="Z73" s="239">
        <f t="shared" si="31"/>
        <v>0</v>
      </c>
    </row>
    <row r="74" spans="1:26" outlineLevel="4" x14ac:dyDescent="0.35">
      <c r="A74" s="25" t="s">
        <v>351</v>
      </c>
      <c r="B74" s="26" t="s">
        <v>352</v>
      </c>
      <c r="C74" s="27">
        <v>600000</v>
      </c>
      <c r="D74" s="27"/>
      <c r="E74" s="34"/>
      <c r="F74" s="30">
        <f t="shared" si="21"/>
        <v>600000</v>
      </c>
      <c r="G74" s="31"/>
      <c r="H74" s="27"/>
      <c r="I74" s="31"/>
      <c r="J74" s="32">
        <f t="shared" si="28"/>
        <v>600000</v>
      </c>
      <c r="K74" s="33">
        <f t="shared" si="29"/>
        <v>0</v>
      </c>
      <c r="L74" s="239"/>
      <c r="M74" s="25" t="s">
        <v>351</v>
      </c>
      <c r="N74" s="26" t="s">
        <v>352</v>
      </c>
      <c r="O74" s="27">
        <v>600000</v>
      </c>
      <c r="P74" s="27"/>
      <c r="Q74" s="34"/>
      <c r="R74" s="30">
        <v>600000</v>
      </c>
      <c r="S74" s="31"/>
      <c r="T74" s="27"/>
      <c r="U74" s="31"/>
      <c r="V74" s="32">
        <v>600000</v>
      </c>
      <c r="W74" s="33">
        <v>0</v>
      </c>
      <c r="Y74" s="239">
        <f t="shared" si="30"/>
        <v>0</v>
      </c>
      <c r="Z74" s="239">
        <f t="shared" si="31"/>
        <v>0</v>
      </c>
    </row>
    <row r="75" spans="1:26" outlineLevel="4" x14ac:dyDescent="0.35">
      <c r="A75" s="25" t="s">
        <v>353</v>
      </c>
      <c r="B75" s="26" t="s">
        <v>354</v>
      </c>
      <c r="C75" s="27">
        <v>200000</v>
      </c>
      <c r="D75" s="27"/>
      <c r="E75" s="34"/>
      <c r="F75" s="30">
        <f t="shared" si="21"/>
        <v>200000</v>
      </c>
      <c r="G75" s="31"/>
      <c r="H75" s="27"/>
      <c r="I75" s="31"/>
      <c r="J75" s="32">
        <f t="shared" si="28"/>
        <v>200000</v>
      </c>
      <c r="K75" s="33">
        <f t="shared" si="29"/>
        <v>0</v>
      </c>
      <c r="L75" s="239"/>
      <c r="M75" s="25" t="s">
        <v>353</v>
      </c>
      <c r="N75" s="26" t="s">
        <v>354</v>
      </c>
      <c r="O75" s="27">
        <v>200000</v>
      </c>
      <c r="P75" s="27"/>
      <c r="Q75" s="34"/>
      <c r="R75" s="30">
        <v>200000</v>
      </c>
      <c r="S75" s="31"/>
      <c r="T75" s="27"/>
      <c r="U75" s="31"/>
      <c r="V75" s="32">
        <v>200000</v>
      </c>
      <c r="W75" s="33">
        <v>0</v>
      </c>
      <c r="Y75" s="239">
        <f t="shared" si="30"/>
        <v>0</v>
      </c>
      <c r="Z75" s="239">
        <f t="shared" si="31"/>
        <v>0</v>
      </c>
    </row>
    <row r="76" spans="1:26" outlineLevel="4" x14ac:dyDescent="0.35">
      <c r="A76" s="25" t="s">
        <v>355</v>
      </c>
      <c r="B76" s="26" t="s">
        <v>356</v>
      </c>
      <c r="C76" s="27">
        <v>400000</v>
      </c>
      <c r="D76" s="27"/>
      <c r="E76" s="34"/>
      <c r="F76" s="30">
        <f t="shared" si="21"/>
        <v>400000</v>
      </c>
      <c r="G76" s="31">
        <v>13220</v>
      </c>
      <c r="H76" s="27"/>
      <c r="I76" s="31">
        <v>13220</v>
      </c>
      <c r="J76" s="32">
        <f t="shared" si="28"/>
        <v>386780</v>
      </c>
      <c r="K76" s="33">
        <f t="shared" si="29"/>
        <v>3.3050000000000003E-2</v>
      </c>
      <c r="L76" s="239"/>
      <c r="M76" s="25" t="s">
        <v>355</v>
      </c>
      <c r="N76" s="26" t="s">
        <v>356</v>
      </c>
      <c r="O76" s="27">
        <v>400000</v>
      </c>
      <c r="P76" s="27"/>
      <c r="Q76" s="34"/>
      <c r="R76" s="30">
        <v>400000</v>
      </c>
      <c r="S76" s="31">
        <v>13220</v>
      </c>
      <c r="T76" s="27"/>
      <c r="U76" s="31">
        <v>13220</v>
      </c>
      <c r="V76" s="32">
        <v>386780</v>
      </c>
      <c r="W76" s="33">
        <v>3.3050000000000003E-2</v>
      </c>
      <c r="Y76" s="239">
        <f t="shared" si="30"/>
        <v>0</v>
      </c>
      <c r="Z76" s="239">
        <f t="shared" si="31"/>
        <v>0</v>
      </c>
    </row>
    <row r="77" spans="1:26" outlineLevel="4" x14ac:dyDescent="0.35">
      <c r="A77" s="25" t="s">
        <v>357</v>
      </c>
      <c r="B77" s="26" t="s">
        <v>358</v>
      </c>
      <c r="C77" s="27">
        <v>5000</v>
      </c>
      <c r="D77" s="27"/>
      <c r="E77" s="34"/>
      <c r="F77" s="30">
        <f t="shared" si="21"/>
        <v>5000</v>
      </c>
      <c r="G77" s="31"/>
      <c r="H77" s="27"/>
      <c r="I77" s="31"/>
      <c r="J77" s="32">
        <f t="shared" si="28"/>
        <v>5000</v>
      </c>
      <c r="K77" s="33">
        <f t="shared" si="29"/>
        <v>0</v>
      </c>
      <c r="L77" s="239"/>
      <c r="M77" s="25" t="s">
        <v>357</v>
      </c>
      <c r="N77" s="26" t="s">
        <v>358</v>
      </c>
      <c r="O77" s="27">
        <v>5000</v>
      </c>
      <c r="P77" s="27"/>
      <c r="Q77" s="34"/>
      <c r="R77" s="30">
        <v>5000</v>
      </c>
      <c r="S77" s="31"/>
      <c r="T77" s="27"/>
      <c r="U77" s="31"/>
      <c r="V77" s="32">
        <v>5000</v>
      </c>
      <c r="W77" s="33">
        <v>0</v>
      </c>
      <c r="Y77" s="239">
        <f t="shared" si="30"/>
        <v>0</v>
      </c>
      <c r="Z77" s="239">
        <f t="shared" si="31"/>
        <v>0</v>
      </c>
    </row>
    <row r="78" spans="1:26" outlineLevel="4" x14ac:dyDescent="0.35">
      <c r="A78" s="25" t="s">
        <v>359</v>
      </c>
      <c r="B78" s="26" t="s">
        <v>360</v>
      </c>
      <c r="C78" s="27"/>
      <c r="D78" s="27"/>
      <c r="E78" s="34"/>
      <c r="F78" s="30">
        <f t="shared" si="21"/>
        <v>0</v>
      </c>
      <c r="G78" s="31">
        <v>3271055</v>
      </c>
      <c r="H78" s="27"/>
      <c r="I78" s="31">
        <v>3271055</v>
      </c>
      <c r="J78" s="32">
        <f t="shared" si="28"/>
        <v>-3271055</v>
      </c>
      <c r="K78" s="33" t="e">
        <f t="shared" si="29"/>
        <v>#DIV/0!</v>
      </c>
      <c r="L78" s="239"/>
      <c r="M78" s="25" t="s">
        <v>359</v>
      </c>
      <c r="N78" s="26" t="s">
        <v>360</v>
      </c>
      <c r="O78" s="27"/>
      <c r="P78" s="27"/>
      <c r="Q78" s="34"/>
      <c r="R78" s="30">
        <v>0</v>
      </c>
      <c r="S78" s="31">
        <v>1614825</v>
      </c>
      <c r="T78" s="27"/>
      <c r="U78" s="31">
        <v>3271055</v>
      </c>
      <c r="V78" s="32">
        <v>-3271055</v>
      </c>
      <c r="W78" s="33" t="e">
        <v>#DIV/0!</v>
      </c>
      <c r="Y78" s="239">
        <f t="shared" si="30"/>
        <v>0</v>
      </c>
      <c r="Z78" s="239">
        <f t="shared" si="31"/>
        <v>0</v>
      </c>
    </row>
    <row r="79" spans="1:26" outlineLevel="4" x14ac:dyDescent="0.35">
      <c r="A79" s="25" t="s">
        <v>361</v>
      </c>
      <c r="B79" s="26" t="s">
        <v>362</v>
      </c>
      <c r="C79" s="27"/>
      <c r="D79" s="27"/>
      <c r="E79" s="34"/>
      <c r="F79" s="30">
        <f>+C79+D79</f>
        <v>0</v>
      </c>
      <c r="G79" s="31">
        <v>505153</v>
      </c>
      <c r="H79" s="27"/>
      <c r="I79" s="31">
        <v>505153</v>
      </c>
      <c r="J79" s="32">
        <f>SUM(F79-I79)</f>
        <v>-505153</v>
      </c>
      <c r="K79" s="33" t="e">
        <f t="shared" si="29"/>
        <v>#DIV/0!</v>
      </c>
      <c r="L79" s="239"/>
      <c r="M79" s="25" t="s">
        <v>361</v>
      </c>
      <c r="N79" s="26" t="s">
        <v>362</v>
      </c>
      <c r="O79" s="27"/>
      <c r="P79" s="27"/>
      <c r="Q79" s="34"/>
      <c r="R79" s="30">
        <v>0</v>
      </c>
      <c r="S79" s="31">
        <v>505153</v>
      </c>
      <c r="T79" s="27"/>
      <c r="U79" s="31">
        <v>505153</v>
      </c>
      <c r="V79" s="32">
        <v>-505153</v>
      </c>
      <c r="W79" s="33" t="e">
        <v>#DIV/0!</v>
      </c>
      <c r="Y79" s="239">
        <f t="shared" si="30"/>
        <v>0</v>
      </c>
      <c r="Z79" s="239">
        <f t="shared" si="31"/>
        <v>0</v>
      </c>
    </row>
    <row r="80" spans="1:26" outlineLevel="4" x14ac:dyDescent="0.35">
      <c r="A80" s="25" t="s">
        <v>363</v>
      </c>
      <c r="B80" s="26" t="s">
        <v>364</v>
      </c>
      <c r="C80" s="27">
        <v>128167513</v>
      </c>
      <c r="D80" s="27"/>
      <c r="E80" s="34"/>
      <c r="F80" s="30">
        <f t="shared" ref="F80:F145" si="32">+C80+D80</f>
        <v>128167513</v>
      </c>
      <c r="G80" s="31">
        <v>37121400</v>
      </c>
      <c r="H80" s="27">
        <v>8781000</v>
      </c>
      <c r="I80" s="31">
        <v>37121400</v>
      </c>
      <c r="J80" s="32">
        <f t="shared" si="28"/>
        <v>91046113</v>
      </c>
      <c r="K80" s="33">
        <f t="shared" si="29"/>
        <v>0.28963189759326918</v>
      </c>
      <c r="L80" s="239"/>
      <c r="M80" s="25" t="s">
        <v>363</v>
      </c>
      <c r="N80" s="26" t="s">
        <v>364</v>
      </c>
      <c r="O80" s="27">
        <v>128167513</v>
      </c>
      <c r="P80" s="27"/>
      <c r="Q80" s="34"/>
      <c r="R80" s="30">
        <v>128167513</v>
      </c>
      <c r="S80" s="31">
        <v>28340400</v>
      </c>
      <c r="T80" s="27">
        <v>8781000</v>
      </c>
      <c r="U80" s="31">
        <v>37121400</v>
      </c>
      <c r="V80" s="32">
        <v>91046113</v>
      </c>
      <c r="W80" s="33">
        <v>0.28963189759326918</v>
      </c>
      <c r="Y80" s="239">
        <f t="shared" si="30"/>
        <v>0</v>
      </c>
      <c r="Z80" s="239">
        <f t="shared" si="31"/>
        <v>0</v>
      </c>
    </row>
    <row r="81" spans="1:26" s="20" customFormat="1" outlineLevel="3" x14ac:dyDescent="0.35">
      <c r="A81" s="16" t="s">
        <v>365</v>
      </c>
      <c r="B81" s="17" t="s">
        <v>366</v>
      </c>
      <c r="C81" s="18">
        <f>SUM(C82)</f>
        <v>230000000</v>
      </c>
      <c r="D81" s="18">
        <f t="shared" ref="D81:J82" si="33">SUM(D82)</f>
        <v>0</v>
      </c>
      <c r="E81" s="18">
        <f t="shared" si="33"/>
        <v>0</v>
      </c>
      <c r="F81" s="18">
        <f t="shared" si="33"/>
        <v>230000000</v>
      </c>
      <c r="G81" s="18">
        <f t="shared" si="33"/>
        <v>39934060</v>
      </c>
      <c r="H81" s="18">
        <v>7587000</v>
      </c>
      <c r="I81" s="18">
        <v>39934060</v>
      </c>
      <c r="J81" s="18">
        <f t="shared" si="33"/>
        <v>190065940</v>
      </c>
      <c r="K81" s="19">
        <f t="shared" si="29"/>
        <v>0.17362634782608696</v>
      </c>
      <c r="L81" s="239"/>
      <c r="M81" s="16" t="s">
        <v>365</v>
      </c>
      <c r="N81" s="17" t="s">
        <v>366</v>
      </c>
      <c r="O81" s="18">
        <v>230000000</v>
      </c>
      <c r="P81" s="18">
        <v>0</v>
      </c>
      <c r="Q81" s="18">
        <v>0</v>
      </c>
      <c r="R81" s="18">
        <v>230000000</v>
      </c>
      <c r="S81" s="18">
        <v>8135700</v>
      </c>
      <c r="T81" s="18">
        <v>7587000</v>
      </c>
      <c r="U81" s="18">
        <v>39934060</v>
      </c>
      <c r="V81" s="18">
        <v>190065940</v>
      </c>
      <c r="W81" s="19">
        <v>0.17362634782608696</v>
      </c>
      <c r="Y81" s="239">
        <f t="shared" si="30"/>
        <v>0</v>
      </c>
      <c r="Z81" s="239">
        <f t="shared" si="31"/>
        <v>0</v>
      </c>
    </row>
    <row r="82" spans="1:26" outlineLevel="4" x14ac:dyDescent="0.35">
      <c r="A82" s="21" t="s">
        <v>367</v>
      </c>
      <c r="B82" s="22" t="s">
        <v>368</v>
      </c>
      <c r="C82" s="23">
        <f>SUM(C83)</f>
        <v>230000000</v>
      </c>
      <c r="D82" s="23">
        <f t="shared" si="33"/>
        <v>0</v>
      </c>
      <c r="E82" s="23">
        <f t="shared" si="33"/>
        <v>0</v>
      </c>
      <c r="F82" s="23">
        <f t="shared" si="33"/>
        <v>230000000</v>
      </c>
      <c r="G82" s="23">
        <f t="shared" si="33"/>
        <v>39934060</v>
      </c>
      <c r="H82" s="23">
        <v>7587000</v>
      </c>
      <c r="I82" s="23">
        <v>39934060</v>
      </c>
      <c r="J82" s="23">
        <f t="shared" si="33"/>
        <v>190065940</v>
      </c>
      <c r="K82" s="36">
        <f t="shared" si="29"/>
        <v>0.17362634782608696</v>
      </c>
      <c r="L82" s="239"/>
      <c r="M82" s="21" t="s">
        <v>367</v>
      </c>
      <c r="N82" s="22" t="s">
        <v>368</v>
      </c>
      <c r="O82" s="23">
        <v>230000000</v>
      </c>
      <c r="P82" s="23">
        <v>0</v>
      </c>
      <c r="Q82" s="23">
        <v>0</v>
      </c>
      <c r="R82" s="23">
        <v>230000000</v>
      </c>
      <c r="S82" s="23">
        <v>8135700</v>
      </c>
      <c r="T82" s="23">
        <v>7587000</v>
      </c>
      <c r="U82" s="23">
        <v>39934060</v>
      </c>
      <c r="V82" s="23">
        <v>190065940</v>
      </c>
      <c r="W82" s="36">
        <v>0.17362634782608696</v>
      </c>
      <c r="Y82" s="239">
        <f t="shared" si="30"/>
        <v>0</v>
      </c>
      <c r="Z82" s="239">
        <f t="shared" si="31"/>
        <v>0</v>
      </c>
    </row>
    <row r="83" spans="1:26" outlineLevel="4" x14ac:dyDescent="0.35">
      <c r="A83" s="25" t="s">
        <v>369</v>
      </c>
      <c r="B83" s="26" t="s">
        <v>370</v>
      </c>
      <c r="C83" s="27">
        <v>230000000</v>
      </c>
      <c r="D83" s="27"/>
      <c r="E83" s="34"/>
      <c r="F83" s="30">
        <f t="shared" si="32"/>
        <v>230000000</v>
      </c>
      <c r="G83" s="31">
        <v>39934060</v>
      </c>
      <c r="H83" s="27">
        <v>7587000</v>
      </c>
      <c r="I83" s="31">
        <v>39934060</v>
      </c>
      <c r="J83" s="32">
        <f t="shared" si="28"/>
        <v>190065940</v>
      </c>
      <c r="K83" s="33">
        <f t="shared" si="29"/>
        <v>0.17362634782608696</v>
      </c>
      <c r="L83" s="239"/>
      <c r="M83" s="25" t="s">
        <v>369</v>
      </c>
      <c r="N83" s="26" t="s">
        <v>370</v>
      </c>
      <c r="O83" s="27">
        <v>230000000</v>
      </c>
      <c r="P83" s="27"/>
      <c r="Q83" s="34"/>
      <c r="R83" s="30">
        <v>230000000</v>
      </c>
      <c r="S83" s="31">
        <v>8135700</v>
      </c>
      <c r="T83" s="27">
        <v>7587000</v>
      </c>
      <c r="U83" s="31">
        <v>39934060</v>
      </c>
      <c r="V83" s="32">
        <v>190065940</v>
      </c>
      <c r="W83" s="33">
        <v>0.17362634782608696</v>
      </c>
      <c r="Y83" s="239">
        <f t="shared" si="30"/>
        <v>0</v>
      </c>
      <c r="Z83" s="239">
        <f t="shared" si="31"/>
        <v>0</v>
      </c>
    </row>
    <row r="84" spans="1:26" s="20" customFormat="1" outlineLevel="3" x14ac:dyDescent="0.35">
      <c r="A84" s="16" t="s">
        <v>371</v>
      </c>
      <c r="B84" s="17" t="s">
        <v>372</v>
      </c>
      <c r="C84" s="18">
        <f>SUM(C85+C103+C108)</f>
        <v>1693296796</v>
      </c>
      <c r="D84" s="18">
        <f>SUM(D85+D103+D108)</f>
        <v>0</v>
      </c>
      <c r="E84" s="18">
        <f>SUM(E85+E103+E108)</f>
        <v>0</v>
      </c>
      <c r="F84" s="18">
        <f>SUM(F85+F103+F108)</f>
        <v>1693296796</v>
      </c>
      <c r="G84" s="18">
        <f>SUM(G85+G103+G108)</f>
        <v>369116533</v>
      </c>
      <c r="H84" s="18">
        <v>91286185</v>
      </c>
      <c r="I84" s="18">
        <v>369116533</v>
      </c>
      <c r="J84" s="18">
        <f>SUM(J85+J103+J108)</f>
        <v>1324180263</v>
      </c>
      <c r="K84" s="19">
        <f t="shared" si="29"/>
        <v>0.21798690806711951</v>
      </c>
      <c r="L84" s="239"/>
      <c r="M84" s="16" t="s">
        <v>371</v>
      </c>
      <c r="N84" s="17" t="s">
        <v>372</v>
      </c>
      <c r="O84" s="18">
        <v>1693296796</v>
      </c>
      <c r="P84" s="18">
        <v>0</v>
      </c>
      <c r="Q84" s="18">
        <v>0</v>
      </c>
      <c r="R84" s="18">
        <v>1693296796</v>
      </c>
      <c r="S84" s="18">
        <v>196104045</v>
      </c>
      <c r="T84" s="18">
        <v>91286185</v>
      </c>
      <c r="U84" s="18">
        <v>369116533</v>
      </c>
      <c r="V84" s="18">
        <v>1324180263</v>
      </c>
      <c r="W84" s="19">
        <v>0.21798690806711951</v>
      </c>
      <c r="Y84" s="239">
        <f t="shared" ref="Y84:Y141" si="34">+C84-O84</f>
        <v>0</v>
      </c>
      <c r="Z84" s="239">
        <f t="shared" ref="Z84:Z141" si="35">+D84-P84</f>
        <v>0</v>
      </c>
    </row>
    <row r="85" spans="1:26" outlineLevel="4" x14ac:dyDescent="0.35">
      <c r="A85" s="16" t="s">
        <v>373</v>
      </c>
      <c r="B85" s="17" t="s">
        <v>374</v>
      </c>
      <c r="C85" s="18">
        <f>SUM(C92+C86)</f>
        <v>346400000</v>
      </c>
      <c r="D85" s="18">
        <f t="shared" ref="D85:J85" si="36">SUM(D92+D86)</f>
        <v>0</v>
      </c>
      <c r="E85" s="18">
        <f t="shared" si="36"/>
        <v>0</v>
      </c>
      <c r="F85" s="18">
        <f t="shared" si="36"/>
        <v>346400000</v>
      </c>
      <c r="G85" s="18">
        <f t="shared" si="36"/>
        <v>144136646</v>
      </c>
      <c r="H85" s="18">
        <v>10869600</v>
      </c>
      <c r="I85" s="18">
        <v>144136646</v>
      </c>
      <c r="J85" s="18">
        <f t="shared" si="36"/>
        <v>202263354</v>
      </c>
      <c r="K85" s="19">
        <f t="shared" si="29"/>
        <v>0.41609886258660506</v>
      </c>
      <c r="L85" s="239"/>
      <c r="M85" s="16" t="s">
        <v>373</v>
      </c>
      <c r="N85" s="17" t="s">
        <v>374</v>
      </c>
      <c r="O85" s="18">
        <v>346400000</v>
      </c>
      <c r="P85" s="18">
        <v>0</v>
      </c>
      <c r="Q85" s="18">
        <v>0</v>
      </c>
      <c r="R85" s="18">
        <v>346400000</v>
      </c>
      <c r="S85" s="18">
        <v>127622146</v>
      </c>
      <c r="T85" s="18">
        <v>10869600</v>
      </c>
      <c r="U85" s="18">
        <v>144136646</v>
      </c>
      <c r="V85" s="18">
        <v>202263354</v>
      </c>
      <c r="W85" s="19">
        <v>0.41609886258660506</v>
      </c>
      <c r="Y85" s="239">
        <f t="shared" si="34"/>
        <v>0</v>
      </c>
      <c r="Z85" s="239">
        <f t="shared" si="35"/>
        <v>0</v>
      </c>
    </row>
    <row r="86" spans="1:26" outlineLevel="4" x14ac:dyDescent="0.35">
      <c r="A86" s="21" t="s">
        <v>375</v>
      </c>
      <c r="B86" s="22" t="s">
        <v>46</v>
      </c>
      <c r="C86" s="23">
        <f>SUM(C87:C91)</f>
        <v>180600000</v>
      </c>
      <c r="D86" s="23">
        <f t="shared" ref="D86:J86" si="37">SUM(D87:D91)</f>
        <v>0</v>
      </c>
      <c r="E86" s="23">
        <f t="shared" si="37"/>
        <v>0</v>
      </c>
      <c r="F86" s="23">
        <f t="shared" si="37"/>
        <v>180600000</v>
      </c>
      <c r="G86" s="23">
        <f t="shared" si="37"/>
        <v>110380646</v>
      </c>
      <c r="H86" s="23">
        <v>204100</v>
      </c>
      <c r="I86" s="23">
        <v>110380646</v>
      </c>
      <c r="J86" s="23">
        <f t="shared" si="37"/>
        <v>70219354</v>
      </c>
      <c r="K86" s="36">
        <f t="shared" si="29"/>
        <v>0.61118851605758584</v>
      </c>
      <c r="L86" s="239"/>
      <c r="M86" s="21" t="s">
        <v>375</v>
      </c>
      <c r="N86" s="22" t="s">
        <v>46</v>
      </c>
      <c r="O86" s="23">
        <v>180600000</v>
      </c>
      <c r="P86" s="23">
        <v>0</v>
      </c>
      <c r="Q86" s="23">
        <v>0</v>
      </c>
      <c r="R86" s="23">
        <v>180600000</v>
      </c>
      <c r="S86" s="23">
        <v>107936146</v>
      </c>
      <c r="T86" s="23">
        <v>204100</v>
      </c>
      <c r="U86" s="23">
        <v>110380646</v>
      </c>
      <c r="V86" s="23">
        <v>70219354</v>
      </c>
      <c r="W86" s="36">
        <v>0.61118851605758584</v>
      </c>
      <c r="Y86" s="239">
        <f t="shared" si="34"/>
        <v>0</v>
      </c>
      <c r="Z86" s="239">
        <f t="shared" si="35"/>
        <v>0</v>
      </c>
    </row>
    <row r="87" spans="1:26" outlineLevel="4" x14ac:dyDescent="0.35">
      <c r="A87" s="25" t="s">
        <v>376</v>
      </c>
      <c r="B87" s="26" t="s">
        <v>47</v>
      </c>
      <c r="C87" s="27">
        <v>169000000</v>
      </c>
      <c r="D87" s="27"/>
      <c r="E87" s="34"/>
      <c r="F87" s="30">
        <f t="shared" si="32"/>
        <v>169000000</v>
      </c>
      <c r="G87" s="31">
        <v>106095046</v>
      </c>
      <c r="H87" s="27"/>
      <c r="I87" s="31">
        <v>106095046</v>
      </c>
      <c r="J87" s="32">
        <f t="shared" si="28"/>
        <v>62904954</v>
      </c>
      <c r="K87" s="33">
        <f t="shared" si="29"/>
        <v>0.62778133727810648</v>
      </c>
      <c r="L87" s="239"/>
      <c r="M87" s="25" t="s">
        <v>376</v>
      </c>
      <c r="N87" s="26" t="s">
        <v>47</v>
      </c>
      <c r="O87" s="27">
        <v>169000000</v>
      </c>
      <c r="P87" s="27"/>
      <c r="Q87" s="34"/>
      <c r="R87" s="30">
        <v>169000000</v>
      </c>
      <c r="S87" s="31">
        <v>106095046</v>
      </c>
      <c r="T87" s="27"/>
      <c r="U87" s="31">
        <v>106095046</v>
      </c>
      <c r="V87" s="32">
        <v>62904954</v>
      </c>
      <c r="W87" s="33">
        <v>0.62778133727810648</v>
      </c>
      <c r="Y87" s="239">
        <f t="shared" si="34"/>
        <v>0</v>
      </c>
      <c r="Z87" s="239">
        <f t="shared" si="35"/>
        <v>0</v>
      </c>
    </row>
    <row r="88" spans="1:26" outlineLevel="4" x14ac:dyDescent="0.35">
      <c r="A88" s="25" t="s">
        <v>377</v>
      </c>
      <c r="B88" s="26" t="s">
        <v>48</v>
      </c>
      <c r="C88" s="27">
        <v>200000</v>
      </c>
      <c r="D88" s="27"/>
      <c r="E88" s="34"/>
      <c r="F88" s="30">
        <f t="shared" si="32"/>
        <v>200000</v>
      </c>
      <c r="G88" s="31"/>
      <c r="H88" s="27"/>
      <c r="I88" s="31"/>
      <c r="J88" s="32">
        <f t="shared" si="28"/>
        <v>200000</v>
      </c>
      <c r="K88" s="33">
        <f t="shared" si="29"/>
        <v>0</v>
      </c>
      <c r="L88" s="239"/>
      <c r="M88" s="25" t="s">
        <v>377</v>
      </c>
      <c r="N88" s="26" t="s">
        <v>48</v>
      </c>
      <c r="O88" s="27">
        <v>200000</v>
      </c>
      <c r="P88" s="27"/>
      <c r="Q88" s="34"/>
      <c r="R88" s="30">
        <v>200000</v>
      </c>
      <c r="S88" s="31"/>
      <c r="T88" s="27"/>
      <c r="U88" s="31"/>
      <c r="V88" s="32">
        <v>200000</v>
      </c>
      <c r="W88" s="33">
        <v>0</v>
      </c>
      <c r="Y88" s="239">
        <f t="shared" si="34"/>
        <v>0</v>
      </c>
      <c r="Z88" s="239">
        <f t="shared" si="35"/>
        <v>0</v>
      </c>
    </row>
    <row r="89" spans="1:26" outlineLevel="4" x14ac:dyDescent="0.35">
      <c r="A89" s="25" t="s">
        <v>378</v>
      </c>
      <c r="B89" s="26" t="s">
        <v>49</v>
      </c>
      <c r="C89" s="27">
        <v>200000</v>
      </c>
      <c r="D89" s="27"/>
      <c r="E89" s="34"/>
      <c r="F89" s="30">
        <f t="shared" si="32"/>
        <v>200000</v>
      </c>
      <c r="G89" s="31">
        <v>1491000</v>
      </c>
      <c r="H89" s="27">
        <v>20400</v>
      </c>
      <c r="I89" s="31">
        <v>1491000</v>
      </c>
      <c r="J89" s="32">
        <f t="shared" si="28"/>
        <v>-1291000</v>
      </c>
      <c r="K89" s="33">
        <f t="shared" si="29"/>
        <v>7.4550000000000001</v>
      </c>
      <c r="L89" s="239"/>
      <c r="M89" s="25" t="s">
        <v>378</v>
      </c>
      <c r="N89" s="26" t="s">
        <v>49</v>
      </c>
      <c r="O89" s="27">
        <v>200000</v>
      </c>
      <c r="P89" s="27"/>
      <c r="Q89" s="34"/>
      <c r="R89" s="30">
        <v>200000</v>
      </c>
      <c r="S89" s="31">
        <v>1122100</v>
      </c>
      <c r="T89" s="27">
        <v>20400</v>
      </c>
      <c r="U89" s="31">
        <v>1491000</v>
      </c>
      <c r="V89" s="32">
        <v>-1291000</v>
      </c>
      <c r="W89" s="33">
        <v>7.4550000000000001</v>
      </c>
      <c r="Y89" s="239">
        <f t="shared" si="34"/>
        <v>0</v>
      </c>
      <c r="Z89" s="239">
        <f t="shared" si="35"/>
        <v>0</v>
      </c>
    </row>
    <row r="90" spans="1:26" outlineLevel="4" x14ac:dyDescent="0.35">
      <c r="A90" s="25" t="s">
        <v>379</v>
      </c>
      <c r="B90" s="26" t="s">
        <v>50</v>
      </c>
      <c r="C90" s="27">
        <v>10000000</v>
      </c>
      <c r="D90" s="27"/>
      <c r="E90" s="34"/>
      <c r="F90" s="30">
        <f t="shared" si="32"/>
        <v>10000000</v>
      </c>
      <c r="G90" s="31">
        <v>2140600</v>
      </c>
      <c r="H90" s="27">
        <v>168700</v>
      </c>
      <c r="I90" s="31">
        <v>2140600</v>
      </c>
      <c r="J90" s="32">
        <f t="shared" si="28"/>
        <v>7859400</v>
      </c>
      <c r="K90" s="33">
        <f t="shared" si="29"/>
        <v>0.21406</v>
      </c>
      <c r="L90" s="239"/>
      <c r="M90" s="25" t="s">
        <v>379</v>
      </c>
      <c r="N90" s="26" t="s">
        <v>50</v>
      </c>
      <c r="O90" s="27">
        <v>10000000</v>
      </c>
      <c r="P90" s="27"/>
      <c r="Q90" s="34"/>
      <c r="R90" s="30">
        <v>10000000</v>
      </c>
      <c r="S90" s="31">
        <v>80000</v>
      </c>
      <c r="T90" s="27">
        <v>168700</v>
      </c>
      <c r="U90" s="31">
        <v>2140600</v>
      </c>
      <c r="V90" s="32">
        <v>7859400</v>
      </c>
      <c r="W90" s="33">
        <v>0.21406</v>
      </c>
      <c r="Y90" s="239">
        <f t="shared" si="34"/>
        <v>0</v>
      </c>
      <c r="Z90" s="239">
        <f t="shared" si="35"/>
        <v>0</v>
      </c>
    </row>
    <row r="91" spans="1:26" s="20" customFormat="1" outlineLevel="3" x14ac:dyDescent="0.35">
      <c r="A91" s="25" t="s">
        <v>380</v>
      </c>
      <c r="B91" s="26" t="s">
        <v>51</v>
      </c>
      <c r="C91" s="27">
        <v>1200000</v>
      </c>
      <c r="D91" s="27"/>
      <c r="E91" s="34"/>
      <c r="F91" s="30">
        <f t="shared" si="32"/>
        <v>1200000</v>
      </c>
      <c r="G91" s="31">
        <v>654000</v>
      </c>
      <c r="H91" s="27">
        <v>15000</v>
      </c>
      <c r="I91" s="31">
        <v>654000</v>
      </c>
      <c r="J91" s="32">
        <f t="shared" si="28"/>
        <v>546000</v>
      </c>
      <c r="K91" s="33">
        <f t="shared" si="29"/>
        <v>0.54500000000000004</v>
      </c>
      <c r="L91" s="239"/>
      <c r="M91" s="25" t="s">
        <v>380</v>
      </c>
      <c r="N91" s="26" t="s">
        <v>51</v>
      </c>
      <c r="O91" s="27">
        <v>1200000</v>
      </c>
      <c r="P91" s="27"/>
      <c r="Q91" s="34"/>
      <c r="R91" s="30">
        <v>1200000</v>
      </c>
      <c r="S91" s="31">
        <v>639000</v>
      </c>
      <c r="T91" s="27">
        <v>15000</v>
      </c>
      <c r="U91" s="31">
        <v>654000</v>
      </c>
      <c r="V91" s="32">
        <v>546000</v>
      </c>
      <c r="W91" s="33">
        <v>0.54500000000000004</v>
      </c>
      <c r="Y91" s="239">
        <f t="shared" si="34"/>
        <v>0</v>
      </c>
      <c r="Z91" s="239">
        <f t="shared" si="35"/>
        <v>0</v>
      </c>
    </row>
    <row r="92" spans="1:26" outlineLevel="4" x14ac:dyDescent="0.35">
      <c r="A92" s="16" t="s">
        <v>381</v>
      </c>
      <c r="B92" s="17" t="s">
        <v>52</v>
      </c>
      <c r="C92" s="18">
        <f>SUM(C93)</f>
        <v>165800000</v>
      </c>
      <c r="D92" s="18">
        <f t="shared" ref="D92:J92" si="38">SUM(D93)</f>
        <v>0</v>
      </c>
      <c r="E92" s="18">
        <f t="shared" si="38"/>
        <v>0</v>
      </c>
      <c r="F92" s="18">
        <f t="shared" si="38"/>
        <v>165800000</v>
      </c>
      <c r="G92" s="18">
        <f t="shared" si="38"/>
        <v>33756000</v>
      </c>
      <c r="H92" s="18">
        <v>10665500</v>
      </c>
      <c r="I92" s="18">
        <v>33756000</v>
      </c>
      <c r="J92" s="18">
        <f t="shared" si="38"/>
        <v>132044000</v>
      </c>
      <c r="K92" s="19">
        <f t="shared" si="29"/>
        <v>0.2035946924004825</v>
      </c>
      <c r="L92" s="239"/>
      <c r="M92" s="16" t="s">
        <v>381</v>
      </c>
      <c r="N92" s="17" t="s">
        <v>52</v>
      </c>
      <c r="O92" s="18">
        <v>165800000</v>
      </c>
      <c r="P92" s="18">
        <v>0</v>
      </c>
      <c r="Q92" s="18">
        <v>0</v>
      </c>
      <c r="R92" s="18">
        <v>165800000</v>
      </c>
      <c r="S92" s="18">
        <v>19686000</v>
      </c>
      <c r="T92" s="18">
        <v>10665500</v>
      </c>
      <c r="U92" s="18">
        <v>33756000</v>
      </c>
      <c r="V92" s="18">
        <v>132044000</v>
      </c>
      <c r="W92" s="19">
        <v>0.2035946924004825</v>
      </c>
      <c r="Y92" s="239">
        <f t="shared" si="34"/>
        <v>0</v>
      </c>
      <c r="Z92" s="239">
        <f t="shared" si="35"/>
        <v>0</v>
      </c>
    </row>
    <row r="93" spans="1:26" outlineLevel="4" x14ac:dyDescent="0.35">
      <c r="A93" s="21" t="s">
        <v>382</v>
      </c>
      <c r="B93" s="22" t="s">
        <v>53</v>
      </c>
      <c r="C93" s="23">
        <f>SUM(C94:C100)</f>
        <v>165800000</v>
      </c>
      <c r="D93" s="23">
        <f t="shared" ref="D93:J93" si="39">SUM(D94:D100)</f>
        <v>0</v>
      </c>
      <c r="E93" s="23">
        <f t="shared" si="39"/>
        <v>0</v>
      </c>
      <c r="F93" s="23">
        <f t="shared" si="39"/>
        <v>165800000</v>
      </c>
      <c r="G93" s="23">
        <f t="shared" si="39"/>
        <v>33756000</v>
      </c>
      <c r="H93" s="23">
        <v>10665500</v>
      </c>
      <c r="I93" s="23">
        <v>33756000</v>
      </c>
      <c r="J93" s="23">
        <f t="shared" si="39"/>
        <v>132044000</v>
      </c>
      <c r="K93" s="36">
        <f t="shared" si="29"/>
        <v>0.2035946924004825</v>
      </c>
      <c r="L93" s="239"/>
      <c r="M93" s="21" t="s">
        <v>382</v>
      </c>
      <c r="N93" s="22" t="s">
        <v>53</v>
      </c>
      <c r="O93" s="23">
        <v>165800000</v>
      </c>
      <c r="P93" s="23">
        <v>0</v>
      </c>
      <c r="Q93" s="23">
        <v>0</v>
      </c>
      <c r="R93" s="23">
        <v>165800000</v>
      </c>
      <c r="S93" s="23">
        <v>19686000</v>
      </c>
      <c r="T93" s="23">
        <v>10665500</v>
      </c>
      <c r="U93" s="23">
        <v>33756000</v>
      </c>
      <c r="V93" s="23">
        <v>132044000</v>
      </c>
      <c r="W93" s="36">
        <v>0.2035946924004825</v>
      </c>
      <c r="Y93" s="239">
        <f t="shared" si="34"/>
        <v>0</v>
      </c>
      <c r="Z93" s="239">
        <f t="shared" si="35"/>
        <v>0</v>
      </c>
    </row>
    <row r="94" spans="1:26" outlineLevel="4" x14ac:dyDescent="0.35">
      <c r="A94" s="25" t="s">
        <v>383</v>
      </c>
      <c r="B94" s="26" t="s">
        <v>54</v>
      </c>
      <c r="C94" s="27">
        <v>24000000</v>
      </c>
      <c r="D94" s="27"/>
      <c r="E94" s="34"/>
      <c r="F94" s="30">
        <f t="shared" si="32"/>
        <v>24000000</v>
      </c>
      <c r="G94" s="31">
        <v>500000</v>
      </c>
      <c r="H94" s="27"/>
      <c r="I94" s="31">
        <v>500000</v>
      </c>
      <c r="J94" s="32">
        <f t="shared" si="28"/>
        <v>23500000</v>
      </c>
      <c r="K94" s="33">
        <f t="shared" si="29"/>
        <v>2.0833333333333332E-2</v>
      </c>
      <c r="L94" s="239"/>
      <c r="M94" s="25" t="s">
        <v>383</v>
      </c>
      <c r="N94" s="26" t="s">
        <v>54</v>
      </c>
      <c r="O94" s="27">
        <v>24000000</v>
      </c>
      <c r="P94" s="27"/>
      <c r="Q94" s="34"/>
      <c r="R94" s="30">
        <v>24000000</v>
      </c>
      <c r="S94" s="31">
        <v>500000</v>
      </c>
      <c r="T94" s="27"/>
      <c r="U94" s="31">
        <v>500000</v>
      </c>
      <c r="V94" s="32">
        <v>23500000</v>
      </c>
      <c r="W94" s="33">
        <v>2.0833333333333332E-2</v>
      </c>
      <c r="Y94" s="239">
        <f t="shared" si="34"/>
        <v>0</v>
      </c>
      <c r="Z94" s="239">
        <f t="shared" si="35"/>
        <v>0</v>
      </c>
    </row>
    <row r="95" spans="1:26" outlineLevel="4" x14ac:dyDescent="0.35">
      <c r="A95" s="25" t="s">
        <v>384</v>
      </c>
      <c r="B95" s="26" t="s">
        <v>55</v>
      </c>
      <c r="C95" s="27">
        <v>1200000</v>
      </c>
      <c r="D95" s="27"/>
      <c r="E95" s="34"/>
      <c r="F95" s="30">
        <f t="shared" si="32"/>
        <v>1200000</v>
      </c>
      <c r="G95" s="31">
        <v>190000</v>
      </c>
      <c r="H95" s="27"/>
      <c r="I95" s="31">
        <v>190000</v>
      </c>
      <c r="J95" s="32">
        <f t="shared" si="28"/>
        <v>1010000</v>
      </c>
      <c r="K95" s="33">
        <f t="shared" si="29"/>
        <v>0.15833333333333333</v>
      </c>
      <c r="L95" s="239"/>
      <c r="M95" s="25" t="s">
        <v>384</v>
      </c>
      <c r="N95" s="26" t="s">
        <v>55</v>
      </c>
      <c r="O95" s="27">
        <v>1200000</v>
      </c>
      <c r="P95" s="27"/>
      <c r="Q95" s="34"/>
      <c r="R95" s="30">
        <v>1200000</v>
      </c>
      <c r="S95" s="31">
        <v>100000</v>
      </c>
      <c r="T95" s="27"/>
      <c r="U95" s="31">
        <v>190000</v>
      </c>
      <c r="V95" s="32">
        <v>1010000</v>
      </c>
      <c r="W95" s="33">
        <v>0.15833333333333333</v>
      </c>
      <c r="Y95" s="239">
        <f t="shared" si="34"/>
        <v>0</v>
      </c>
      <c r="Z95" s="239">
        <f t="shared" si="35"/>
        <v>0</v>
      </c>
    </row>
    <row r="96" spans="1:26" outlineLevel="4" x14ac:dyDescent="0.35">
      <c r="A96" s="25" t="s">
        <v>385</v>
      </c>
      <c r="B96" s="26" t="s">
        <v>56</v>
      </c>
      <c r="C96" s="27">
        <v>600000</v>
      </c>
      <c r="D96" s="27"/>
      <c r="E96" s="34"/>
      <c r="F96" s="30">
        <f t="shared" si="32"/>
        <v>600000</v>
      </c>
      <c r="G96" s="31"/>
      <c r="H96" s="27"/>
      <c r="I96" s="31"/>
      <c r="J96" s="32">
        <f t="shared" si="28"/>
        <v>600000</v>
      </c>
      <c r="K96" s="33">
        <f t="shared" si="29"/>
        <v>0</v>
      </c>
      <c r="L96" s="239"/>
      <c r="M96" s="25" t="s">
        <v>385</v>
      </c>
      <c r="N96" s="26" t="s">
        <v>56</v>
      </c>
      <c r="O96" s="27">
        <v>600000</v>
      </c>
      <c r="P96" s="27"/>
      <c r="Q96" s="34"/>
      <c r="R96" s="30">
        <v>600000</v>
      </c>
      <c r="S96" s="31"/>
      <c r="T96" s="27"/>
      <c r="U96" s="31"/>
      <c r="V96" s="32">
        <v>600000</v>
      </c>
      <c r="W96" s="33">
        <v>0</v>
      </c>
      <c r="Y96" s="239">
        <f t="shared" si="34"/>
        <v>0</v>
      </c>
      <c r="Z96" s="239">
        <f t="shared" si="35"/>
        <v>0</v>
      </c>
    </row>
    <row r="97" spans="1:26" outlineLevel="4" x14ac:dyDescent="0.35">
      <c r="A97" s="25" t="s">
        <v>386</v>
      </c>
      <c r="B97" s="26" t="s">
        <v>57</v>
      </c>
      <c r="C97" s="27">
        <v>28000000</v>
      </c>
      <c r="D97" s="27"/>
      <c r="E97" s="34"/>
      <c r="F97" s="30">
        <f t="shared" si="32"/>
        <v>28000000</v>
      </c>
      <c r="G97" s="31">
        <v>5428000</v>
      </c>
      <c r="H97" s="27">
        <v>480000</v>
      </c>
      <c r="I97" s="31">
        <v>5428000</v>
      </c>
      <c r="J97" s="32">
        <f t="shared" si="28"/>
        <v>22572000</v>
      </c>
      <c r="K97" s="33">
        <f t="shared" si="29"/>
        <v>0.19385714285714287</v>
      </c>
      <c r="L97" s="239"/>
      <c r="M97" s="25" t="s">
        <v>386</v>
      </c>
      <c r="N97" s="26" t="s">
        <v>57</v>
      </c>
      <c r="O97" s="27">
        <v>28000000</v>
      </c>
      <c r="P97" s="27"/>
      <c r="Q97" s="34"/>
      <c r="R97" s="30">
        <v>28000000</v>
      </c>
      <c r="S97" s="31">
        <v>4526000</v>
      </c>
      <c r="T97" s="27">
        <v>480000</v>
      </c>
      <c r="U97" s="31">
        <v>5428000</v>
      </c>
      <c r="V97" s="32">
        <v>22572000</v>
      </c>
      <c r="W97" s="33">
        <v>0.19385714285714287</v>
      </c>
      <c r="Y97" s="239">
        <f t="shared" si="34"/>
        <v>0</v>
      </c>
      <c r="Z97" s="239">
        <f t="shared" si="35"/>
        <v>0</v>
      </c>
    </row>
    <row r="98" spans="1:26" outlineLevel="4" x14ac:dyDescent="0.35">
      <c r="A98" s="25" t="s">
        <v>387</v>
      </c>
      <c r="B98" s="26" t="s">
        <v>58</v>
      </c>
      <c r="C98" s="27">
        <v>40000000</v>
      </c>
      <c r="D98" s="27"/>
      <c r="E98" s="34"/>
      <c r="F98" s="30">
        <f t="shared" si="32"/>
        <v>40000000</v>
      </c>
      <c r="G98" s="31">
        <v>4682000</v>
      </c>
      <c r="H98" s="27">
        <v>1252000</v>
      </c>
      <c r="I98" s="31">
        <v>4682000</v>
      </c>
      <c r="J98" s="32">
        <f t="shared" si="28"/>
        <v>35318000</v>
      </c>
      <c r="K98" s="33">
        <f t="shared" si="29"/>
        <v>0.11705</v>
      </c>
      <c r="L98" s="239"/>
      <c r="M98" s="25" t="s">
        <v>387</v>
      </c>
      <c r="N98" s="26" t="s">
        <v>58</v>
      </c>
      <c r="O98" s="27">
        <v>40000000</v>
      </c>
      <c r="P98" s="27"/>
      <c r="Q98" s="34"/>
      <c r="R98" s="30">
        <v>40000000</v>
      </c>
      <c r="S98" s="31">
        <v>1430000</v>
      </c>
      <c r="T98" s="27">
        <v>1252000</v>
      </c>
      <c r="U98" s="31">
        <v>4682000</v>
      </c>
      <c r="V98" s="32">
        <v>35318000</v>
      </c>
      <c r="W98" s="33">
        <v>0.11705</v>
      </c>
      <c r="Y98" s="239">
        <f t="shared" si="34"/>
        <v>0</v>
      </c>
      <c r="Z98" s="239">
        <f t="shared" si="35"/>
        <v>0</v>
      </c>
    </row>
    <row r="99" spans="1:26" outlineLevel="4" x14ac:dyDescent="0.35">
      <c r="A99" s="25" t="s">
        <v>388</v>
      </c>
      <c r="B99" s="26" t="s">
        <v>59</v>
      </c>
      <c r="C99" s="27">
        <v>12000000</v>
      </c>
      <c r="D99" s="27"/>
      <c r="E99" s="34"/>
      <c r="F99" s="30">
        <f t="shared" si="32"/>
        <v>12000000</v>
      </c>
      <c r="G99" s="31">
        <v>3943500</v>
      </c>
      <c r="H99" s="27">
        <v>1105000</v>
      </c>
      <c r="I99" s="31">
        <v>3943500</v>
      </c>
      <c r="J99" s="32">
        <f t="shared" si="28"/>
        <v>8056500</v>
      </c>
      <c r="K99" s="33">
        <f t="shared" si="29"/>
        <v>0.328625</v>
      </c>
      <c r="L99" s="239"/>
      <c r="M99" s="25" t="s">
        <v>388</v>
      </c>
      <c r="N99" s="26" t="s">
        <v>59</v>
      </c>
      <c r="O99" s="27">
        <v>12000000</v>
      </c>
      <c r="P99" s="27"/>
      <c r="Q99" s="34"/>
      <c r="R99" s="30">
        <v>12000000</v>
      </c>
      <c r="S99" s="31">
        <v>1946000</v>
      </c>
      <c r="T99" s="27">
        <v>1105000</v>
      </c>
      <c r="U99" s="31">
        <v>3943500</v>
      </c>
      <c r="V99" s="32">
        <v>8056500</v>
      </c>
      <c r="W99" s="33">
        <v>0.328625</v>
      </c>
      <c r="Y99" s="239">
        <f t="shared" si="34"/>
        <v>0</v>
      </c>
      <c r="Z99" s="239">
        <f t="shared" si="35"/>
        <v>0</v>
      </c>
    </row>
    <row r="100" spans="1:26" outlineLevel="4" x14ac:dyDescent="0.35">
      <c r="A100" s="25" t="s">
        <v>389</v>
      </c>
      <c r="B100" s="26" t="s">
        <v>60</v>
      </c>
      <c r="C100" s="27">
        <v>60000000</v>
      </c>
      <c r="D100" s="27"/>
      <c r="E100" s="34"/>
      <c r="F100" s="30">
        <f t="shared" si="32"/>
        <v>60000000</v>
      </c>
      <c r="G100" s="31">
        <v>19012500</v>
      </c>
      <c r="H100" s="27">
        <v>7828500</v>
      </c>
      <c r="I100" s="31">
        <v>19012500</v>
      </c>
      <c r="J100" s="32">
        <f t="shared" si="28"/>
        <v>40987500</v>
      </c>
      <c r="K100" s="33">
        <f t="shared" si="29"/>
        <v>0.31687500000000002</v>
      </c>
      <c r="L100" s="239"/>
      <c r="M100" s="25" t="s">
        <v>389</v>
      </c>
      <c r="N100" s="26" t="s">
        <v>60</v>
      </c>
      <c r="O100" s="27">
        <v>60000000</v>
      </c>
      <c r="P100" s="27"/>
      <c r="Q100" s="34"/>
      <c r="R100" s="30">
        <v>60000000</v>
      </c>
      <c r="S100" s="31">
        <v>11184000</v>
      </c>
      <c r="T100" s="27">
        <v>7828500</v>
      </c>
      <c r="U100" s="31">
        <v>19012500</v>
      </c>
      <c r="V100" s="32">
        <v>40987500</v>
      </c>
      <c r="W100" s="33">
        <v>0.31687500000000002</v>
      </c>
      <c r="Y100" s="239">
        <f t="shared" si="34"/>
        <v>0</v>
      </c>
      <c r="Z100" s="239">
        <f t="shared" si="35"/>
        <v>0</v>
      </c>
    </row>
    <row r="101" spans="1:26" outlineLevel="4" x14ac:dyDescent="0.35">
      <c r="A101" s="21">
        <v>11255</v>
      </c>
      <c r="B101" s="22" t="s">
        <v>1202</v>
      </c>
      <c r="C101" s="23">
        <f>+C102</f>
        <v>0</v>
      </c>
      <c r="D101" s="23">
        <f t="shared" ref="D101:J101" si="40">+D102</f>
        <v>0</v>
      </c>
      <c r="E101" s="23">
        <f t="shared" si="40"/>
        <v>0</v>
      </c>
      <c r="F101" s="23">
        <f t="shared" si="40"/>
        <v>0</v>
      </c>
      <c r="G101" s="23">
        <f t="shared" si="40"/>
        <v>10854800</v>
      </c>
      <c r="H101" s="23">
        <f t="shared" si="40"/>
        <v>10854800</v>
      </c>
      <c r="I101" s="23">
        <f t="shared" si="40"/>
        <v>10854800</v>
      </c>
      <c r="J101" s="23">
        <f t="shared" si="40"/>
        <v>0</v>
      </c>
      <c r="K101" s="36" t="e">
        <f t="shared" si="29"/>
        <v>#DIV/0!</v>
      </c>
      <c r="L101" s="239"/>
      <c r="M101" s="21"/>
      <c r="N101" s="22"/>
      <c r="O101" s="23"/>
      <c r="P101" s="23"/>
      <c r="Q101" s="23"/>
      <c r="R101" s="23"/>
      <c r="S101" s="23"/>
      <c r="T101" s="23"/>
      <c r="U101" s="23"/>
      <c r="V101" s="23"/>
      <c r="W101" s="36"/>
      <c r="Y101" s="239">
        <f t="shared" si="34"/>
        <v>0</v>
      </c>
      <c r="Z101" s="239">
        <f t="shared" si="35"/>
        <v>0</v>
      </c>
    </row>
    <row r="102" spans="1:26" outlineLevel="4" x14ac:dyDescent="0.35">
      <c r="A102" s="25">
        <v>1125501</v>
      </c>
      <c r="B102" s="26" t="s">
        <v>1201</v>
      </c>
      <c r="C102" s="27"/>
      <c r="D102" s="27"/>
      <c r="E102" s="34"/>
      <c r="F102" s="30">
        <f t="shared" ref="F102" si="41">+C102+D102</f>
        <v>0</v>
      </c>
      <c r="G102" s="31">
        <v>10854800</v>
      </c>
      <c r="H102" s="27">
        <v>10854800</v>
      </c>
      <c r="I102" s="31">
        <v>10854800</v>
      </c>
      <c r="J102" s="32"/>
      <c r="K102" s="33" t="e">
        <f t="shared" si="29"/>
        <v>#DIV/0!</v>
      </c>
      <c r="L102" s="239"/>
      <c r="M102" s="25"/>
      <c r="N102" s="26"/>
      <c r="O102" s="27"/>
      <c r="P102" s="27"/>
      <c r="Q102" s="34"/>
      <c r="R102" s="30"/>
      <c r="S102" s="31"/>
      <c r="T102" s="27">
        <v>10854800</v>
      </c>
      <c r="U102" s="31">
        <v>10854800</v>
      </c>
      <c r="V102" s="32"/>
      <c r="W102" s="33"/>
      <c r="Y102" s="239">
        <f t="shared" si="34"/>
        <v>0</v>
      </c>
      <c r="Z102" s="239">
        <f t="shared" si="35"/>
        <v>0</v>
      </c>
    </row>
    <row r="103" spans="1:26" outlineLevel="4" x14ac:dyDescent="0.35">
      <c r="A103" s="21" t="s">
        <v>390</v>
      </c>
      <c r="B103" s="22" t="s">
        <v>391</v>
      </c>
      <c r="C103" s="23">
        <f>SUM(C104)</f>
        <v>94000000</v>
      </c>
      <c r="D103" s="23">
        <f t="shared" ref="D103:J103" si="42">SUM(D104)</f>
        <v>0</v>
      </c>
      <c r="E103" s="23">
        <f t="shared" si="42"/>
        <v>0</v>
      </c>
      <c r="F103" s="23">
        <f t="shared" si="42"/>
        <v>94000000</v>
      </c>
      <c r="G103" s="23">
        <f t="shared" si="42"/>
        <v>48992686</v>
      </c>
      <c r="H103" s="23">
        <v>6971988</v>
      </c>
      <c r="I103" s="23">
        <v>48992686</v>
      </c>
      <c r="J103" s="23">
        <f t="shared" si="42"/>
        <v>45007314</v>
      </c>
      <c r="K103" s="36">
        <f t="shared" si="29"/>
        <v>0.52119878723404256</v>
      </c>
      <c r="L103" s="239"/>
      <c r="M103" s="21" t="s">
        <v>390</v>
      </c>
      <c r="N103" s="22" t="s">
        <v>391</v>
      </c>
      <c r="O103" s="23">
        <v>94000000</v>
      </c>
      <c r="P103" s="23">
        <v>0</v>
      </c>
      <c r="Q103" s="23">
        <v>0</v>
      </c>
      <c r="R103" s="23">
        <v>94000000</v>
      </c>
      <c r="S103" s="23">
        <v>8376760</v>
      </c>
      <c r="T103" s="23">
        <v>6971988</v>
      </c>
      <c r="U103" s="23">
        <v>48992686</v>
      </c>
      <c r="V103" s="23">
        <v>45007314</v>
      </c>
      <c r="W103" s="36">
        <v>0.52119878723404256</v>
      </c>
      <c r="Y103" s="239">
        <f t="shared" si="34"/>
        <v>0</v>
      </c>
      <c r="Z103" s="239">
        <f t="shared" si="35"/>
        <v>0</v>
      </c>
    </row>
    <row r="104" spans="1:26" s="20" customFormat="1" outlineLevel="3" x14ac:dyDescent="0.35">
      <c r="A104" s="25" t="s">
        <v>392</v>
      </c>
      <c r="B104" s="26" t="s">
        <v>393</v>
      </c>
      <c r="C104" s="27">
        <v>94000000</v>
      </c>
      <c r="D104" s="27"/>
      <c r="E104" s="34"/>
      <c r="F104" s="30">
        <f t="shared" si="32"/>
        <v>94000000</v>
      </c>
      <c r="G104" s="31">
        <v>48992686</v>
      </c>
      <c r="H104" s="27">
        <v>6971988</v>
      </c>
      <c r="I104" s="31">
        <v>48992686</v>
      </c>
      <c r="J104" s="32">
        <f t="shared" si="28"/>
        <v>45007314</v>
      </c>
      <c r="K104" s="33">
        <f t="shared" si="29"/>
        <v>0.52119878723404256</v>
      </c>
      <c r="L104" s="239"/>
      <c r="M104" s="25" t="s">
        <v>392</v>
      </c>
      <c r="N104" s="26" t="s">
        <v>393</v>
      </c>
      <c r="O104" s="27">
        <v>94000000</v>
      </c>
      <c r="P104" s="27"/>
      <c r="Q104" s="34"/>
      <c r="R104" s="30">
        <v>94000000</v>
      </c>
      <c r="S104" s="31">
        <v>8376760</v>
      </c>
      <c r="T104" s="27">
        <v>6971988</v>
      </c>
      <c r="U104" s="31">
        <v>48992686</v>
      </c>
      <c r="V104" s="32">
        <v>45007314</v>
      </c>
      <c r="W104" s="33">
        <v>0.52119878723404256</v>
      </c>
      <c r="Y104" s="239">
        <f t="shared" si="34"/>
        <v>0</v>
      </c>
      <c r="Z104" s="239">
        <f t="shared" si="35"/>
        <v>0</v>
      </c>
    </row>
    <row r="105" spans="1:26" s="20" customFormat="1" outlineLevel="3" x14ac:dyDescent="0.35">
      <c r="A105" s="16" t="s">
        <v>394</v>
      </c>
      <c r="B105" s="17" t="s">
        <v>395</v>
      </c>
      <c r="C105" s="18">
        <f>+C106+C107</f>
        <v>1252896796</v>
      </c>
      <c r="D105" s="18">
        <f t="shared" ref="D105:J105" si="43">+D106+D107</f>
        <v>0</v>
      </c>
      <c r="E105" s="18">
        <f t="shared" si="43"/>
        <v>0</v>
      </c>
      <c r="F105" s="18">
        <f t="shared" si="43"/>
        <v>1252896796</v>
      </c>
      <c r="G105" s="18">
        <f t="shared" si="43"/>
        <v>246998228</v>
      </c>
      <c r="H105" s="18">
        <v>133600824</v>
      </c>
      <c r="I105" s="18">
        <v>246998228</v>
      </c>
      <c r="J105" s="18">
        <f t="shared" si="43"/>
        <v>1076909595</v>
      </c>
      <c r="K105" s="19">
        <f t="shared" si="29"/>
        <v>0.19714171892574622</v>
      </c>
      <c r="L105" s="239"/>
      <c r="M105" s="16" t="s">
        <v>394</v>
      </c>
      <c r="N105" s="17" t="s">
        <v>395</v>
      </c>
      <c r="O105" s="18">
        <v>1252896796</v>
      </c>
      <c r="P105" s="18">
        <v>0</v>
      </c>
      <c r="Q105" s="18">
        <v>0</v>
      </c>
      <c r="R105" s="18">
        <v>1252896796</v>
      </c>
      <c r="S105" s="18">
        <v>60105139</v>
      </c>
      <c r="T105" s="18">
        <v>133600824</v>
      </c>
      <c r="U105" s="18">
        <v>246998228</v>
      </c>
      <c r="V105" s="18">
        <v>1076909595</v>
      </c>
      <c r="W105" s="19">
        <v>0.19714171892574622</v>
      </c>
      <c r="Y105" s="239">
        <f t="shared" si="34"/>
        <v>0</v>
      </c>
      <c r="Z105" s="239">
        <f t="shared" si="35"/>
        <v>0</v>
      </c>
    </row>
    <row r="106" spans="1:26" outlineLevel="4" x14ac:dyDescent="0.35">
      <c r="A106" s="16" t="s">
        <v>396</v>
      </c>
      <c r="B106" s="17" t="s">
        <v>397</v>
      </c>
      <c r="C106" s="18"/>
      <c r="D106" s="18"/>
      <c r="E106" s="18"/>
      <c r="F106" s="18">
        <f t="shared" ref="F106" si="44">+C106+D106</f>
        <v>0</v>
      </c>
      <c r="G106" s="18">
        <v>71011027</v>
      </c>
      <c r="H106" s="18">
        <v>71011027</v>
      </c>
      <c r="I106" s="18">
        <v>71011027</v>
      </c>
      <c r="J106" s="18"/>
      <c r="K106" s="19" t="e">
        <f t="shared" si="29"/>
        <v>#DIV/0!</v>
      </c>
      <c r="L106" s="239"/>
      <c r="M106" s="16" t="s">
        <v>396</v>
      </c>
      <c r="N106" s="17" t="s">
        <v>397</v>
      </c>
      <c r="O106" s="18"/>
      <c r="P106" s="18"/>
      <c r="Q106" s="18"/>
      <c r="R106" s="18"/>
      <c r="S106" s="18"/>
      <c r="T106" s="18">
        <v>71011027</v>
      </c>
      <c r="U106" s="18">
        <v>71011027</v>
      </c>
      <c r="V106" s="18"/>
      <c r="W106" s="19" t="e">
        <v>#DIV/0!</v>
      </c>
      <c r="Y106" s="239">
        <f t="shared" si="34"/>
        <v>0</v>
      </c>
      <c r="Z106" s="239">
        <f t="shared" si="35"/>
        <v>0</v>
      </c>
    </row>
    <row r="107" spans="1:26" outlineLevel="4" x14ac:dyDescent="0.35">
      <c r="A107" s="16" t="s">
        <v>398</v>
      </c>
      <c r="B107" s="17" t="s">
        <v>399</v>
      </c>
      <c r="C107" s="18">
        <f>+C108</f>
        <v>1252896796</v>
      </c>
      <c r="D107" s="18">
        <f t="shared" ref="D107:J107" si="45">+D108</f>
        <v>0</v>
      </c>
      <c r="E107" s="18">
        <f t="shared" si="45"/>
        <v>0</v>
      </c>
      <c r="F107" s="18">
        <f t="shared" si="45"/>
        <v>1252896796</v>
      </c>
      <c r="G107" s="18">
        <f t="shared" si="45"/>
        <v>175987201</v>
      </c>
      <c r="H107" s="18">
        <v>62589797</v>
      </c>
      <c r="I107" s="18">
        <v>175987201</v>
      </c>
      <c r="J107" s="18">
        <f t="shared" si="45"/>
        <v>1076909595</v>
      </c>
      <c r="K107" s="19">
        <f t="shared" si="29"/>
        <v>0.14046424379235142</v>
      </c>
      <c r="L107" s="239"/>
      <c r="M107" s="16" t="s">
        <v>398</v>
      </c>
      <c r="N107" s="17" t="s">
        <v>399</v>
      </c>
      <c r="O107" s="18">
        <v>1252896796</v>
      </c>
      <c r="P107" s="18">
        <v>0</v>
      </c>
      <c r="Q107" s="18">
        <v>0</v>
      </c>
      <c r="R107" s="18">
        <v>1252896796</v>
      </c>
      <c r="S107" s="18">
        <v>60105139</v>
      </c>
      <c r="T107" s="18">
        <v>62589797</v>
      </c>
      <c r="U107" s="18">
        <v>175987201</v>
      </c>
      <c r="V107" s="18">
        <v>1076909595</v>
      </c>
      <c r="W107" s="19"/>
      <c r="Y107" s="239">
        <f t="shared" si="34"/>
        <v>0</v>
      </c>
      <c r="Z107" s="239">
        <f t="shared" si="35"/>
        <v>0</v>
      </c>
    </row>
    <row r="108" spans="1:26" outlineLevel="4" x14ac:dyDescent="0.35">
      <c r="A108" s="21" t="s">
        <v>400</v>
      </c>
      <c r="B108" s="22" t="s">
        <v>401</v>
      </c>
      <c r="C108" s="23">
        <f>+C109+C110+C123</f>
        <v>1252896796</v>
      </c>
      <c r="D108" s="23">
        <f t="shared" ref="D108:J108" si="46">+D109+D110+D123</f>
        <v>0</v>
      </c>
      <c r="E108" s="23">
        <f t="shared" si="46"/>
        <v>0</v>
      </c>
      <c r="F108" s="23">
        <f t="shared" si="46"/>
        <v>1252896796</v>
      </c>
      <c r="G108" s="23">
        <f t="shared" si="46"/>
        <v>175987201</v>
      </c>
      <c r="H108" s="23">
        <v>62589797</v>
      </c>
      <c r="I108" s="23">
        <v>175987201</v>
      </c>
      <c r="J108" s="23">
        <f t="shared" si="46"/>
        <v>1076909595</v>
      </c>
      <c r="K108" s="36">
        <f t="shared" si="29"/>
        <v>0.14046424379235142</v>
      </c>
      <c r="L108" s="239"/>
      <c r="M108" s="21" t="s">
        <v>400</v>
      </c>
      <c r="N108" s="22" t="s">
        <v>401</v>
      </c>
      <c r="O108" s="23">
        <v>1252896796</v>
      </c>
      <c r="P108" s="23">
        <v>0</v>
      </c>
      <c r="Q108" s="23">
        <v>0</v>
      </c>
      <c r="R108" s="23">
        <v>1252896796</v>
      </c>
      <c r="S108" s="23">
        <v>60105139</v>
      </c>
      <c r="T108" s="23">
        <v>62589797</v>
      </c>
      <c r="U108" s="23">
        <v>175987201</v>
      </c>
      <c r="V108" s="23">
        <v>1076909595</v>
      </c>
      <c r="W108" s="36">
        <v>0.14046424379235142</v>
      </c>
      <c r="Y108" s="239">
        <f t="shared" si="34"/>
        <v>0</v>
      </c>
      <c r="Z108" s="239">
        <f t="shared" si="35"/>
        <v>0</v>
      </c>
    </row>
    <row r="109" spans="1:26" outlineLevel="4" x14ac:dyDescent="0.35">
      <c r="A109" s="25" t="s">
        <v>402</v>
      </c>
      <c r="B109" s="26" t="s">
        <v>403</v>
      </c>
      <c r="C109" s="27">
        <v>60000000</v>
      </c>
      <c r="D109" s="27"/>
      <c r="E109" s="34"/>
      <c r="F109" s="30">
        <f t="shared" si="32"/>
        <v>60000000</v>
      </c>
      <c r="G109" s="31"/>
      <c r="H109" s="27"/>
      <c r="I109" s="31"/>
      <c r="J109" s="32">
        <f t="shared" si="28"/>
        <v>60000000</v>
      </c>
      <c r="K109" s="33">
        <f t="shared" si="29"/>
        <v>0</v>
      </c>
      <c r="L109" s="239"/>
      <c r="M109" s="25" t="s">
        <v>402</v>
      </c>
      <c r="N109" s="26" t="s">
        <v>403</v>
      </c>
      <c r="O109" s="27">
        <v>60000000</v>
      </c>
      <c r="P109" s="27"/>
      <c r="Q109" s="34"/>
      <c r="R109" s="30">
        <v>60000000</v>
      </c>
      <c r="S109" s="31"/>
      <c r="T109" s="27"/>
      <c r="U109" s="31"/>
      <c r="V109" s="32">
        <v>60000000</v>
      </c>
      <c r="W109" s="33">
        <v>0</v>
      </c>
      <c r="Y109" s="239">
        <f t="shared" si="34"/>
        <v>0</v>
      </c>
      <c r="Z109" s="239">
        <f t="shared" si="35"/>
        <v>0</v>
      </c>
    </row>
    <row r="110" spans="1:26" outlineLevel="4" x14ac:dyDescent="0.35">
      <c r="A110" s="21" t="s">
        <v>404</v>
      </c>
      <c r="B110" s="22" t="s">
        <v>405</v>
      </c>
      <c r="C110" s="23">
        <f>SUM(C111:C122)</f>
        <v>1192896796</v>
      </c>
      <c r="D110" s="23">
        <f t="shared" ref="D110:J110" si="47">SUM(D111:D122)</f>
        <v>0</v>
      </c>
      <c r="E110" s="23">
        <f t="shared" si="47"/>
        <v>0</v>
      </c>
      <c r="F110" s="23">
        <f t="shared" si="47"/>
        <v>1192896796</v>
      </c>
      <c r="G110" s="23">
        <f t="shared" si="47"/>
        <v>165891634</v>
      </c>
      <c r="H110" s="23">
        <v>59579203</v>
      </c>
      <c r="I110" s="23">
        <v>165891634</v>
      </c>
      <c r="J110" s="23">
        <f t="shared" si="47"/>
        <v>1027005162</v>
      </c>
      <c r="K110" s="36">
        <f t="shared" si="29"/>
        <v>0.13906620803766498</v>
      </c>
      <c r="L110" s="239"/>
      <c r="M110" s="21" t="s">
        <v>404</v>
      </c>
      <c r="N110" s="22" t="s">
        <v>405</v>
      </c>
      <c r="O110" s="23">
        <v>1192896796</v>
      </c>
      <c r="P110" s="23">
        <v>0</v>
      </c>
      <c r="Q110" s="23">
        <v>0</v>
      </c>
      <c r="R110" s="23">
        <v>1192896796</v>
      </c>
      <c r="S110" s="23">
        <v>56733054</v>
      </c>
      <c r="T110" s="23">
        <v>59579203</v>
      </c>
      <c r="U110" s="23">
        <v>165891634</v>
      </c>
      <c r="V110" s="23">
        <v>1027005162</v>
      </c>
      <c r="W110" s="36">
        <v>0.13906620803766498</v>
      </c>
      <c r="Y110" s="239">
        <f t="shared" si="34"/>
        <v>0</v>
      </c>
      <c r="Z110" s="239">
        <f t="shared" si="35"/>
        <v>0</v>
      </c>
    </row>
    <row r="111" spans="1:26" outlineLevel="4" x14ac:dyDescent="0.35">
      <c r="A111" s="25" t="s">
        <v>406</v>
      </c>
      <c r="B111" s="26" t="s">
        <v>407</v>
      </c>
      <c r="C111" s="27">
        <v>63999996</v>
      </c>
      <c r="D111" s="27"/>
      <c r="E111" s="34"/>
      <c r="F111" s="30">
        <f t="shared" si="32"/>
        <v>63999996</v>
      </c>
      <c r="G111" s="31">
        <v>34456496</v>
      </c>
      <c r="H111" s="27">
        <v>16488727</v>
      </c>
      <c r="I111" s="31">
        <v>34456496</v>
      </c>
      <c r="J111" s="32">
        <f t="shared" si="28"/>
        <v>29543500</v>
      </c>
      <c r="K111" s="33">
        <f t="shared" si="29"/>
        <v>0.538382783648924</v>
      </c>
      <c r="L111" s="239"/>
      <c r="M111" s="25" t="s">
        <v>406</v>
      </c>
      <c r="N111" s="26" t="s">
        <v>407</v>
      </c>
      <c r="O111" s="27">
        <v>63999996</v>
      </c>
      <c r="P111" s="27"/>
      <c r="Q111" s="34"/>
      <c r="R111" s="30">
        <v>63999996</v>
      </c>
      <c r="S111" s="31"/>
      <c r="T111" s="27">
        <v>16488727</v>
      </c>
      <c r="U111" s="31">
        <v>34456496</v>
      </c>
      <c r="V111" s="32">
        <v>29543500</v>
      </c>
      <c r="W111" s="33">
        <v>0.538382783648924</v>
      </c>
      <c r="Y111" s="239">
        <f t="shared" si="34"/>
        <v>0</v>
      </c>
      <c r="Z111" s="239">
        <f t="shared" si="35"/>
        <v>0</v>
      </c>
    </row>
    <row r="112" spans="1:26" outlineLevel="4" x14ac:dyDescent="0.35">
      <c r="A112" s="25" t="s">
        <v>408</v>
      </c>
      <c r="B112" s="26" t="s">
        <v>409</v>
      </c>
      <c r="C112" s="27">
        <v>164736000</v>
      </c>
      <c r="D112" s="27"/>
      <c r="E112" s="34"/>
      <c r="F112" s="30">
        <f t="shared" si="32"/>
        <v>164736000</v>
      </c>
      <c r="G112" s="31">
        <v>41784019</v>
      </c>
      <c r="H112" s="27">
        <v>22522221</v>
      </c>
      <c r="I112" s="31">
        <v>41784019</v>
      </c>
      <c r="J112" s="32">
        <f t="shared" si="28"/>
        <v>122951981</v>
      </c>
      <c r="K112" s="33">
        <f t="shared" si="29"/>
        <v>0.25364230647824398</v>
      </c>
      <c r="L112" s="239"/>
      <c r="M112" s="25" t="s">
        <v>408</v>
      </c>
      <c r="N112" s="26" t="s">
        <v>409</v>
      </c>
      <c r="O112" s="27">
        <v>164736000</v>
      </c>
      <c r="P112" s="27"/>
      <c r="Q112" s="34"/>
      <c r="R112" s="30">
        <v>164736000</v>
      </c>
      <c r="S112" s="31">
        <v>10842496</v>
      </c>
      <c r="T112" s="27">
        <v>22522221</v>
      </c>
      <c r="U112" s="31">
        <v>41784019</v>
      </c>
      <c r="V112" s="32">
        <v>122951981</v>
      </c>
      <c r="W112" s="33">
        <v>0.25364230647824398</v>
      </c>
      <c r="Y112" s="239">
        <f t="shared" si="34"/>
        <v>0</v>
      </c>
      <c r="Z112" s="239">
        <f t="shared" si="35"/>
        <v>0</v>
      </c>
    </row>
    <row r="113" spans="1:26" outlineLevel="4" x14ac:dyDescent="0.35">
      <c r="A113" s="25" t="s">
        <v>410</v>
      </c>
      <c r="B113" s="26" t="s">
        <v>411</v>
      </c>
      <c r="C113" s="27">
        <v>47712000</v>
      </c>
      <c r="D113" s="27"/>
      <c r="E113" s="34"/>
      <c r="F113" s="30">
        <f t="shared" si="32"/>
        <v>47712000</v>
      </c>
      <c r="G113" s="31">
        <v>20892981</v>
      </c>
      <c r="H113" s="27">
        <v>5488964</v>
      </c>
      <c r="I113" s="31">
        <v>20892981</v>
      </c>
      <c r="J113" s="32">
        <f t="shared" si="28"/>
        <v>26819019</v>
      </c>
      <c r="K113" s="33">
        <f t="shared" si="29"/>
        <v>0.43789782444668007</v>
      </c>
      <c r="L113" s="239"/>
      <c r="M113" s="25" t="s">
        <v>410</v>
      </c>
      <c r="N113" s="26" t="s">
        <v>411</v>
      </c>
      <c r="O113" s="27">
        <v>47712000</v>
      </c>
      <c r="P113" s="27"/>
      <c r="Q113" s="34"/>
      <c r="R113" s="30">
        <v>47712000</v>
      </c>
      <c r="S113" s="31">
        <v>8569672</v>
      </c>
      <c r="T113" s="27">
        <v>5488964</v>
      </c>
      <c r="U113" s="31">
        <v>20892981</v>
      </c>
      <c r="V113" s="32">
        <v>26819019</v>
      </c>
      <c r="W113" s="33">
        <v>0.43789782444668007</v>
      </c>
      <c r="Y113" s="239">
        <f t="shared" si="34"/>
        <v>0</v>
      </c>
      <c r="Z113" s="239">
        <f t="shared" si="35"/>
        <v>0</v>
      </c>
    </row>
    <row r="114" spans="1:26" outlineLevel="4" x14ac:dyDescent="0.35">
      <c r="A114" s="25" t="s">
        <v>412</v>
      </c>
      <c r="B114" s="26" t="s">
        <v>413</v>
      </c>
      <c r="C114" s="27">
        <v>48000000</v>
      </c>
      <c r="D114" s="27"/>
      <c r="E114" s="34"/>
      <c r="F114" s="30">
        <f t="shared" si="32"/>
        <v>48000000</v>
      </c>
      <c r="G114" s="31">
        <v>4904887</v>
      </c>
      <c r="H114" s="27">
        <v>1844269</v>
      </c>
      <c r="I114" s="31">
        <v>4904887</v>
      </c>
      <c r="J114" s="32">
        <f t="shared" si="28"/>
        <v>43095113</v>
      </c>
      <c r="K114" s="33">
        <f t="shared" si="29"/>
        <v>0.10218514583333334</v>
      </c>
      <c r="L114" s="239"/>
      <c r="M114" s="25" t="s">
        <v>412</v>
      </c>
      <c r="N114" s="26" t="s">
        <v>413</v>
      </c>
      <c r="O114" s="27">
        <v>48000000</v>
      </c>
      <c r="P114" s="27"/>
      <c r="Q114" s="34"/>
      <c r="R114" s="30">
        <v>48000000</v>
      </c>
      <c r="S114" s="31">
        <v>1060797</v>
      </c>
      <c r="T114" s="27">
        <v>1844269</v>
      </c>
      <c r="U114" s="31">
        <v>4904887</v>
      </c>
      <c r="V114" s="32">
        <v>43095113</v>
      </c>
      <c r="W114" s="33">
        <v>0.10218514583333334</v>
      </c>
      <c r="Y114" s="239">
        <f t="shared" si="34"/>
        <v>0</v>
      </c>
      <c r="Z114" s="239">
        <f t="shared" si="35"/>
        <v>0</v>
      </c>
    </row>
    <row r="115" spans="1:26" outlineLevel="4" x14ac:dyDescent="0.35">
      <c r="A115" s="25" t="s">
        <v>414</v>
      </c>
      <c r="B115" s="26" t="s">
        <v>415</v>
      </c>
      <c r="C115" s="27">
        <v>132099996</v>
      </c>
      <c r="D115" s="27"/>
      <c r="E115" s="34"/>
      <c r="F115" s="30">
        <f t="shared" si="32"/>
        <v>132099996</v>
      </c>
      <c r="G115" s="31">
        <v>27912370</v>
      </c>
      <c r="H115" s="27">
        <v>7293231</v>
      </c>
      <c r="I115" s="31">
        <v>27912370</v>
      </c>
      <c r="J115" s="32">
        <f t="shared" si="28"/>
        <v>104187626</v>
      </c>
      <c r="K115" s="33">
        <f t="shared" si="29"/>
        <v>0.21129728118992525</v>
      </c>
      <c r="L115" s="239"/>
      <c r="M115" s="25" t="s">
        <v>414</v>
      </c>
      <c r="N115" s="26" t="s">
        <v>415</v>
      </c>
      <c r="O115" s="27">
        <v>132099996</v>
      </c>
      <c r="P115" s="27"/>
      <c r="Q115" s="34"/>
      <c r="R115" s="30">
        <v>132099996</v>
      </c>
      <c r="S115" s="31">
        <v>11733612</v>
      </c>
      <c r="T115" s="27">
        <v>7293231</v>
      </c>
      <c r="U115" s="31">
        <v>27912370</v>
      </c>
      <c r="V115" s="32">
        <v>104187626</v>
      </c>
      <c r="W115" s="33">
        <v>0.21129728118992525</v>
      </c>
      <c r="Y115" s="239">
        <f t="shared" si="34"/>
        <v>0</v>
      </c>
      <c r="Z115" s="239">
        <f t="shared" si="35"/>
        <v>0</v>
      </c>
    </row>
    <row r="116" spans="1:26" outlineLevel="4" x14ac:dyDescent="0.35">
      <c r="A116" s="25" t="s">
        <v>416</v>
      </c>
      <c r="B116" s="26" t="s">
        <v>417</v>
      </c>
      <c r="C116" s="27">
        <v>168000000</v>
      </c>
      <c r="D116" s="27"/>
      <c r="E116" s="34"/>
      <c r="F116" s="30">
        <f t="shared" si="32"/>
        <v>168000000</v>
      </c>
      <c r="G116" s="31">
        <v>15030426</v>
      </c>
      <c r="H116" s="27">
        <v>3375024</v>
      </c>
      <c r="I116" s="31">
        <v>15030426</v>
      </c>
      <c r="J116" s="32">
        <f t="shared" si="28"/>
        <v>152969574</v>
      </c>
      <c r="K116" s="33">
        <f t="shared" si="29"/>
        <v>8.946682142857143E-2</v>
      </c>
      <c r="L116" s="239"/>
      <c r="M116" s="25" t="s">
        <v>416</v>
      </c>
      <c r="N116" s="26" t="s">
        <v>417</v>
      </c>
      <c r="O116" s="27">
        <v>168000000</v>
      </c>
      <c r="P116" s="27"/>
      <c r="Q116" s="34"/>
      <c r="R116" s="30">
        <v>168000000</v>
      </c>
      <c r="S116" s="31">
        <v>6180786</v>
      </c>
      <c r="T116" s="27">
        <v>3375024</v>
      </c>
      <c r="U116" s="31">
        <v>15030426</v>
      </c>
      <c r="V116" s="32">
        <v>152969574</v>
      </c>
      <c r="W116" s="33">
        <v>8.946682142857143E-2</v>
      </c>
      <c r="Y116" s="239">
        <f t="shared" si="34"/>
        <v>0</v>
      </c>
      <c r="Z116" s="239">
        <f t="shared" si="35"/>
        <v>0</v>
      </c>
    </row>
    <row r="117" spans="1:26" outlineLevel="4" x14ac:dyDescent="0.35">
      <c r="A117" s="25" t="s">
        <v>418</v>
      </c>
      <c r="B117" s="26" t="s">
        <v>419</v>
      </c>
      <c r="C117" s="27">
        <v>99840000</v>
      </c>
      <c r="D117" s="27"/>
      <c r="E117" s="34"/>
      <c r="F117" s="30">
        <f t="shared" si="32"/>
        <v>99840000</v>
      </c>
      <c r="G117" s="31"/>
      <c r="H117" s="27"/>
      <c r="I117" s="31"/>
      <c r="J117" s="32">
        <f t="shared" si="28"/>
        <v>99840000</v>
      </c>
      <c r="K117" s="33">
        <f t="shared" si="29"/>
        <v>0</v>
      </c>
      <c r="L117" s="239"/>
      <c r="M117" s="25" t="s">
        <v>418</v>
      </c>
      <c r="N117" s="26" t="s">
        <v>419</v>
      </c>
      <c r="O117" s="27">
        <v>99840000</v>
      </c>
      <c r="P117" s="27"/>
      <c r="Q117" s="34"/>
      <c r="R117" s="30">
        <v>99840000</v>
      </c>
      <c r="S117" s="31"/>
      <c r="T117" s="27"/>
      <c r="U117" s="31"/>
      <c r="V117" s="32">
        <v>99840000</v>
      </c>
      <c r="W117" s="33">
        <v>0</v>
      </c>
      <c r="Y117" s="239">
        <f t="shared" si="34"/>
        <v>0</v>
      </c>
      <c r="Z117" s="239">
        <f t="shared" si="35"/>
        <v>0</v>
      </c>
    </row>
    <row r="118" spans="1:26" outlineLevel="3" x14ac:dyDescent="0.35">
      <c r="A118" s="25" t="s">
        <v>420</v>
      </c>
      <c r="B118" s="26" t="s">
        <v>421</v>
      </c>
      <c r="C118" s="27">
        <v>50400000</v>
      </c>
      <c r="D118" s="27"/>
      <c r="E118" s="34"/>
      <c r="F118" s="30">
        <f t="shared" si="32"/>
        <v>50400000</v>
      </c>
      <c r="G118" s="31"/>
      <c r="H118" s="27"/>
      <c r="I118" s="31"/>
      <c r="J118" s="32">
        <f t="shared" si="28"/>
        <v>50400000</v>
      </c>
      <c r="K118" s="33">
        <f t="shared" si="29"/>
        <v>0</v>
      </c>
      <c r="L118" s="239"/>
      <c r="M118" s="25" t="s">
        <v>420</v>
      </c>
      <c r="N118" s="26" t="s">
        <v>421</v>
      </c>
      <c r="O118" s="27">
        <v>50400000</v>
      </c>
      <c r="P118" s="27"/>
      <c r="Q118" s="34"/>
      <c r="R118" s="30">
        <v>50400000</v>
      </c>
      <c r="S118" s="31"/>
      <c r="T118" s="27"/>
      <c r="U118" s="31"/>
      <c r="V118" s="32">
        <v>50400000</v>
      </c>
      <c r="W118" s="33">
        <v>0</v>
      </c>
      <c r="Y118" s="239">
        <f t="shared" si="34"/>
        <v>0</v>
      </c>
      <c r="Z118" s="239">
        <f t="shared" si="35"/>
        <v>0</v>
      </c>
    </row>
    <row r="119" spans="1:26" outlineLevel="4" x14ac:dyDescent="0.35">
      <c r="A119" s="25" t="s">
        <v>422</v>
      </c>
      <c r="B119" s="26" t="s">
        <v>423</v>
      </c>
      <c r="C119" s="27">
        <v>36108804</v>
      </c>
      <c r="D119" s="27"/>
      <c r="E119" s="34"/>
      <c r="F119" s="30">
        <f t="shared" si="32"/>
        <v>36108804</v>
      </c>
      <c r="G119" s="31">
        <v>144245</v>
      </c>
      <c r="H119" s="27">
        <v>23797</v>
      </c>
      <c r="I119" s="31">
        <v>144245</v>
      </c>
      <c r="J119" s="32">
        <f t="shared" si="28"/>
        <v>35964559</v>
      </c>
      <c r="K119" s="33">
        <f t="shared" si="29"/>
        <v>3.9947321434406968E-3</v>
      </c>
      <c r="L119" s="239"/>
      <c r="M119" s="25" t="s">
        <v>422</v>
      </c>
      <c r="N119" s="26" t="s">
        <v>423</v>
      </c>
      <c r="O119" s="27">
        <v>36108804</v>
      </c>
      <c r="P119" s="27"/>
      <c r="Q119" s="34"/>
      <c r="R119" s="30">
        <v>36108804</v>
      </c>
      <c r="S119" s="31">
        <v>22451</v>
      </c>
      <c r="T119" s="27">
        <v>23797</v>
      </c>
      <c r="U119" s="31">
        <v>144245</v>
      </c>
      <c r="V119" s="32">
        <v>35964559</v>
      </c>
      <c r="W119" s="33">
        <v>3.9947321434406968E-3</v>
      </c>
      <c r="Y119" s="239">
        <f t="shared" si="34"/>
        <v>0</v>
      </c>
      <c r="Z119" s="239">
        <f t="shared" si="35"/>
        <v>0</v>
      </c>
    </row>
    <row r="120" spans="1:26" outlineLevel="4" x14ac:dyDescent="0.35">
      <c r="A120" s="25" t="s">
        <v>424</v>
      </c>
      <c r="B120" s="26" t="s">
        <v>425</v>
      </c>
      <c r="C120" s="27">
        <v>220000000</v>
      </c>
      <c r="D120" s="27"/>
      <c r="E120" s="34"/>
      <c r="F120" s="30">
        <f>+C120+D120</f>
        <v>220000000</v>
      </c>
      <c r="G120" s="31">
        <v>20766210</v>
      </c>
      <c r="H120" s="27">
        <v>2542970</v>
      </c>
      <c r="I120" s="31">
        <v>20766210</v>
      </c>
      <c r="J120" s="32">
        <f>SUM(F120-I120)</f>
        <v>199233790</v>
      </c>
      <c r="K120" s="33">
        <f t="shared" si="29"/>
        <v>9.4391863636363635E-2</v>
      </c>
      <c r="L120" s="239"/>
      <c r="M120" s="25" t="s">
        <v>424</v>
      </c>
      <c r="N120" s="26" t="s">
        <v>425</v>
      </c>
      <c r="O120" s="27">
        <v>220000000</v>
      </c>
      <c r="P120" s="27"/>
      <c r="Q120" s="34"/>
      <c r="R120" s="30">
        <v>220000000</v>
      </c>
      <c r="S120" s="31">
        <v>18323240</v>
      </c>
      <c r="T120" s="27">
        <v>2542970</v>
      </c>
      <c r="U120" s="31">
        <v>20766210</v>
      </c>
      <c r="V120" s="32">
        <v>199233790</v>
      </c>
      <c r="W120" s="33">
        <v>9.4391863636363635E-2</v>
      </c>
      <c r="Y120" s="239">
        <f t="shared" si="34"/>
        <v>0</v>
      </c>
      <c r="Z120" s="239">
        <f t="shared" si="35"/>
        <v>0</v>
      </c>
    </row>
    <row r="121" spans="1:26" outlineLevel="4" x14ac:dyDescent="0.35">
      <c r="A121" s="25" t="s">
        <v>426</v>
      </c>
      <c r="B121" s="26" t="s">
        <v>427</v>
      </c>
      <c r="C121" s="27">
        <v>12000000</v>
      </c>
      <c r="D121" s="27"/>
      <c r="E121" s="34"/>
      <c r="F121" s="30">
        <f>+C121+D121</f>
        <v>12000000</v>
      </c>
      <c r="G121" s="31"/>
      <c r="H121" s="27"/>
      <c r="I121" s="31"/>
      <c r="J121" s="32">
        <f>SUM(F121-I121)</f>
        <v>12000000</v>
      </c>
      <c r="K121" s="33">
        <f t="shared" si="29"/>
        <v>0</v>
      </c>
      <c r="L121" s="239"/>
      <c r="M121" s="25" t="s">
        <v>426</v>
      </c>
      <c r="N121" s="26" t="s">
        <v>427</v>
      </c>
      <c r="O121" s="27">
        <v>12000000</v>
      </c>
      <c r="P121" s="27"/>
      <c r="Q121" s="34"/>
      <c r="R121" s="30">
        <v>12000000</v>
      </c>
      <c r="S121" s="31"/>
      <c r="T121" s="27"/>
      <c r="U121" s="31"/>
      <c r="V121" s="32">
        <v>12000000</v>
      </c>
      <c r="W121" s="33">
        <v>0</v>
      </c>
      <c r="Y121" s="239">
        <f t="shared" si="34"/>
        <v>0</v>
      </c>
      <c r="Z121" s="239">
        <f t="shared" si="35"/>
        <v>0</v>
      </c>
    </row>
    <row r="122" spans="1:26" outlineLevel="4" x14ac:dyDescent="0.35">
      <c r="A122" s="25" t="s">
        <v>428</v>
      </c>
      <c r="B122" s="26" t="s">
        <v>429</v>
      </c>
      <c r="C122" s="27">
        <v>150000000</v>
      </c>
      <c r="D122" s="27"/>
      <c r="E122" s="34"/>
      <c r="F122" s="30">
        <f>+C122+D122</f>
        <v>150000000</v>
      </c>
      <c r="G122" s="31"/>
      <c r="H122" s="27"/>
      <c r="I122" s="31"/>
      <c r="J122" s="32">
        <f>SUM(F122-I122)</f>
        <v>150000000</v>
      </c>
      <c r="K122" s="33">
        <f t="shared" si="29"/>
        <v>0</v>
      </c>
      <c r="L122" s="239"/>
      <c r="M122" s="25" t="s">
        <v>428</v>
      </c>
      <c r="N122" s="26" t="s">
        <v>429</v>
      </c>
      <c r="O122" s="27">
        <v>150000000</v>
      </c>
      <c r="P122" s="27"/>
      <c r="Q122" s="34"/>
      <c r="R122" s="30">
        <v>150000000</v>
      </c>
      <c r="S122" s="31"/>
      <c r="T122" s="27"/>
      <c r="U122" s="31"/>
      <c r="V122" s="32">
        <v>150000000</v>
      </c>
      <c r="W122" s="33">
        <v>0</v>
      </c>
      <c r="Y122" s="239">
        <f t="shared" si="34"/>
        <v>0</v>
      </c>
      <c r="Z122" s="239">
        <f t="shared" si="35"/>
        <v>0</v>
      </c>
    </row>
    <row r="123" spans="1:26" outlineLevel="4" x14ac:dyDescent="0.35">
      <c r="A123" s="25" t="s">
        <v>430</v>
      </c>
      <c r="B123" s="26" t="s">
        <v>431</v>
      </c>
      <c r="C123" s="27"/>
      <c r="D123" s="27"/>
      <c r="E123" s="34"/>
      <c r="F123" s="30">
        <f t="shared" si="32"/>
        <v>0</v>
      </c>
      <c r="G123" s="31">
        <v>10095567</v>
      </c>
      <c r="H123" s="27">
        <v>3010594</v>
      </c>
      <c r="I123" s="31">
        <v>10095567</v>
      </c>
      <c r="J123" s="32">
        <f t="shared" si="28"/>
        <v>-10095567</v>
      </c>
      <c r="K123" s="33" t="e">
        <f t="shared" si="29"/>
        <v>#DIV/0!</v>
      </c>
      <c r="L123" s="239"/>
      <c r="M123" s="25" t="s">
        <v>430</v>
      </c>
      <c r="N123" s="26" t="s">
        <v>431</v>
      </c>
      <c r="O123" s="27"/>
      <c r="P123" s="27"/>
      <c r="Q123" s="34"/>
      <c r="R123" s="30">
        <v>0</v>
      </c>
      <c r="S123" s="31">
        <v>3372085</v>
      </c>
      <c r="T123" s="27">
        <v>3010594</v>
      </c>
      <c r="U123" s="31">
        <v>10095567</v>
      </c>
      <c r="V123" s="32">
        <v>-10095567</v>
      </c>
      <c r="W123" s="33" t="e">
        <v>#DIV/0!</v>
      </c>
      <c r="Y123" s="239">
        <f t="shared" si="34"/>
        <v>0</v>
      </c>
      <c r="Z123" s="239">
        <f t="shared" si="35"/>
        <v>0</v>
      </c>
    </row>
    <row r="124" spans="1:26" outlineLevel="4" x14ac:dyDescent="0.35">
      <c r="A124" s="12" t="s">
        <v>432</v>
      </c>
      <c r="B124" s="13" t="s">
        <v>433</v>
      </c>
      <c r="C124" s="14">
        <f>+C125+C139+C141</f>
        <v>81745252610</v>
      </c>
      <c r="D124" s="14">
        <f t="shared" ref="D124:J124" si="48">+D125+D139+D141</f>
        <v>793207514</v>
      </c>
      <c r="E124" s="14">
        <f t="shared" si="48"/>
        <v>0</v>
      </c>
      <c r="F124" s="14">
        <f t="shared" si="48"/>
        <v>82538460124</v>
      </c>
      <c r="G124" s="14">
        <f t="shared" si="48"/>
        <v>17191229388.419998</v>
      </c>
      <c r="H124" s="14">
        <v>4356423034.4200001</v>
      </c>
      <c r="I124" s="14">
        <v>17191229388.419998</v>
      </c>
      <c r="J124" s="14">
        <f t="shared" si="48"/>
        <v>64347966493</v>
      </c>
      <c r="K124" s="15">
        <f t="shared" si="29"/>
        <v>0.20828144070767857</v>
      </c>
      <c r="L124" s="239"/>
      <c r="M124" s="12" t="s">
        <v>432</v>
      </c>
      <c r="N124" s="13" t="s">
        <v>433</v>
      </c>
      <c r="O124" s="14">
        <v>81745252610</v>
      </c>
      <c r="P124" s="14">
        <v>793207514</v>
      </c>
      <c r="Q124" s="14">
        <v>0</v>
      </c>
      <c r="R124" s="14">
        <v>82538460124</v>
      </c>
      <c r="S124" s="14">
        <v>4275804192</v>
      </c>
      <c r="T124" s="14">
        <v>4356423034.4200001</v>
      </c>
      <c r="U124" s="14">
        <v>17191229388.419998</v>
      </c>
      <c r="V124" s="14">
        <v>64347966493</v>
      </c>
      <c r="W124" s="15">
        <v>0.20828144070767857</v>
      </c>
      <c r="Y124" s="239">
        <f t="shared" si="34"/>
        <v>0</v>
      </c>
      <c r="Z124" s="239">
        <f t="shared" si="35"/>
        <v>0</v>
      </c>
    </row>
    <row r="125" spans="1:26" outlineLevel="4" x14ac:dyDescent="0.35">
      <c r="A125" s="16" t="s">
        <v>434</v>
      </c>
      <c r="B125" s="17" t="s">
        <v>435</v>
      </c>
      <c r="C125" s="18">
        <f>+C126</f>
        <v>80649929936</v>
      </c>
      <c r="D125" s="18">
        <f t="shared" ref="D125:J125" si="49">+D126</f>
        <v>0</v>
      </c>
      <c r="E125" s="18">
        <f t="shared" si="49"/>
        <v>0</v>
      </c>
      <c r="F125" s="18">
        <f t="shared" si="49"/>
        <v>80649929936</v>
      </c>
      <c r="G125" s="18">
        <f t="shared" si="49"/>
        <v>16270255692.42</v>
      </c>
      <c r="H125" s="18">
        <v>4246648034.4200001</v>
      </c>
      <c r="I125" s="18">
        <v>16270255692.42</v>
      </c>
      <c r="J125" s="18">
        <f t="shared" si="49"/>
        <v>63252643819</v>
      </c>
      <c r="K125" s="19">
        <f t="shared" si="29"/>
        <v>0.20173924150127981</v>
      </c>
      <c r="L125" s="239"/>
      <c r="M125" s="16" t="s">
        <v>434</v>
      </c>
      <c r="N125" s="17" t="s">
        <v>435</v>
      </c>
      <c r="O125" s="18">
        <v>80649929936</v>
      </c>
      <c r="P125" s="18">
        <v>0</v>
      </c>
      <c r="Q125" s="18">
        <v>0</v>
      </c>
      <c r="R125" s="18">
        <v>80649929936</v>
      </c>
      <c r="S125" s="18">
        <v>4007869219</v>
      </c>
      <c r="T125" s="18">
        <v>4246648034.4200001</v>
      </c>
      <c r="U125" s="18">
        <v>16270255692.42</v>
      </c>
      <c r="V125" s="18">
        <v>63252643819</v>
      </c>
      <c r="W125" s="19">
        <v>0.20173924150127981</v>
      </c>
      <c r="Y125" s="239">
        <f t="shared" si="34"/>
        <v>0</v>
      </c>
      <c r="Z125" s="239">
        <f t="shared" si="35"/>
        <v>0</v>
      </c>
    </row>
    <row r="126" spans="1:26" outlineLevel="4" x14ac:dyDescent="0.35">
      <c r="A126" s="21" t="s">
        <v>436</v>
      </c>
      <c r="B126" s="22" t="s">
        <v>437</v>
      </c>
      <c r="C126" s="23">
        <f>SUM(C127:C133)</f>
        <v>80649929936</v>
      </c>
      <c r="D126" s="23">
        <f t="shared" ref="D126:J126" si="50">SUM(D127:D133)</f>
        <v>0</v>
      </c>
      <c r="E126" s="23">
        <f t="shared" si="50"/>
        <v>0</v>
      </c>
      <c r="F126" s="23">
        <f t="shared" si="50"/>
        <v>80649929936</v>
      </c>
      <c r="G126" s="23">
        <f t="shared" si="50"/>
        <v>16270255692.42</v>
      </c>
      <c r="H126" s="23">
        <v>4246648034.4200001</v>
      </c>
      <c r="I126" s="23">
        <v>16270255692.42</v>
      </c>
      <c r="J126" s="23">
        <f t="shared" si="50"/>
        <v>63252643819</v>
      </c>
      <c r="K126" s="36">
        <f t="shared" si="29"/>
        <v>0.20173924150127981</v>
      </c>
      <c r="L126" s="239"/>
      <c r="M126" s="21" t="s">
        <v>436</v>
      </c>
      <c r="N126" s="22" t="s">
        <v>437</v>
      </c>
      <c r="O126" s="23">
        <v>80649929936</v>
      </c>
      <c r="P126" s="23">
        <v>0</v>
      </c>
      <c r="Q126" s="23">
        <v>0</v>
      </c>
      <c r="R126" s="23">
        <v>80649929936</v>
      </c>
      <c r="S126" s="23">
        <v>4007869219</v>
      </c>
      <c r="T126" s="23">
        <v>4246648034.4200001</v>
      </c>
      <c r="U126" s="23">
        <v>16270255692.42</v>
      </c>
      <c r="V126" s="23">
        <v>63252643819</v>
      </c>
      <c r="W126" s="36">
        <v>0.20173924150127981</v>
      </c>
      <c r="Y126" s="239">
        <f t="shared" si="34"/>
        <v>0</v>
      </c>
      <c r="Z126" s="239">
        <f t="shared" si="35"/>
        <v>0</v>
      </c>
    </row>
    <row r="127" spans="1:26" outlineLevel="4" x14ac:dyDescent="0.35">
      <c r="A127" s="25" t="s">
        <v>438</v>
      </c>
      <c r="B127" s="26" t="s">
        <v>439</v>
      </c>
      <c r="C127" s="27">
        <v>62787807977</v>
      </c>
      <c r="D127" s="27"/>
      <c r="E127" s="34"/>
      <c r="F127" s="30">
        <f t="shared" si="32"/>
        <v>62787807977</v>
      </c>
      <c r="G127" s="31">
        <v>16031476877</v>
      </c>
      <c r="H127" s="27">
        <v>4007869219</v>
      </c>
      <c r="I127" s="31">
        <v>16031476877</v>
      </c>
      <c r="J127" s="32">
        <f t="shared" si="28"/>
        <v>46756331100</v>
      </c>
      <c r="K127" s="33">
        <f t="shared" si="29"/>
        <v>0.25532786369724103</v>
      </c>
      <c r="L127" s="239">
        <f>+H127*15</f>
        <v>60118038285</v>
      </c>
      <c r="M127" s="25" t="s">
        <v>438</v>
      </c>
      <c r="N127" s="26" t="s">
        <v>439</v>
      </c>
      <c r="O127" s="27">
        <v>62787807977</v>
      </c>
      <c r="P127" s="27"/>
      <c r="Q127" s="34"/>
      <c r="R127" s="30">
        <v>62787807977</v>
      </c>
      <c r="S127" s="31">
        <v>4007869219</v>
      </c>
      <c r="T127" s="27">
        <v>4007869219</v>
      </c>
      <c r="U127" s="31">
        <v>16031476877</v>
      </c>
      <c r="V127" s="32">
        <v>46756331100</v>
      </c>
      <c r="W127" s="33">
        <v>0.25532786369724103</v>
      </c>
      <c r="Y127" s="239">
        <f t="shared" si="34"/>
        <v>0</v>
      </c>
      <c r="Z127" s="239">
        <f t="shared" si="35"/>
        <v>0</v>
      </c>
    </row>
    <row r="128" spans="1:26" outlineLevel="4" x14ac:dyDescent="0.35">
      <c r="A128" s="25" t="s">
        <v>440</v>
      </c>
      <c r="B128" s="26" t="s">
        <v>441</v>
      </c>
      <c r="C128" s="27">
        <v>1334382815</v>
      </c>
      <c r="D128" s="27"/>
      <c r="E128" s="34"/>
      <c r="F128" s="30">
        <f t="shared" si="32"/>
        <v>1334382815</v>
      </c>
      <c r="G128" s="31"/>
      <c r="H128" s="27"/>
      <c r="I128" s="31"/>
      <c r="J128" s="32">
        <f t="shared" si="28"/>
        <v>1334382815</v>
      </c>
      <c r="K128" s="33">
        <f t="shared" si="29"/>
        <v>0</v>
      </c>
      <c r="L128" s="239">
        <v>2924365843</v>
      </c>
      <c r="M128" s="25" t="s">
        <v>440</v>
      </c>
      <c r="N128" s="26" t="s">
        <v>441</v>
      </c>
      <c r="O128" s="27">
        <v>1334382815</v>
      </c>
      <c r="P128" s="27"/>
      <c r="Q128" s="34"/>
      <c r="R128" s="30">
        <v>1334382815</v>
      </c>
      <c r="S128" s="31"/>
      <c r="T128" s="27"/>
      <c r="U128" s="31"/>
      <c r="V128" s="32">
        <v>1334382815</v>
      </c>
      <c r="W128" s="33">
        <v>0</v>
      </c>
      <c r="Y128" s="239">
        <f t="shared" si="34"/>
        <v>0</v>
      </c>
      <c r="Z128" s="239">
        <f t="shared" si="35"/>
        <v>0</v>
      </c>
    </row>
    <row r="129" spans="1:26" outlineLevel="4" x14ac:dyDescent="0.35">
      <c r="A129" s="25" t="s">
        <v>442</v>
      </c>
      <c r="B129" s="26" t="s">
        <v>443</v>
      </c>
      <c r="C129" s="27">
        <v>956870000</v>
      </c>
      <c r="D129" s="27"/>
      <c r="E129" s="34"/>
      <c r="F129" s="30">
        <f t="shared" si="32"/>
        <v>956870000</v>
      </c>
      <c r="G129" s="31"/>
      <c r="H129" s="27"/>
      <c r="I129" s="31"/>
      <c r="J129" s="32">
        <f t="shared" si="28"/>
        <v>956870000</v>
      </c>
      <c r="K129" s="33">
        <f t="shared" si="29"/>
        <v>0</v>
      </c>
      <c r="L129" s="239">
        <f>+L128+L127</f>
        <v>63042404128</v>
      </c>
      <c r="M129" s="25" t="s">
        <v>442</v>
      </c>
      <c r="N129" s="26" t="s">
        <v>443</v>
      </c>
      <c r="O129" s="27">
        <v>956870000</v>
      </c>
      <c r="P129" s="27"/>
      <c r="Q129" s="34"/>
      <c r="R129" s="30">
        <v>956870000</v>
      </c>
      <c r="S129" s="31"/>
      <c r="T129" s="27"/>
      <c r="U129" s="31"/>
      <c r="V129" s="32">
        <v>956870000</v>
      </c>
      <c r="W129" s="33">
        <v>0</v>
      </c>
      <c r="Y129" s="239">
        <f t="shared" si="34"/>
        <v>0</v>
      </c>
      <c r="Z129" s="239">
        <f t="shared" si="35"/>
        <v>0</v>
      </c>
    </row>
    <row r="130" spans="1:26" outlineLevel="4" x14ac:dyDescent="0.35">
      <c r="A130" s="25" t="s">
        <v>444</v>
      </c>
      <c r="B130" s="26" t="s">
        <v>445</v>
      </c>
      <c r="C130" s="27">
        <v>2500000000</v>
      </c>
      <c r="D130" s="27"/>
      <c r="E130" s="34"/>
      <c r="F130" s="30">
        <f t="shared" si="32"/>
        <v>2500000000</v>
      </c>
      <c r="G130" s="31"/>
      <c r="H130" s="27"/>
      <c r="I130" s="31"/>
      <c r="J130" s="32">
        <f t="shared" ref="J130:J172" si="51">SUM(F130-I130)</f>
        <v>2500000000</v>
      </c>
      <c r="K130" s="33">
        <f t="shared" si="29"/>
        <v>0</v>
      </c>
      <c r="L130" s="239">
        <f>+F127-L129</f>
        <v>-254596151</v>
      </c>
      <c r="M130" s="25" t="s">
        <v>444</v>
      </c>
      <c r="N130" s="26" t="s">
        <v>445</v>
      </c>
      <c r="O130" s="27">
        <v>2500000000</v>
      </c>
      <c r="P130" s="27"/>
      <c r="Q130" s="34"/>
      <c r="R130" s="30">
        <v>2500000000</v>
      </c>
      <c r="S130" s="31"/>
      <c r="T130" s="27"/>
      <c r="U130" s="31"/>
      <c r="V130" s="32">
        <v>2500000000</v>
      </c>
      <c r="W130" s="33">
        <v>0</v>
      </c>
      <c r="Y130" s="239">
        <f t="shared" si="34"/>
        <v>0</v>
      </c>
      <c r="Z130" s="239">
        <f t="shared" si="35"/>
        <v>0</v>
      </c>
    </row>
    <row r="131" spans="1:26" outlineLevel="4" x14ac:dyDescent="0.35">
      <c r="A131" s="25" t="s">
        <v>446</v>
      </c>
      <c r="B131" s="26" t="s">
        <v>447</v>
      </c>
      <c r="C131" s="27">
        <v>3200000000</v>
      </c>
      <c r="D131" s="27"/>
      <c r="E131" s="34"/>
      <c r="F131" s="30">
        <f t="shared" si="32"/>
        <v>3200000000</v>
      </c>
      <c r="G131" s="31"/>
      <c r="H131" s="27"/>
      <c r="I131" s="31"/>
      <c r="J131" s="32">
        <f t="shared" si="51"/>
        <v>3200000000</v>
      </c>
      <c r="K131" s="33">
        <f t="shared" si="29"/>
        <v>0</v>
      </c>
      <c r="L131" s="239"/>
      <c r="M131" s="25" t="s">
        <v>446</v>
      </c>
      <c r="N131" s="26" t="s">
        <v>447</v>
      </c>
      <c r="O131" s="27">
        <v>3200000000</v>
      </c>
      <c r="P131" s="27"/>
      <c r="Q131" s="34"/>
      <c r="R131" s="30">
        <v>3200000000</v>
      </c>
      <c r="S131" s="31"/>
      <c r="T131" s="27"/>
      <c r="U131" s="31"/>
      <c r="V131" s="32">
        <v>3200000000</v>
      </c>
      <c r="W131" s="33">
        <v>0</v>
      </c>
      <c r="Y131" s="239">
        <f t="shared" si="34"/>
        <v>0</v>
      </c>
      <c r="Z131" s="239">
        <f t="shared" si="35"/>
        <v>0</v>
      </c>
    </row>
    <row r="132" spans="1:26" outlineLevel="4" x14ac:dyDescent="0.35">
      <c r="A132" s="25" t="s">
        <v>448</v>
      </c>
      <c r="B132" s="26" t="s">
        <v>449</v>
      </c>
      <c r="C132" s="27">
        <v>8505059904</v>
      </c>
      <c r="D132" s="27"/>
      <c r="E132" s="34"/>
      <c r="F132" s="30">
        <f t="shared" si="32"/>
        <v>8505059904</v>
      </c>
      <c r="G132" s="31"/>
      <c r="H132" s="27"/>
      <c r="I132" s="31"/>
      <c r="J132" s="32">
        <f t="shared" si="51"/>
        <v>8505059904</v>
      </c>
      <c r="K132" s="33">
        <f t="shared" si="29"/>
        <v>0</v>
      </c>
      <c r="L132" s="239"/>
      <c r="M132" s="25" t="s">
        <v>448</v>
      </c>
      <c r="N132" s="26" t="s">
        <v>449</v>
      </c>
      <c r="O132" s="27">
        <v>8505059904</v>
      </c>
      <c r="P132" s="27"/>
      <c r="Q132" s="34"/>
      <c r="R132" s="30">
        <v>8505059904</v>
      </c>
      <c r="S132" s="31"/>
      <c r="T132" s="27"/>
      <c r="U132" s="31"/>
      <c r="V132" s="32">
        <v>8505059904</v>
      </c>
      <c r="W132" s="33">
        <v>0</v>
      </c>
      <c r="Y132" s="239">
        <f t="shared" si="34"/>
        <v>0</v>
      </c>
      <c r="Z132" s="239">
        <f t="shared" si="35"/>
        <v>0</v>
      </c>
    </row>
    <row r="133" spans="1:26" outlineLevel="4" x14ac:dyDescent="0.35">
      <c r="A133" s="16" t="s">
        <v>450</v>
      </c>
      <c r="B133" s="17" t="s">
        <v>451</v>
      </c>
      <c r="C133" s="18">
        <f>+C134</f>
        <v>1365809240</v>
      </c>
      <c r="D133" s="18">
        <f t="shared" ref="D133:J134" si="52">+D134</f>
        <v>0</v>
      </c>
      <c r="E133" s="18">
        <f t="shared" si="52"/>
        <v>0</v>
      </c>
      <c r="F133" s="18">
        <f t="shared" si="52"/>
        <v>1365809240</v>
      </c>
      <c r="G133" s="18">
        <f t="shared" si="52"/>
        <v>238778815.41999999</v>
      </c>
      <c r="H133" s="18">
        <v>238778815.41999999</v>
      </c>
      <c r="I133" s="18">
        <v>238778815.41999999</v>
      </c>
      <c r="J133" s="18">
        <f t="shared" si="52"/>
        <v>0</v>
      </c>
      <c r="K133" s="19">
        <f t="shared" si="29"/>
        <v>0.17482588960959144</v>
      </c>
      <c r="L133" s="239"/>
      <c r="M133" s="16" t="s">
        <v>450</v>
      </c>
      <c r="N133" s="17" t="s">
        <v>451</v>
      </c>
      <c r="O133" s="18">
        <v>1365809240</v>
      </c>
      <c r="P133" s="18">
        <v>0</v>
      </c>
      <c r="Q133" s="18">
        <v>0</v>
      </c>
      <c r="R133" s="18">
        <v>1365809240</v>
      </c>
      <c r="S133" s="18">
        <v>0</v>
      </c>
      <c r="T133" s="18">
        <v>238778815.41999999</v>
      </c>
      <c r="U133" s="18">
        <v>238778815.41999999</v>
      </c>
      <c r="V133" s="18">
        <v>0</v>
      </c>
      <c r="W133" s="19">
        <v>0.17482588960959144</v>
      </c>
      <c r="Y133" s="239">
        <f t="shared" si="34"/>
        <v>0</v>
      </c>
      <c r="Z133" s="239">
        <f t="shared" si="35"/>
        <v>0</v>
      </c>
    </row>
    <row r="134" spans="1:26" outlineLevel="4" x14ac:dyDescent="0.35">
      <c r="A134" s="16" t="s">
        <v>452</v>
      </c>
      <c r="B134" s="17" t="s">
        <v>453</v>
      </c>
      <c r="C134" s="18">
        <f>+C135</f>
        <v>1365809240</v>
      </c>
      <c r="D134" s="18">
        <f t="shared" si="52"/>
        <v>0</v>
      </c>
      <c r="E134" s="18">
        <f t="shared" si="52"/>
        <v>0</v>
      </c>
      <c r="F134" s="18">
        <f t="shared" si="52"/>
        <v>1365809240</v>
      </c>
      <c r="G134" s="18">
        <f t="shared" si="52"/>
        <v>238778815.41999999</v>
      </c>
      <c r="H134" s="18">
        <v>238778815.41999999</v>
      </c>
      <c r="I134" s="18">
        <v>238778815.41999999</v>
      </c>
      <c r="J134" s="18">
        <f t="shared" si="52"/>
        <v>0</v>
      </c>
      <c r="K134" s="19">
        <f t="shared" ref="K134:K175" si="53">+I134/F134</f>
        <v>0.17482588960959144</v>
      </c>
      <c r="L134" s="239"/>
      <c r="M134" s="16" t="s">
        <v>452</v>
      </c>
      <c r="N134" s="17" t="s">
        <v>453</v>
      </c>
      <c r="O134" s="18">
        <v>1365809240</v>
      </c>
      <c r="P134" s="18">
        <v>0</v>
      </c>
      <c r="Q134" s="18">
        <v>0</v>
      </c>
      <c r="R134" s="18">
        <v>1365809240</v>
      </c>
      <c r="S134" s="18">
        <v>0</v>
      </c>
      <c r="T134" s="18">
        <v>238778815.41999999</v>
      </c>
      <c r="U134" s="18">
        <v>238778815.41999999</v>
      </c>
      <c r="V134" s="18">
        <v>0</v>
      </c>
      <c r="W134" s="19">
        <v>0.17482588960959144</v>
      </c>
      <c r="Y134" s="239">
        <f t="shared" si="34"/>
        <v>0</v>
      </c>
      <c r="Z134" s="239">
        <f t="shared" si="35"/>
        <v>0</v>
      </c>
    </row>
    <row r="135" spans="1:26" outlineLevel="4" x14ac:dyDescent="0.35">
      <c r="A135" s="21" t="s">
        <v>454</v>
      </c>
      <c r="B135" s="22" t="s">
        <v>455</v>
      </c>
      <c r="C135" s="23">
        <f>+C136+C137+C138</f>
        <v>1365809240</v>
      </c>
      <c r="D135" s="23">
        <f t="shared" ref="D135:J135" si="54">+D136+D137+D138</f>
        <v>0</v>
      </c>
      <c r="E135" s="23">
        <f t="shared" si="54"/>
        <v>0</v>
      </c>
      <c r="F135" s="23">
        <f t="shared" si="54"/>
        <v>1365809240</v>
      </c>
      <c r="G135" s="23">
        <f t="shared" si="54"/>
        <v>238778815.41999999</v>
      </c>
      <c r="H135" s="23">
        <v>238778815.41999999</v>
      </c>
      <c r="I135" s="23">
        <v>238778815.41999999</v>
      </c>
      <c r="J135" s="23">
        <f t="shared" si="54"/>
        <v>0</v>
      </c>
      <c r="K135" s="36">
        <f t="shared" si="53"/>
        <v>0.17482588960959144</v>
      </c>
      <c r="L135" s="239"/>
      <c r="M135" s="21" t="s">
        <v>454</v>
      </c>
      <c r="N135" s="22" t="s">
        <v>455</v>
      </c>
      <c r="O135" s="23">
        <v>1365809240</v>
      </c>
      <c r="P135" s="23">
        <v>0</v>
      </c>
      <c r="Q135" s="23">
        <v>0</v>
      </c>
      <c r="R135" s="23">
        <v>1365809240</v>
      </c>
      <c r="S135" s="23">
        <v>0</v>
      </c>
      <c r="T135" s="23">
        <v>238778815.41999999</v>
      </c>
      <c r="U135" s="23">
        <v>238778815.41999999</v>
      </c>
      <c r="V135" s="23">
        <v>0</v>
      </c>
      <c r="W135" s="36">
        <v>0.17482588960959144</v>
      </c>
      <c r="Y135" s="239">
        <f t="shared" si="34"/>
        <v>0</v>
      </c>
      <c r="Z135" s="239">
        <f t="shared" si="35"/>
        <v>0</v>
      </c>
    </row>
    <row r="136" spans="1:26" outlineLevel="4" x14ac:dyDescent="0.35">
      <c r="A136" s="25" t="s">
        <v>456</v>
      </c>
      <c r="B136" s="26" t="s">
        <v>457</v>
      </c>
      <c r="C136" s="27">
        <v>515924814</v>
      </c>
      <c r="D136" s="27"/>
      <c r="E136" s="34"/>
      <c r="F136" s="30">
        <f t="shared" si="32"/>
        <v>515924814</v>
      </c>
      <c r="G136" s="31">
        <v>238778815.41999999</v>
      </c>
      <c r="H136" s="27">
        <v>238778815.41999999</v>
      </c>
      <c r="I136" s="31">
        <v>238778815.41999999</v>
      </c>
      <c r="J136" s="32"/>
      <c r="K136" s="33">
        <f t="shared" si="53"/>
        <v>0.46281707904051306</v>
      </c>
      <c r="L136" s="239"/>
      <c r="M136" s="25" t="s">
        <v>456</v>
      </c>
      <c r="N136" s="26" t="s">
        <v>457</v>
      </c>
      <c r="O136" s="27">
        <v>515924814</v>
      </c>
      <c r="P136" s="27"/>
      <c r="Q136" s="34"/>
      <c r="R136" s="30">
        <v>515924814</v>
      </c>
      <c r="S136" s="31"/>
      <c r="T136" s="27">
        <v>238778815.41999999</v>
      </c>
      <c r="U136" s="31">
        <v>238778815.41999999</v>
      </c>
      <c r="V136" s="32"/>
      <c r="W136" s="33">
        <v>0.46281707904051306</v>
      </c>
      <c r="Y136" s="239">
        <f t="shared" si="34"/>
        <v>0</v>
      </c>
      <c r="Z136" s="239">
        <f t="shared" si="35"/>
        <v>0</v>
      </c>
    </row>
    <row r="137" spans="1:26" outlineLevel="4" x14ac:dyDescent="0.35">
      <c r="A137" s="25" t="s">
        <v>458</v>
      </c>
      <c r="B137" s="26" t="s">
        <v>459</v>
      </c>
      <c r="C137" s="27">
        <v>474667785</v>
      </c>
      <c r="D137" s="27"/>
      <c r="E137" s="34"/>
      <c r="F137" s="30">
        <f t="shared" si="32"/>
        <v>474667785</v>
      </c>
      <c r="G137" s="31"/>
      <c r="H137" s="27"/>
      <c r="I137" s="31"/>
      <c r="J137" s="32"/>
      <c r="K137" s="33">
        <f t="shared" si="53"/>
        <v>0</v>
      </c>
      <c r="L137" s="239"/>
      <c r="M137" s="25" t="s">
        <v>458</v>
      </c>
      <c r="N137" s="26" t="s">
        <v>459</v>
      </c>
      <c r="O137" s="27">
        <v>474667785</v>
      </c>
      <c r="P137" s="27"/>
      <c r="Q137" s="34"/>
      <c r="R137" s="30">
        <v>474667785</v>
      </c>
      <c r="S137" s="31"/>
      <c r="T137" s="27"/>
      <c r="U137" s="31"/>
      <c r="V137" s="32"/>
      <c r="W137" s="33">
        <v>0</v>
      </c>
      <c r="Y137" s="239">
        <f t="shared" si="34"/>
        <v>0</v>
      </c>
      <c r="Z137" s="239">
        <f t="shared" si="35"/>
        <v>0</v>
      </c>
    </row>
    <row r="138" spans="1:26" outlineLevel="4" x14ac:dyDescent="0.35">
      <c r="A138" s="25" t="s">
        <v>460</v>
      </c>
      <c r="B138" s="26" t="s">
        <v>461</v>
      </c>
      <c r="C138" s="27">
        <v>375216641</v>
      </c>
      <c r="D138" s="27"/>
      <c r="E138" s="34"/>
      <c r="F138" s="30">
        <f t="shared" si="32"/>
        <v>375216641</v>
      </c>
      <c r="G138" s="31"/>
      <c r="H138" s="27"/>
      <c r="I138" s="31"/>
      <c r="J138" s="32"/>
      <c r="K138" s="33">
        <f t="shared" si="53"/>
        <v>0</v>
      </c>
      <c r="L138" s="239"/>
      <c r="M138" s="25" t="s">
        <v>460</v>
      </c>
      <c r="N138" s="26" t="s">
        <v>461</v>
      </c>
      <c r="O138" s="27">
        <v>375216641</v>
      </c>
      <c r="P138" s="27"/>
      <c r="Q138" s="34"/>
      <c r="R138" s="30">
        <v>375216641</v>
      </c>
      <c r="S138" s="31"/>
      <c r="T138" s="27"/>
      <c r="U138" s="31"/>
      <c r="V138" s="32"/>
      <c r="W138" s="33">
        <v>0</v>
      </c>
      <c r="Y138" s="239">
        <f t="shared" si="34"/>
        <v>0</v>
      </c>
      <c r="Z138" s="239">
        <f t="shared" si="35"/>
        <v>0</v>
      </c>
    </row>
    <row r="139" spans="1:26" outlineLevel="3" x14ac:dyDescent="0.35">
      <c r="A139" s="16" t="s">
        <v>462</v>
      </c>
      <c r="B139" s="17" t="s">
        <v>463</v>
      </c>
      <c r="C139" s="18">
        <f>+C140</f>
        <v>1095322674</v>
      </c>
      <c r="D139" s="18">
        <f t="shared" ref="D139:J139" si="55">+D140</f>
        <v>0</v>
      </c>
      <c r="E139" s="18">
        <f t="shared" si="55"/>
        <v>0</v>
      </c>
      <c r="F139" s="18">
        <f t="shared" si="55"/>
        <v>1095322674</v>
      </c>
      <c r="G139" s="18">
        <f t="shared" si="55"/>
        <v>0</v>
      </c>
      <c r="H139" s="18">
        <v>0</v>
      </c>
      <c r="I139" s="18">
        <v>0</v>
      </c>
      <c r="J139" s="18">
        <f t="shared" si="55"/>
        <v>1095322674</v>
      </c>
      <c r="K139" s="19">
        <f t="shared" si="53"/>
        <v>0</v>
      </c>
      <c r="L139" s="239"/>
      <c r="M139" s="16" t="s">
        <v>462</v>
      </c>
      <c r="N139" s="17" t="s">
        <v>463</v>
      </c>
      <c r="O139" s="18">
        <v>1095322674</v>
      </c>
      <c r="P139" s="18">
        <v>0</v>
      </c>
      <c r="Q139" s="18">
        <v>0</v>
      </c>
      <c r="R139" s="18">
        <v>1095322674</v>
      </c>
      <c r="S139" s="18">
        <v>0</v>
      </c>
      <c r="T139" s="18">
        <v>0</v>
      </c>
      <c r="U139" s="18">
        <v>0</v>
      </c>
      <c r="V139" s="18">
        <v>1095322674</v>
      </c>
      <c r="W139" s="19">
        <v>0</v>
      </c>
      <c r="Y139" s="239">
        <f t="shared" si="34"/>
        <v>0</v>
      </c>
      <c r="Z139" s="239">
        <f t="shared" si="35"/>
        <v>0</v>
      </c>
    </row>
    <row r="140" spans="1:26" outlineLevel="3" x14ac:dyDescent="0.35">
      <c r="A140" s="25" t="s">
        <v>464</v>
      </c>
      <c r="B140" s="26" t="s">
        <v>465</v>
      </c>
      <c r="C140" s="27">
        <v>1095322674</v>
      </c>
      <c r="D140" s="27"/>
      <c r="E140" s="34"/>
      <c r="F140" s="30">
        <f t="shared" si="32"/>
        <v>1095322674</v>
      </c>
      <c r="G140" s="31"/>
      <c r="H140" s="27"/>
      <c r="I140" s="31"/>
      <c r="J140" s="32">
        <f t="shared" si="51"/>
        <v>1095322674</v>
      </c>
      <c r="K140" s="33">
        <f t="shared" si="53"/>
        <v>0</v>
      </c>
      <c r="L140" s="239"/>
      <c r="M140" s="25" t="s">
        <v>464</v>
      </c>
      <c r="N140" s="26" t="s">
        <v>465</v>
      </c>
      <c r="O140" s="27">
        <v>1095322674</v>
      </c>
      <c r="P140" s="27"/>
      <c r="Q140" s="34"/>
      <c r="R140" s="30">
        <v>1095322674</v>
      </c>
      <c r="S140" s="31"/>
      <c r="T140" s="27"/>
      <c r="U140" s="31"/>
      <c r="V140" s="32">
        <v>1095322674</v>
      </c>
      <c r="W140" s="33">
        <v>0</v>
      </c>
      <c r="Y140" s="239">
        <f t="shared" si="34"/>
        <v>0</v>
      </c>
      <c r="Z140" s="239">
        <f t="shared" si="35"/>
        <v>0</v>
      </c>
    </row>
    <row r="141" spans="1:26" outlineLevel="4" x14ac:dyDescent="0.35">
      <c r="A141" s="16" t="s">
        <v>466</v>
      </c>
      <c r="B141" s="17" t="s">
        <v>467</v>
      </c>
      <c r="C141" s="18">
        <f>+C142</f>
        <v>0</v>
      </c>
      <c r="D141" s="18">
        <f t="shared" ref="D141:J142" si="56">+D142</f>
        <v>793207514</v>
      </c>
      <c r="E141" s="18">
        <f t="shared" si="56"/>
        <v>0</v>
      </c>
      <c r="F141" s="18">
        <f t="shared" si="56"/>
        <v>793207514</v>
      </c>
      <c r="G141" s="18">
        <f t="shared" si="56"/>
        <v>920973696</v>
      </c>
      <c r="H141" s="18">
        <v>109775000</v>
      </c>
      <c r="I141" s="18">
        <v>920973696</v>
      </c>
      <c r="J141" s="18">
        <f t="shared" si="56"/>
        <v>0</v>
      </c>
      <c r="K141" s="19">
        <f t="shared" si="53"/>
        <v>1.161075355118232</v>
      </c>
      <c r="L141" s="239"/>
      <c r="M141" s="16" t="s">
        <v>466</v>
      </c>
      <c r="N141" s="17" t="s">
        <v>467</v>
      </c>
      <c r="O141" s="18">
        <v>0</v>
      </c>
      <c r="P141" s="18">
        <v>793207514</v>
      </c>
      <c r="Q141" s="18">
        <v>0</v>
      </c>
      <c r="R141" s="18">
        <v>793207514</v>
      </c>
      <c r="S141" s="18">
        <v>267934973</v>
      </c>
      <c r="T141" s="18">
        <v>109775000</v>
      </c>
      <c r="U141" s="18">
        <v>920973696</v>
      </c>
      <c r="V141" s="18">
        <v>0</v>
      </c>
      <c r="W141" s="19">
        <v>1.161075355118232</v>
      </c>
      <c r="Y141" s="239">
        <f t="shared" si="34"/>
        <v>0</v>
      </c>
      <c r="Z141" s="239">
        <f t="shared" si="35"/>
        <v>0</v>
      </c>
    </row>
    <row r="142" spans="1:26" outlineLevel="3" x14ac:dyDescent="0.35">
      <c r="A142" s="16" t="s">
        <v>468</v>
      </c>
      <c r="B142" s="17" t="s">
        <v>469</v>
      </c>
      <c r="C142" s="18">
        <f>+C143</f>
        <v>0</v>
      </c>
      <c r="D142" s="18">
        <f t="shared" si="56"/>
        <v>793207514</v>
      </c>
      <c r="E142" s="18">
        <f t="shared" si="56"/>
        <v>0</v>
      </c>
      <c r="F142" s="18">
        <f t="shared" si="56"/>
        <v>793207514</v>
      </c>
      <c r="G142" s="18">
        <f t="shared" si="56"/>
        <v>920973696</v>
      </c>
      <c r="H142" s="18">
        <v>109775000</v>
      </c>
      <c r="I142" s="18">
        <v>920973696</v>
      </c>
      <c r="J142" s="18">
        <f t="shared" si="56"/>
        <v>0</v>
      </c>
      <c r="K142" s="19">
        <f t="shared" si="53"/>
        <v>1.161075355118232</v>
      </c>
      <c r="L142" s="239"/>
      <c r="M142" s="16" t="s">
        <v>468</v>
      </c>
      <c r="N142" s="17" t="s">
        <v>469</v>
      </c>
      <c r="O142" s="18">
        <v>0</v>
      </c>
      <c r="P142" s="18">
        <v>793207514</v>
      </c>
      <c r="Q142" s="18">
        <v>0</v>
      </c>
      <c r="R142" s="18">
        <v>793207514</v>
      </c>
      <c r="S142" s="18">
        <v>267934973</v>
      </c>
      <c r="T142" s="18">
        <v>109775000</v>
      </c>
      <c r="U142" s="18">
        <v>920973696</v>
      </c>
      <c r="V142" s="18">
        <v>0</v>
      </c>
      <c r="W142" s="19">
        <v>1.161075355118232</v>
      </c>
      <c r="Y142" s="239">
        <f t="shared" ref="Y142:Y151" si="57">+C142-O142</f>
        <v>0</v>
      </c>
      <c r="Z142" s="239">
        <f t="shared" ref="Z142:Z151" si="58">+D142-P142</f>
        <v>0</v>
      </c>
    </row>
    <row r="143" spans="1:26" outlineLevel="4" x14ac:dyDescent="0.35">
      <c r="A143" s="21" t="s">
        <v>470</v>
      </c>
      <c r="B143" s="22" t="s">
        <v>471</v>
      </c>
      <c r="C143" s="23">
        <f>SUM(C144:C155)</f>
        <v>0</v>
      </c>
      <c r="D143" s="23">
        <f t="shared" ref="D143:J143" si="59">SUM(D144:D155)</f>
        <v>793207514</v>
      </c>
      <c r="E143" s="23">
        <f t="shared" si="59"/>
        <v>0</v>
      </c>
      <c r="F143" s="23">
        <f t="shared" si="59"/>
        <v>793207514</v>
      </c>
      <c r="G143" s="23">
        <f t="shared" si="59"/>
        <v>920973696</v>
      </c>
      <c r="H143" s="23">
        <v>109775000</v>
      </c>
      <c r="I143" s="23">
        <v>920973696</v>
      </c>
      <c r="J143" s="23">
        <f t="shared" si="59"/>
        <v>0</v>
      </c>
      <c r="K143" s="24">
        <f t="shared" si="53"/>
        <v>1.161075355118232</v>
      </c>
      <c r="L143" s="239"/>
      <c r="M143" s="21" t="s">
        <v>470</v>
      </c>
      <c r="N143" s="22" t="s">
        <v>471</v>
      </c>
      <c r="O143" s="23">
        <v>0</v>
      </c>
      <c r="P143" s="23">
        <v>793207514</v>
      </c>
      <c r="Q143" s="23">
        <v>0</v>
      </c>
      <c r="R143" s="23">
        <v>793207514</v>
      </c>
      <c r="S143" s="23">
        <v>267934973</v>
      </c>
      <c r="T143" s="23">
        <v>109775000</v>
      </c>
      <c r="U143" s="23">
        <v>920973696</v>
      </c>
      <c r="V143" s="23">
        <v>0</v>
      </c>
      <c r="W143" s="36">
        <v>1.161075355118232</v>
      </c>
      <c r="Y143" s="239">
        <f t="shared" si="57"/>
        <v>0</v>
      </c>
      <c r="Z143" s="239">
        <f t="shared" si="58"/>
        <v>0</v>
      </c>
    </row>
    <row r="144" spans="1:26" outlineLevel="4" x14ac:dyDescent="0.35">
      <c r="A144" s="25">
        <v>112670102</v>
      </c>
      <c r="B144" s="26" t="s">
        <v>472</v>
      </c>
      <c r="C144" s="27"/>
      <c r="D144" s="27">
        <v>267934973</v>
      </c>
      <c r="E144" s="34"/>
      <c r="F144" s="30">
        <f t="shared" si="32"/>
        <v>267934973</v>
      </c>
      <c r="G144" s="31">
        <v>267934973</v>
      </c>
      <c r="H144" s="27"/>
      <c r="I144" s="31">
        <v>267934973</v>
      </c>
      <c r="J144" s="32">
        <f t="shared" si="51"/>
        <v>0</v>
      </c>
      <c r="K144" s="33">
        <f t="shared" si="53"/>
        <v>1</v>
      </c>
      <c r="L144" s="239"/>
      <c r="M144" s="25">
        <v>112670102</v>
      </c>
      <c r="N144" s="26" t="s">
        <v>1185</v>
      </c>
      <c r="O144" s="27"/>
      <c r="P144" s="31">
        <v>267934973</v>
      </c>
      <c r="Q144" s="34"/>
      <c r="R144" s="30">
        <v>267934973</v>
      </c>
      <c r="S144" s="31">
        <v>267934973</v>
      </c>
      <c r="T144" s="249"/>
      <c r="U144" s="31">
        <v>267934973</v>
      </c>
      <c r="V144" s="32">
        <v>0</v>
      </c>
      <c r="W144" s="33">
        <v>1</v>
      </c>
      <c r="Y144" s="239">
        <f t="shared" si="57"/>
        <v>0</v>
      </c>
      <c r="Z144" s="239">
        <f t="shared" si="58"/>
        <v>0</v>
      </c>
    </row>
    <row r="145" spans="1:26" outlineLevel="4" x14ac:dyDescent="0.35">
      <c r="A145" s="25">
        <v>112670103</v>
      </c>
      <c r="B145" s="26" t="s">
        <v>1186</v>
      </c>
      <c r="C145" s="27"/>
      <c r="D145" s="27"/>
      <c r="E145" s="34"/>
      <c r="F145" s="30">
        <f t="shared" si="32"/>
        <v>0</v>
      </c>
      <c r="G145" s="31"/>
      <c r="H145" s="27"/>
      <c r="I145" s="31"/>
      <c r="J145" s="32"/>
      <c r="K145" s="33" t="e">
        <f t="shared" si="53"/>
        <v>#DIV/0!</v>
      </c>
      <c r="L145" s="239"/>
      <c r="M145" s="25">
        <v>112670103</v>
      </c>
      <c r="N145" s="26" t="s">
        <v>1186</v>
      </c>
      <c r="O145" s="27"/>
      <c r="P145" s="27"/>
      <c r="Q145" s="34"/>
      <c r="R145" s="30">
        <v>0</v>
      </c>
      <c r="S145" s="31"/>
      <c r="T145" s="249"/>
      <c r="U145" s="31">
        <v>450000000</v>
      </c>
      <c r="V145" s="32"/>
      <c r="W145" s="33"/>
      <c r="Y145" s="239">
        <f t="shared" si="57"/>
        <v>0</v>
      </c>
      <c r="Z145" s="239">
        <f t="shared" si="58"/>
        <v>0</v>
      </c>
    </row>
    <row r="146" spans="1:26" outlineLevel="4" x14ac:dyDescent="0.35">
      <c r="A146" s="25">
        <v>112670104</v>
      </c>
      <c r="B146" s="26" t="s">
        <v>1187</v>
      </c>
      <c r="C146" s="27"/>
      <c r="D146" s="27"/>
      <c r="E146" s="34"/>
      <c r="F146" s="30">
        <f t="shared" ref="F146:F155" si="60">+C146+D146</f>
        <v>0</v>
      </c>
      <c r="G146" s="31">
        <v>1397800</v>
      </c>
      <c r="H146" s="27"/>
      <c r="I146" s="31">
        <v>1397800</v>
      </c>
      <c r="J146" s="32"/>
      <c r="K146" s="33" t="e">
        <f t="shared" si="53"/>
        <v>#DIV/0!</v>
      </c>
      <c r="L146" s="239"/>
      <c r="M146" s="25">
        <v>112670104</v>
      </c>
      <c r="N146" s="26" t="s">
        <v>1187</v>
      </c>
      <c r="O146" s="27"/>
      <c r="P146" s="27"/>
      <c r="Q146" s="34"/>
      <c r="R146" s="30">
        <v>0</v>
      </c>
      <c r="S146" s="31"/>
      <c r="T146" s="249"/>
      <c r="U146" s="31">
        <v>1397800</v>
      </c>
      <c r="V146" s="32"/>
      <c r="W146" s="33"/>
      <c r="Y146" s="239">
        <f t="shared" si="57"/>
        <v>0</v>
      </c>
      <c r="Z146" s="239">
        <f t="shared" si="58"/>
        <v>0</v>
      </c>
    </row>
    <row r="147" spans="1:26" outlineLevel="4" x14ac:dyDescent="0.35">
      <c r="A147" s="25">
        <v>112670105</v>
      </c>
      <c r="B147" s="26" t="s">
        <v>1188</v>
      </c>
      <c r="C147" s="27"/>
      <c r="D147" s="27">
        <v>450000000</v>
      </c>
      <c r="E147" s="34"/>
      <c r="F147" s="30">
        <f t="shared" si="60"/>
        <v>450000000</v>
      </c>
      <c r="G147" s="31">
        <v>450000000</v>
      </c>
      <c r="H147" s="27"/>
      <c r="I147" s="31">
        <v>450000000</v>
      </c>
      <c r="J147" s="32"/>
      <c r="K147" s="33">
        <f t="shared" si="53"/>
        <v>1</v>
      </c>
      <c r="L147" s="239"/>
      <c r="M147" s="25">
        <v>112670105</v>
      </c>
      <c r="N147" s="26" t="s">
        <v>1188</v>
      </c>
      <c r="O147" s="27"/>
      <c r="P147" s="27">
        <v>450000000</v>
      </c>
      <c r="Q147" s="34"/>
      <c r="R147" s="30">
        <v>450000000</v>
      </c>
      <c r="S147" s="31"/>
      <c r="T147" s="249"/>
      <c r="U147" s="31"/>
      <c r="V147" s="32"/>
      <c r="W147" s="33"/>
      <c r="Y147" s="239">
        <f t="shared" si="57"/>
        <v>0</v>
      </c>
      <c r="Z147" s="239">
        <f t="shared" si="58"/>
        <v>0</v>
      </c>
    </row>
    <row r="148" spans="1:26" outlineLevel="4" x14ac:dyDescent="0.35">
      <c r="A148" s="25">
        <v>112670106</v>
      </c>
      <c r="B148" s="26" t="s">
        <v>1189</v>
      </c>
      <c r="C148" s="27"/>
      <c r="D148" s="27"/>
      <c r="E148" s="34"/>
      <c r="F148" s="30">
        <f t="shared" si="60"/>
        <v>0</v>
      </c>
      <c r="G148" s="31"/>
      <c r="H148" s="27"/>
      <c r="I148" s="31"/>
      <c r="J148" s="32"/>
      <c r="K148" s="33" t="e">
        <f t="shared" si="53"/>
        <v>#DIV/0!</v>
      </c>
      <c r="L148" s="239"/>
      <c r="M148" s="25">
        <v>112670106</v>
      </c>
      <c r="N148" s="26" t="s">
        <v>1189</v>
      </c>
      <c r="O148" s="27"/>
      <c r="P148" s="27"/>
      <c r="Q148" s="34"/>
      <c r="R148" s="30">
        <v>0</v>
      </c>
      <c r="S148" s="31"/>
      <c r="T148" s="249"/>
      <c r="U148" s="31"/>
      <c r="V148" s="32"/>
      <c r="W148" s="33"/>
      <c r="Y148" s="239">
        <f t="shared" si="57"/>
        <v>0</v>
      </c>
      <c r="Z148" s="239">
        <f t="shared" si="58"/>
        <v>0</v>
      </c>
    </row>
    <row r="149" spans="1:26" outlineLevel="4" x14ac:dyDescent="0.35">
      <c r="A149" s="25">
        <v>112670107</v>
      </c>
      <c r="B149" s="26" t="s">
        <v>1190</v>
      </c>
      <c r="C149" s="27"/>
      <c r="D149" s="27"/>
      <c r="E149" s="34"/>
      <c r="F149" s="30">
        <f t="shared" si="60"/>
        <v>0</v>
      </c>
      <c r="G149" s="31">
        <v>6800000</v>
      </c>
      <c r="H149" s="27">
        <v>6800000</v>
      </c>
      <c r="I149" s="31">
        <v>6800000</v>
      </c>
      <c r="J149" s="32"/>
      <c r="K149" s="33" t="e">
        <f t="shared" si="53"/>
        <v>#DIV/0!</v>
      </c>
      <c r="L149" s="239"/>
      <c r="M149" s="25">
        <v>112670107</v>
      </c>
      <c r="N149" s="26" t="s">
        <v>1190</v>
      </c>
      <c r="O149" s="27"/>
      <c r="P149" s="27"/>
      <c r="Q149" s="34"/>
      <c r="R149" s="30">
        <v>0</v>
      </c>
      <c r="S149" s="31"/>
      <c r="T149" s="249">
        <v>6800000</v>
      </c>
      <c r="U149" s="31">
        <v>6800000</v>
      </c>
      <c r="V149" s="32"/>
      <c r="W149" s="33"/>
      <c r="Y149" s="239">
        <f t="shared" si="57"/>
        <v>0</v>
      </c>
      <c r="Z149" s="239">
        <f t="shared" si="58"/>
        <v>0</v>
      </c>
    </row>
    <row r="150" spans="1:26" outlineLevel="4" x14ac:dyDescent="0.35">
      <c r="A150" s="25">
        <v>112670108</v>
      </c>
      <c r="B150" s="26" t="s">
        <v>1191</v>
      </c>
      <c r="C150" s="27"/>
      <c r="D150" s="27"/>
      <c r="E150" s="34"/>
      <c r="F150" s="30">
        <f t="shared" si="60"/>
        <v>0</v>
      </c>
      <c r="G150" s="31"/>
      <c r="H150" s="27"/>
      <c r="I150" s="31"/>
      <c r="J150" s="32"/>
      <c r="K150" s="33" t="e">
        <f t="shared" si="53"/>
        <v>#DIV/0!</v>
      </c>
      <c r="L150" s="239"/>
      <c r="M150" s="25">
        <v>112670108</v>
      </c>
      <c r="N150" s="26" t="s">
        <v>1191</v>
      </c>
      <c r="O150" s="27"/>
      <c r="P150" s="27"/>
      <c r="Q150" s="34"/>
      <c r="R150" s="30">
        <v>0</v>
      </c>
      <c r="S150" s="31"/>
      <c r="T150" s="249"/>
      <c r="U150" s="31"/>
      <c r="V150" s="32"/>
      <c r="W150" s="33"/>
      <c r="Y150" s="239">
        <f t="shared" si="57"/>
        <v>0</v>
      </c>
      <c r="Z150" s="239">
        <f t="shared" si="58"/>
        <v>0</v>
      </c>
    </row>
    <row r="151" spans="1:26" outlineLevel="4" x14ac:dyDescent="0.35">
      <c r="A151" s="25">
        <v>112670109</v>
      </c>
      <c r="B151" s="26" t="s">
        <v>1192</v>
      </c>
      <c r="C151" s="27"/>
      <c r="D151" s="27"/>
      <c r="E151" s="34"/>
      <c r="F151" s="30">
        <f t="shared" si="60"/>
        <v>0</v>
      </c>
      <c r="G151" s="31"/>
      <c r="H151" s="27"/>
      <c r="I151" s="31"/>
      <c r="J151" s="32"/>
      <c r="K151" s="33" t="e">
        <f t="shared" si="53"/>
        <v>#DIV/0!</v>
      </c>
      <c r="L151" s="239"/>
      <c r="M151" s="25">
        <v>112670109</v>
      </c>
      <c r="N151" s="26" t="s">
        <v>1192</v>
      </c>
      <c r="O151" s="27"/>
      <c r="P151" s="27"/>
      <c r="Q151" s="34"/>
      <c r="R151" s="30">
        <v>0</v>
      </c>
      <c r="S151" s="31"/>
      <c r="T151" s="249"/>
      <c r="U151" s="31"/>
      <c r="V151" s="32"/>
      <c r="W151" s="33"/>
      <c r="Y151" s="239">
        <f t="shared" si="57"/>
        <v>0</v>
      </c>
      <c r="Z151" s="239">
        <f t="shared" si="58"/>
        <v>0</v>
      </c>
    </row>
    <row r="152" spans="1:26" outlineLevel="4" x14ac:dyDescent="0.35">
      <c r="A152" s="25">
        <v>112670110</v>
      </c>
      <c r="B152" s="26" t="s">
        <v>1193</v>
      </c>
      <c r="C152" s="27"/>
      <c r="D152" s="27"/>
      <c r="E152" s="34"/>
      <c r="F152" s="30">
        <f t="shared" si="60"/>
        <v>0</v>
      </c>
      <c r="G152" s="31">
        <v>50483923</v>
      </c>
      <c r="H152" s="27"/>
      <c r="I152" s="31">
        <v>50483923</v>
      </c>
      <c r="J152" s="32"/>
      <c r="K152" s="33" t="e">
        <f t="shared" si="53"/>
        <v>#DIV/0!</v>
      </c>
      <c r="L152" s="239"/>
      <c r="M152" s="25">
        <v>112670110</v>
      </c>
      <c r="N152" s="26" t="s">
        <v>1193</v>
      </c>
      <c r="O152" s="27"/>
      <c r="P152" s="27"/>
      <c r="Q152" s="34"/>
      <c r="R152" s="30">
        <v>0</v>
      </c>
      <c r="S152" s="31"/>
      <c r="T152" s="249"/>
      <c r="U152" s="31">
        <v>50483923</v>
      </c>
      <c r="V152" s="32"/>
      <c r="W152" s="33"/>
      <c r="Y152" s="239">
        <f t="shared" ref="Y152:Y175" si="61">+C152-O152</f>
        <v>0</v>
      </c>
      <c r="Z152" s="239">
        <f t="shared" ref="Z152:Z175" si="62">+D152-P152</f>
        <v>0</v>
      </c>
    </row>
    <row r="153" spans="1:26" outlineLevel="4" x14ac:dyDescent="0.35">
      <c r="A153" s="25">
        <v>112670111</v>
      </c>
      <c r="B153" s="26" t="s">
        <v>1194</v>
      </c>
      <c r="C153" s="27"/>
      <c r="D153" s="27">
        <v>75272541</v>
      </c>
      <c r="E153" s="34"/>
      <c r="F153" s="30">
        <f t="shared" si="60"/>
        <v>75272541</v>
      </c>
      <c r="G153" s="31">
        <v>102975000</v>
      </c>
      <c r="H153" s="27">
        <v>102975000</v>
      </c>
      <c r="I153" s="31">
        <v>102975000</v>
      </c>
      <c r="J153" s="32"/>
      <c r="K153" s="33">
        <f t="shared" si="53"/>
        <v>1.3680287476943285</v>
      </c>
      <c r="L153" s="239"/>
      <c r="M153" s="25">
        <v>112670111</v>
      </c>
      <c r="N153" s="26" t="s">
        <v>1194</v>
      </c>
      <c r="O153" s="27"/>
      <c r="P153" s="27">
        <v>75272541</v>
      </c>
      <c r="Q153" s="34"/>
      <c r="R153" s="30">
        <v>75272541</v>
      </c>
      <c r="S153" s="31"/>
      <c r="T153" s="249">
        <v>102975000</v>
      </c>
      <c r="U153" s="31">
        <v>102975000</v>
      </c>
      <c r="V153" s="32"/>
      <c r="W153" s="33"/>
      <c r="Y153" s="239">
        <f t="shared" si="61"/>
        <v>0</v>
      </c>
      <c r="Z153" s="239">
        <f t="shared" si="62"/>
        <v>0</v>
      </c>
    </row>
    <row r="154" spans="1:26" outlineLevel="4" x14ac:dyDescent="0.35">
      <c r="A154" s="25">
        <v>112670112</v>
      </c>
      <c r="B154" s="26" t="s">
        <v>1195</v>
      </c>
      <c r="C154" s="27"/>
      <c r="D154" s="27"/>
      <c r="E154" s="34"/>
      <c r="F154" s="30">
        <f t="shared" si="60"/>
        <v>0</v>
      </c>
      <c r="G154" s="31">
        <v>30882000</v>
      </c>
      <c r="H154" s="27"/>
      <c r="I154" s="31">
        <v>30882000</v>
      </c>
      <c r="J154" s="32"/>
      <c r="K154" s="33" t="e">
        <f t="shared" si="53"/>
        <v>#DIV/0!</v>
      </c>
      <c r="L154" s="239"/>
      <c r="M154" s="25">
        <v>112670112</v>
      </c>
      <c r="N154" s="26" t="s">
        <v>1195</v>
      </c>
      <c r="O154" s="27"/>
      <c r="P154" s="27"/>
      <c r="Q154" s="34"/>
      <c r="R154" s="30">
        <v>0</v>
      </c>
      <c r="S154" s="31"/>
      <c r="T154" s="249"/>
      <c r="U154" s="31">
        <v>30882000</v>
      </c>
      <c r="V154" s="32"/>
      <c r="W154" s="33"/>
      <c r="Y154" s="239">
        <f t="shared" si="61"/>
        <v>0</v>
      </c>
      <c r="Z154" s="239">
        <f t="shared" si="62"/>
        <v>0</v>
      </c>
    </row>
    <row r="155" spans="1:26" outlineLevel="4" x14ac:dyDescent="0.35">
      <c r="A155" s="25">
        <v>112670113</v>
      </c>
      <c r="B155" s="26" t="s">
        <v>1196</v>
      </c>
      <c r="C155" s="27"/>
      <c r="D155" s="27"/>
      <c r="E155" s="34"/>
      <c r="F155" s="30">
        <f t="shared" si="60"/>
        <v>0</v>
      </c>
      <c r="G155" s="31">
        <v>10500000</v>
      </c>
      <c r="H155" s="27">
        <v>10500000</v>
      </c>
      <c r="I155" s="31">
        <v>10500000</v>
      </c>
      <c r="J155" s="32"/>
      <c r="K155" s="33" t="e">
        <f t="shared" si="53"/>
        <v>#DIV/0!</v>
      </c>
      <c r="L155" s="239"/>
      <c r="M155" s="25">
        <v>112670113</v>
      </c>
      <c r="N155" s="250" t="s">
        <v>1196</v>
      </c>
      <c r="O155" s="27"/>
      <c r="P155" s="27"/>
      <c r="Q155" s="34"/>
      <c r="R155" s="30">
        <v>0</v>
      </c>
      <c r="S155" s="31"/>
      <c r="T155" s="249">
        <v>10500000</v>
      </c>
      <c r="U155" s="31">
        <v>10500000</v>
      </c>
      <c r="V155" s="32"/>
      <c r="W155" s="33"/>
      <c r="Y155" s="239">
        <f t="shared" si="61"/>
        <v>0</v>
      </c>
      <c r="Z155" s="239">
        <f t="shared" si="62"/>
        <v>0</v>
      </c>
    </row>
    <row r="156" spans="1:26" outlineLevel="4" x14ac:dyDescent="0.35">
      <c r="A156" s="12" t="s">
        <v>473</v>
      </c>
      <c r="B156" s="13" t="s">
        <v>474</v>
      </c>
      <c r="C156" s="14">
        <f>+C157+C159+C161</f>
        <v>360566197</v>
      </c>
      <c r="D156" s="14">
        <f t="shared" ref="D156:E156" si="63">+D157+D159+D161</f>
        <v>22716756840.469997</v>
      </c>
      <c r="E156" s="14">
        <f t="shared" si="63"/>
        <v>0</v>
      </c>
      <c r="F156" s="14">
        <f>+F157+F159+F161</f>
        <v>23077323037.469997</v>
      </c>
      <c r="G156" s="14">
        <f t="shared" ref="G156:J156" si="64">+G157+G159+G161</f>
        <v>21553556467.359997</v>
      </c>
      <c r="H156" s="14">
        <f t="shared" si="64"/>
        <v>107523239.87</v>
      </c>
      <c r="I156" s="14">
        <f t="shared" si="64"/>
        <v>21553556467.359997</v>
      </c>
      <c r="J156" s="14">
        <f t="shared" si="64"/>
        <v>1523766570.1099992</v>
      </c>
      <c r="K156" s="15">
        <f t="shared" si="53"/>
        <v>0.93397125968051387</v>
      </c>
      <c r="L156" s="239"/>
      <c r="M156" s="12" t="s">
        <v>473</v>
      </c>
      <c r="N156" s="13" t="s">
        <v>474</v>
      </c>
      <c r="O156" s="14">
        <f t="shared" ref="O156:W156" si="65">+O157+O159+O161</f>
        <v>360566197</v>
      </c>
      <c r="P156" s="14">
        <f t="shared" si="65"/>
        <v>22716756813.469997</v>
      </c>
      <c r="Q156" s="14">
        <f t="shared" si="65"/>
        <v>0</v>
      </c>
      <c r="R156" s="14">
        <f t="shared" si="65"/>
        <v>23077323010.469997</v>
      </c>
      <c r="S156" s="14">
        <f t="shared" si="65"/>
        <v>21440196788.099998</v>
      </c>
      <c r="T156" s="14">
        <f t="shared" si="65"/>
        <v>65756247.869999997</v>
      </c>
      <c r="U156" s="14">
        <f t="shared" si="65"/>
        <v>21552248237.359997</v>
      </c>
      <c r="V156" s="14">
        <f t="shared" si="65"/>
        <v>1483635156.1099992</v>
      </c>
      <c r="W156" s="14">
        <f t="shared" si="65"/>
        <v>2.357008810501116</v>
      </c>
      <c r="Y156" s="239">
        <f t="shared" si="61"/>
        <v>0</v>
      </c>
      <c r="Z156" s="239">
        <f t="shared" si="62"/>
        <v>27</v>
      </c>
    </row>
    <row r="157" spans="1:26" outlineLevel="4" x14ac:dyDescent="0.35">
      <c r="A157" s="12" t="s">
        <v>475</v>
      </c>
      <c r="B157" s="13" t="s">
        <v>476</v>
      </c>
      <c r="C157" s="14">
        <f>+C158</f>
        <v>0</v>
      </c>
      <c r="D157" s="14">
        <f t="shared" ref="D157:F157" si="66">+D158</f>
        <v>22370712214</v>
      </c>
      <c r="E157" s="14">
        <f t="shared" si="66"/>
        <v>0</v>
      </c>
      <c r="F157" s="14">
        <f t="shared" si="66"/>
        <v>22370712214</v>
      </c>
      <c r="G157" s="14">
        <f t="shared" ref="G157" si="67">+G158</f>
        <v>21080946306.790001</v>
      </c>
      <c r="H157" s="14">
        <f t="shared" ref="H157" si="68">+H158</f>
        <v>0</v>
      </c>
      <c r="I157" s="14">
        <f t="shared" ref="I157" si="69">+I158</f>
        <v>21080946306.790001</v>
      </c>
      <c r="J157" s="14">
        <f t="shared" ref="J157" si="70">+J158</f>
        <v>1289765907.2099991</v>
      </c>
      <c r="K157" s="15">
        <f t="shared" si="53"/>
        <v>0.94234578251814261</v>
      </c>
      <c r="L157" s="239"/>
      <c r="M157" s="12" t="s">
        <v>475</v>
      </c>
      <c r="N157" s="13" t="s">
        <v>476</v>
      </c>
      <c r="O157" s="14">
        <f t="shared" ref="O157:W157" si="71">+O158</f>
        <v>0</v>
      </c>
      <c r="P157" s="14">
        <f t="shared" si="71"/>
        <v>22370712214</v>
      </c>
      <c r="Q157" s="14">
        <f t="shared" si="71"/>
        <v>0</v>
      </c>
      <c r="R157" s="14">
        <f t="shared" si="71"/>
        <v>22370712214</v>
      </c>
      <c r="S157" s="14">
        <f t="shared" si="71"/>
        <v>21080946306.790001</v>
      </c>
      <c r="T157" s="14">
        <f t="shared" si="71"/>
        <v>0</v>
      </c>
      <c r="U157" s="14">
        <f t="shared" si="71"/>
        <v>21080946306.790001</v>
      </c>
      <c r="V157" s="14">
        <f t="shared" si="71"/>
        <v>1289765907.2099991</v>
      </c>
      <c r="W157" s="14">
        <f t="shared" si="71"/>
        <v>0.94234578251814261</v>
      </c>
      <c r="Y157" s="239">
        <f t="shared" si="61"/>
        <v>0</v>
      </c>
      <c r="Z157" s="239">
        <f t="shared" si="62"/>
        <v>0</v>
      </c>
    </row>
    <row r="158" spans="1:26" outlineLevel="4" x14ac:dyDescent="0.35">
      <c r="A158" s="25" t="s">
        <v>477</v>
      </c>
      <c r="B158" s="26" t="s">
        <v>478</v>
      </c>
      <c r="C158" s="27"/>
      <c r="D158" s="27">
        <v>22370712214</v>
      </c>
      <c r="E158" s="34"/>
      <c r="F158" s="30">
        <f t="shared" ref="F158:F175" si="72">+C158+D158</f>
        <v>22370712214</v>
      </c>
      <c r="G158" s="31">
        <v>21080946306.790001</v>
      </c>
      <c r="H158" s="27"/>
      <c r="I158" s="31">
        <v>21080946306.790001</v>
      </c>
      <c r="J158" s="32">
        <f t="shared" si="51"/>
        <v>1289765907.2099991</v>
      </c>
      <c r="K158" s="33">
        <f t="shared" si="53"/>
        <v>0.94234578251814261</v>
      </c>
      <c r="L158" s="239"/>
      <c r="M158" s="25" t="s">
        <v>477</v>
      </c>
      <c r="N158" s="26" t="s">
        <v>478</v>
      </c>
      <c r="O158" s="27"/>
      <c r="P158" s="27">
        <v>22370712214</v>
      </c>
      <c r="Q158" s="34"/>
      <c r="R158" s="30">
        <v>22370712214</v>
      </c>
      <c r="S158" s="31">
        <v>21080946306.790001</v>
      </c>
      <c r="T158" s="27"/>
      <c r="U158" s="31">
        <v>21080946306.790001</v>
      </c>
      <c r="V158" s="32">
        <v>1289765907.2099991</v>
      </c>
      <c r="W158" s="33">
        <v>0.94234578251814261</v>
      </c>
      <c r="Y158" s="239">
        <f t="shared" si="61"/>
        <v>0</v>
      </c>
      <c r="Z158" s="239">
        <f t="shared" si="62"/>
        <v>0</v>
      </c>
    </row>
    <row r="159" spans="1:26" outlineLevel="4" x14ac:dyDescent="0.35">
      <c r="A159" s="12">
        <v>123</v>
      </c>
      <c r="B159" s="13" t="s">
        <v>1197</v>
      </c>
      <c r="C159" s="14">
        <f>+C160</f>
        <v>0</v>
      </c>
      <c r="D159" s="14">
        <f t="shared" ref="D159:J159" si="73">+D160</f>
        <v>304604982.46999699</v>
      </c>
      <c r="E159" s="14">
        <f t="shared" si="73"/>
        <v>0</v>
      </c>
      <c r="F159" s="14">
        <f t="shared" si="73"/>
        <v>304604982.46999699</v>
      </c>
      <c r="G159" s="14">
        <f t="shared" si="73"/>
        <v>304604982.46999699</v>
      </c>
      <c r="H159" s="14">
        <f t="shared" si="73"/>
        <v>0</v>
      </c>
      <c r="I159" s="14">
        <f t="shared" si="73"/>
        <v>304604982.46999699</v>
      </c>
      <c r="J159" s="14">
        <f t="shared" si="73"/>
        <v>0</v>
      </c>
      <c r="K159" s="15">
        <f t="shared" si="53"/>
        <v>1</v>
      </c>
      <c r="L159" s="239"/>
      <c r="M159" s="12">
        <v>123</v>
      </c>
      <c r="N159" s="13" t="s">
        <v>1197</v>
      </c>
      <c r="O159" s="14"/>
      <c r="P159" s="14">
        <v>304604982.46999699</v>
      </c>
      <c r="Q159" s="14">
        <v>0</v>
      </c>
      <c r="R159" s="14">
        <v>304604982.46999699</v>
      </c>
      <c r="S159" s="14">
        <v>304604982.46999699</v>
      </c>
      <c r="T159" s="14">
        <v>0</v>
      </c>
      <c r="U159" s="14">
        <v>304604982.46999699</v>
      </c>
      <c r="V159" s="14"/>
      <c r="W159" s="14">
        <v>1</v>
      </c>
      <c r="Y159" s="239">
        <f t="shared" si="61"/>
        <v>0</v>
      </c>
      <c r="Z159" s="239">
        <f t="shared" si="62"/>
        <v>0</v>
      </c>
    </row>
    <row r="160" spans="1:26" outlineLevel="4" x14ac:dyDescent="0.35">
      <c r="A160" s="12">
        <v>1232</v>
      </c>
      <c r="B160" s="13" t="s">
        <v>1198</v>
      </c>
      <c r="C160" s="14"/>
      <c r="D160" s="14">
        <v>304604982.46999699</v>
      </c>
      <c r="E160" s="14"/>
      <c r="F160" s="14">
        <f t="shared" si="72"/>
        <v>304604982.46999699</v>
      </c>
      <c r="G160" s="14">
        <v>304604982.46999699</v>
      </c>
      <c r="H160" s="14"/>
      <c r="I160" s="14">
        <v>304604982.46999699</v>
      </c>
      <c r="J160" s="14"/>
      <c r="K160" s="15">
        <f t="shared" si="53"/>
        <v>1</v>
      </c>
      <c r="L160" s="239"/>
      <c r="M160" s="12">
        <v>1232</v>
      </c>
      <c r="N160" s="13" t="s">
        <v>1198</v>
      </c>
      <c r="O160" s="14"/>
      <c r="P160" s="14">
        <v>304604982.46999699</v>
      </c>
      <c r="Q160" s="14"/>
      <c r="R160" s="14">
        <v>304604982.46999699</v>
      </c>
      <c r="S160" s="14">
        <v>304604982.46999699</v>
      </c>
      <c r="T160" s="14"/>
      <c r="U160" s="14">
        <v>304604982.46999699</v>
      </c>
      <c r="V160" s="14"/>
      <c r="W160" s="14">
        <v>1</v>
      </c>
      <c r="Y160" s="239">
        <f t="shared" si="61"/>
        <v>0</v>
      </c>
      <c r="Z160" s="239">
        <f t="shared" si="62"/>
        <v>0</v>
      </c>
    </row>
    <row r="161" spans="1:26" x14ac:dyDescent="0.35">
      <c r="A161" s="12" t="s">
        <v>479</v>
      </c>
      <c r="B161" s="13" t="s">
        <v>480</v>
      </c>
      <c r="C161" s="14">
        <f>+C162+C175</f>
        <v>360566197</v>
      </c>
      <c r="D161" s="14">
        <f t="shared" ref="D161:F161" si="74">+D162+D175</f>
        <v>41439644</v>
      </c>
      <c r="E161" s="14">
        <f t="shared" si="74"/>
        <v>0</v>
      </c>
      <c r="F161" s="14">
        <f t="shared" si="74"/>
        <v>402005841</v>
      </c>
      <c r="G161" s="14">
        <f t="shared" ref="G161" si="75">+G162+G175</f>
        <v>168005178.09999999</v>
      </c>
      <c r="H161" s="14">
        <f t="shared" ref="H161" si="76">+H162+H175</f>
        <v>107523239.87</v>
      </c>
      <c r="I161" s="14">
        <f t="shared" ref="I161" si="77">+I162+I175</f>
        <v>168005178.09999999</v>
      </c>
      <c r="J161" s="14">
        <f t="shared" ref="J161" si="78">+J162+J175</f>
        <v>234000662.89999998</v>
      </c>
      <c r="K161" s="15">
        <f t="shared" si="53"/>
        <v>0.41791725633160637</v>
      </c>
      <c r="L161" s="239"/>
      <c r="M161" s="12" t="s">
        <v>479</v>
      </c>
      <c r="N161" s="13" t="s">
        <v>480</v>
      </c>
      <c r="O161" s="14">
        <f>+O162+O175</f>
        <v>360566197</v>
      </c>
      <c r="P161" s="14">
        <f>+P162+P175</f>
        <v>41439617</v>
      </c>
      <c r="Q161" s="14">
        <v>0</v>
      </c>
      <c r="R161" s="14">
        <v>402005814</v>
      </c>
      <c r="S161" s="14">
        <v>54645498.840000004</v>
      </c>
      <c r="T161" s="14">
        <v>65756247.869999997</v>
      </c>
      <c r="U161" s="14">
        <v>166696948.09999999</v>
      </c>
      <c r="V161" s="14">
        <v>193869248.89999998</v>
      </c>
      <c r="W161" s="15">
        <v>0.41466302798297339</v>
      </c>
      <c r="Y161" s="239">
        <f t="shared" si="61"/>
        <v>0</v>
      </c>
      <c r="Z161" s="239">
        <f t="shared" si="62"/>
        <v>27</v>
      </c>
    </row>
    <row r="162" spans="1:26" x14ac:dyDescent="0.35">
      <c r="A162" s="21" t="s">
        <v>481</v>
      </c>
      <c r="B162" s="22" t="s">
        <v>482</v>
      </c>
      <c r="C162" s="23">
        <f t="shared" ref="C162" si="79">SUM(C163:C174)</f>
        <v>360566197</v>
      </c>
      <c r="D162" s="23">
        <f>SUM(D163:D174)</f>
        <v>0</v>
      </c>
      <c r="E162" s="23">
        <f t="shared" ref="E162:F162" si="80">SUM(E163:E174)</f>
        <v>0</v>
      </c>
      <c r="F162" s="23">
        <f t="shared" si="80"/>
        <v>360566197</v>
      </c>
      <c r="G162" s="23">
        <f t="shared" ref="G162" si="81">SUM(G163:G174)</f>
        <v>167351063.09999999</v>
      </c>
      <c r="H162" s="23">
        <f t="shared" ref="H162" si="82">SUM(H163:H174)</f>
        <v>66083622.869999997</v>
      </c>
      <c r="I162" s="23">
        <f t="shared" ref="I162" si="83">SUM(I163:I174)</f>
        <v>167351063.09999999</v>
      </c>
      <c r="J162" s="23">
        <f t="shared" ref="J162" si="84">SUM(J163:J174)</f>
        <v>193215133.89999998</v>
      </c>
      <c r="K162" s="24">
        <f t="shared" si="53"/>
        <v>0.46413408825453484</v>
      </c>
      <c r="L162" s="239"/>
      <c r="M162" s="21" t="s">
        <v>481</v>
      </c>
      <c r="N162" s="22" t="s">
        <v>482</v>
      </c>
      <c r="O162" s="23">
        <f>SUM(O163:O174)</f>
        <v>360566197</v>
      </c>
      <c r="P162" s="23">
        <f>SUM(P163:P174)</f>
        <v>0</v>
      </c>
      <c r="Q162" s="23">
        <v>0</v>
      </c>
      <c r="R162" s="23">
        <v>402005814</v>
      </c>
      <c r="S162" s="23">
        <v>54645498.840000004</v>
      </c>
      <c r="T162" s="23">
        <v>65756247.869999997</v>
      </c>
      <c r="U162" s="23">
        <v>166696948.09999999</v>
      </c>
      <c r="V162" s="23">
        <v>193869248.89999998</v>
      </c>
      <c r="W162" s="36">
        <v>0.41466302798297339</v>
      </c>
      <c r="Y162" s="239">
        <f t="shared" si="61"/>
        <v>0</v>
      </c>
      <c r="Z162" s="239">
        <f t="shared" si="62"/>
        <v>0</v>
      </c>
    </row>
    <row r="163" spans="1:26" x14ac:dyDescent="0.35">
      <c r="A163" s="25" t="s">
        <v>483</v>
      </c>
      <c r="B163" s="26" t="s">
        <v>484</v>
      </c>
      <c r="C163" s="30"/>
      <c r="D163" s="27"/>
      <c r="E163" s="34"/>
      <c r="F163" s="30">
        <f t="shared" si="72"/>
        <v>0</v>
      </c>
      <c r="G163" s="31">
        <v>4586981.59</v>
      </c>
      <c r="H163" s="27">
        <v>1770379.74</v>
      </c>
      <c r="I163" s="31">
        <v>4586981.59</v>
      </c>
      <c r="J163" s="32">
        <f t="shared" si="51"/>
        <v>-4586981.59</v>
      </c>
      <c r="K163" s="33" t="e">
        <f t="shared" si="53"/>
        <v>#DIV/0!</v>
      </c>
      <c r="L163" s="239"/>
      <c r="M163" s="25" t="s">
        <v>483</v>
      </c>
      <c r="N163" s="26" t="s">
        <v>484</v>
      </c>
      <c r="O163" s="30"/>
      <c r="P163" s="27"/>
      <c r="Q163" s="34"/>
      <c r="R163" s="30">
        <v>0</v>
      </c>
      <c r="S163" s="31">
        <v>1261285.0900000001</v>
      </c>
      <c r="T163" s="27">
        <v>1770379.74</v>
      </c>
      <c r="U163" s="31">
        <v>4586981.59</v>
      </c>
      <c r="V163" s="32">
        <v>-4586981.59</v>
      </c>
      <c r="W163" s="33" t="e">
        <v>#DIV/0!</v>
      </c>
      <c r="Y163" s="239">
        <f t="shared" si="61"/>
        <v>0</v>
      </c>
      <c r="Z163" s="239">
        <f t="shared" si="62"/>
        <v>0</v>
      </c>
    </row>
    <row r="164" spans="1:26" x14ac:dyDescent="0.35">
      <c r="A164" s="25" t="s">
        <v>485</v>
      </c>
      <c r="B164" s="26" t="s">
        <v>486</v>
      </c>
      <c r="C164" s="27"/>
      <c r="D164" s="27"/>
      <c r="E164" s="34"/>
      <c r="F164" s="30">
        <f t="shared" si="72"/>
        <v>0</v>
      </c>
      <c r="G164" s="31">
        <v>3885621.34</v>
      </c>
      <c r="H164" s="27">
        <v>1107682.5</v>
      </c>
      <c r="I164" s="31">
        <v>3885621.34</v>
      </c>
      <c r="J164" s="32">
        <f t="shared" si="51"/>
        <v>-3885621.34</v>
      </c>
      <c r="K164" s="33" t="e">
        <f t="shared" si="53"/>
        <v>#DIV/0!</v>
      </c>
      <c r="L164" s="239"/>
      <c r="M164" s="25" t="s">
        <v>485</v>
      </c>
      <c r="N164" s="26" t="s">
        <v>486</v>
      </c>
      <c r="O164" s="27"/>
      <c r="P164" s="27"/>
      <c r="Q164" s="34"/>
      <c r="R164" s="30">
        <v>0</v>
      </c>
      <c r="S164" s="31">
        <v>1654730.09</v>
      </c>
      <c r="T164" s="27">
        <v>1107682.5</v>
      </c>
      <c r="U164" s="31">
        <v>3885621.34</v>
      </c>
      <c r="V164" s="32">
        <v>-3885621.34</v>
      </c>
      <c r="W164" s="33" t="e">
        <v>#DIV/0!</v>
      </c>
      <c r="Y164" s="239">
        <f t="shared" si="61"/>
        <v>0</v>
      </c>
      <c r="Z164" s="239">
        <f t="shared" si="62"/>
        <v>0</v>
      </c>
    </row>
    <row r="165" spans="1:26" x14ac:dyDescent="0.35">
      <c r="A165" s="25" t="s">
        <v>487</v>
      </c>
      <c r="B165" s="26" t="s">
        <v>488</v>
      </c>
      <c r="C165" s="27"/>
      <c r="D165" s="27"/>
      <c r="E165" s="34"/>
      <c r="F165" s="30">
        <f t="shared" si="72"/>
        <v>0</v>
      </c>
      <c r="G165" s="31">
        <v>20740155.869999997</v>
      </c>
      <c r="H165" s="27">
        <v>14045821.869999999</v>
      </c>
      <c r="I165" s="31">
        <v>20740155.869999997</v>
      </c>
      <c r="J165" s="32">
        <f t="shared" si="51"/>
        <v>-20740155.869999997</v>
      </c>
      <c r="K165" s="33" t="e">
        <f t="shared" si="53"/>
        <v>#DIV/0!</v>
      </c>
      <c r="L165" s="239"/>
      <c r="M165" s="25" t="s">
        <v>487</v>
      </c>
      <c r="N165" s="26" t="s">
        <v>488</v>
      </c>
      <c r="O165" s="27"/>
      <c r="P165" s="27"/>
      <c r="Q165" s="34"/>
      <c r="R165" s="30">
        <v>0</v>
      </c>
      <c r="S165" s="31">
        <v>105302.35</v>
      </c>
      <c r="T165" s="27">
        <v>14045821.869999999</v>
      </c>
      <c r="U165" s="31">
        <v>20740155.869999997</v>
      </c>
      <c r="V165" s="32">
        <v>-20740155.869999997</v>
      </c>
      <c r="W165" s="33" t="e">
        <v>#DIV/0!</v>
      </c>
      <c r="Y165" s="239">
        <f t="shared" si="61"/>
        <v>0</v>
      </c>
      <c r="Z165" s="239">
        <f t="shared" si="62"/>
        <v>0</v>
      </c>
    </row>
    <row r="166" spans="1:26" x14ac:dyDescent="0.35">
      <c r="A166" s="25" t="s">
        <v>489</v>
      </c>
      <c r="B166" s="26" t="s">
        <v>490</v>
      </c>
      <c r="C166" s="27"/>
      <c r="D166" s="27"/>
      <c r="E166" s="34"/>
      <c r="F166" s="30">
        <f t="shared" si="72"/>
        <v>0</v>
      </c>
      <c r="G166" s="31">
        <v>1579921.17</v>
      </c>
      <c r="H166" s="27">
        <v>383094.8</v>
      </c>
      <c r="I166" s="31">
        <v>1579921.17</v>
      </c>
      <c r="J166" s="32">
        <f t="shared" si="51"/>
        <v>-1579921.17</v>
      </c>
      <c r="K166" s="33" t="e">
        <f t="shared" si="53"/>
        <v>#DIV/0!</v>
      </c>
      <c r="L166" s="239"/>
      <c r="M166" s="25" t="s">
        <v>489</v>
      </c>
      <c r="N166" s="26" t="s">
        <v>490</v>
      </c>
      <c r="O166" s="27"/>
      <c r="P166" s="27"/>
      <c r="Q166" s="34"/>
      <c r="R166" s="30">
        <v>0</v>
      </c>
      <c r="S166" s="31">
        <v>732212.89</v>
      </c>
      <c r="T166" s="27">
        <v>383094.8</v>
      </c>
      <c r="U166" s="31">
        <v>1579921.17</v>
      </c>
      <c r="V166" s="32">
        <v>-1579921.17</v>
      </c>
      <c r="W166" s="33" t="e">
        <v>#DIV/0!</v>
      </c>
      <c r="Y166" s="239">
        <f t="shared" si="61"/>
        <v>0</v>
      </c>
      <c r="Z166" s="239">
        <f t="shared" si="62"/>
        <v>0</v>
      </c>
    </row>
    <row r="167" spans="1:26" x14ac:dyDescent="0.35">
      <c r="A167" s="25" t="s">
        <v>491</v>
      </c>
      <c r="B167" s="26" t="s">
        <v>492</v>
      </c>
      <c r="C167" s="27"/>
      <c r="D167" s="27"/>
      <c r="E167" s="34"/>
      <c r="F167" s="30">
        <f t="shared" si="72"/>
        <v>0</v>
      </c>
      <c r="G167" s="31">
        <v>58066245</v>
      </c>
      <c r="H167" s="27">
        <v>19903717</v>
      </c>
      <c r="I167" s="31">
        <v>58066245</v>
      </c>
      <c r="J167" s="32">
        <f t="shared" si="51"/>
        <v>-58066245</v>
      </c>
      <c r="K167" s="33" t="e">
        <f t="shared" si="53"/>
        <v>#DIV/0!</v>
      </c>
      <c r="L167" s="239"/>
      <c r="M167" s="25" t="s">
        <v>491</v>
      </c>
      <c r="N167" s="26" t="s">
        <v>492</v>
      </c>
      <c r="O167" s="27"/>
      <c r="P167" s="27"/>
      <c r="Q167" s="34"/>
      <c r="R167" s="30">
        <v>0</v>
      </c>
      <c r="S167" s="31">
        <v>20212629</v>
      </c>
      <c r="T167" s="27">
        <v>19903717</v>
      </c>
      <c r="U167" s="31">
        <v>58066245</v>
      </c>
      <c r="V167" s="32">
        <v>-58066245</v>
      </c>
      <c r="W167" s="33" t="e">
        <v>#DIV/0!</v>
      </c>
      <c r="Y167" s="239">
        <f t="shared" si="61"/>
        <v>0</v>
      </c>
      <c r="Z167" s="239">
        <f t="shared" si="62"/>
        <v>0</v>
      </c>
    </row>
    <row r="168" spans="1:26" x14ac:dyDescent="0.35">
      <c r="A168" s="25" t="s">
        <v>493</v>
      </c>
      <c r="B168" s="26" t="s">
        <v>494</v>
      </c>
      <c r="C168" s="27"/>
      <c r="D168" s="27"/>
      <c r="E168" s="34"/>
      <c r="F168" s="30">
        <f t="shared" si="72"/>
        <v>0</v>
      </c>
      <c r="G168" s="31">
        <v>1944939.8</v>
      </c>
      <c r="H168" s="27">
        <v>276248.21000000002</v>
      </c>
      <c r="I168" s="31">
        <v>1944939.8</v>
      </c>
      <c r="J168" s="32">
        <f t="shared" si="51"/>
        <v>-1944939.8</v>
      </c>
      <c r="K168" s="33" t="e">
        <f t="shared" si="53"/>
        <v>#DIV/0!</v>
      </c>
      <c r="L168" s="239"/>
      <c r="M168" s="25" t="s">
        <v>493</v>
      </c>
      <c r="N168" s="26" t="s">
        <v>494</v>
      </c>
      <c r="O168" s="27"/>
      <c r="P168" s="27"/>
      <c r="Q168" s="34"/>
      <c r="R168" s="30">
        <v>0</v>
      </c>
      <c r="S168" s="31">
        <v>881368.77</v>
      </c>
      <c r="T168" s="27">
        <v>276248.21000000002</v>
      </c>
      <c r="U168" s="31">
        <v>1944939.8</v>
      </c>
      <c r="V168" s="32">
        <v>-1944939.8</v>
      </c>
      <c r="W168" s="33" t="e">
        <v>#DIV/0!</v>
      </c>
      <c r="Y168" s="239">
        <f t="shared" si="61"/>
        <v>0</v>
      </c>
      <c r="Z168" s="239">
        <f t="shared" si="62"/>
        <v>0</v>
      </c>
    </row>
    <row r="169" spans="1:26" x14ac:dyDescent="0.35">
      <c r="A169" s="25" t="s">
        <v>495</v>
      </c>
      <c r="B169" s="26" t="s">
        <v>496</v>
      </c>
      <c r="C169" s="27"/>
      <c r="D169" s="27"/>
      <c r="E169" s="34"/>
      <c r="F169" s="30">
        <f t="shared" si="72"/>
        <v>0</v>
      </c>
      <c r="G169" s="31">
        <v>1096762.48</v>
      </c>
      <c r="H169" s="27">
        <v>178984</v>
      </c>
      <c r="I169" s="31">
        <v>1096762.48</v>
      </c>
      <c r="J169" s="32">
        <f t="shared" si="51"/>
        <v>-1096762.48</v>
      </c>
      <c r="K169" s="33" t="e">
        <f t="shared" si="53"/>
        <v>#DIV/0!</v>
      </c>
      <c r="L169" s="239"/>
      <c r="M169" s="25" t="s">
        <v>495</v>
      </c>
      <c r="N169" s="26" t="s">
        <v>496</v>
      </c>
      <c r="O169" s="27"/>
      <c r="P169" s="27"/>
      <c r="Q169" s="34"/>
      <c r="R169" s="30">
        <v>0</v>
      </c>
      <c r="S169" s="31">
        <v>764903</v>
      </c>
      <c r="T169" s="27">
        <v>178984</v>
      </c>
      <c r="U169" s="31">
        <v>1096762.48</v>
      </c>
      <c r="V169" s="32">
        <v>-1096762.48</v>
      </c>
      <c r="W169" s="33" t="e">
        <v>#DIV/0!</v>
      </c>
      <c r="Y169" s="239">
        <f t="shared" si="61"/>
        <v>0</v>
      </c>
      <c r="Z169" s="239">
        <f t="shared" si="62"/>
        <v>0</v>
      </c>
    </row>
    <row r="170" spans="1:26" x14ac:dyDescent="0.35">
      <c r="A170" s="25" t="s">
        <v>497</v>
      </c>
      <c r="B170" s="26" t="s">
        <v>498</v>
      </c>
      <c r="C170" s="27">
        <v>360566197</v>
      </c>
      <c r="D170" s="27"/>
      <c r="E170" s="34"/>
      <c r="F170" s="30">
        <f t="shared" si="72"/>
        <v>360566197</v>
      </c>
      <c r="G170" s="31">
        <v>41494557.850000001</v>
      </c>
      <c r="H170" s="27">
        <v>17513294.75</v>
      </c>
      <c r="I170" s="31">
        <v>41494557.850000001</v>
      </c>
      <c r="J170" s="32">
        <f t="shared" si="51"/>
        <v>319071639.14999998</v>
      </c>
      <c r="K170" s="33">
        <f t="shared" si="53"/>
        <v>0.11508166377005108</v>
      </c>
      <c r="L170" s="239"/>
      <c r="M170" s="25" t="s">
        <v>497</v>
      </c>
      <c r="N170" s="26" t="s">
        <v>498</v>
      </c>
      <c r="O170" s="27">
        <v>360566197</v>
      </c>
      <c r="P170" s="27"/>
      <c r="Q170" s="34"/>
      <c r="R170" s="30">
        <v>360566197</v>
      </c>
      <c r="S170" s="31">
        <v>18686046.649999999</v>
      </c>
      <c r="T170" s="27">
        <v>17513294.75</v>
      </c>
      <c r="U170" s="31">
        <v>41494557.850000001</v>
      </c>
      <c r="V170" s="32">
        <v>319071639.14999998</v>
      </c>
      <c r="W170" s="33">
        <v>0.11508166377005108</v>
      </c>
      <c r="Y170" s="239">
        <f t="shared" si="61"/>
        <v>0</v>
      </c>
      <c r="Z170" s="239">
        <f t="shared" si="62"/>
        <v>0</v>
      </c>
    </row>
    <row r="171" spans="1:26" x14ac:dyDescent="0.35">
      <c r="A171" s="25" t="s">
        <v>499</v>
      </c>
      <c r="B171" s="26" t="s">
        <v>500</v>
      </c>
      <c r="C171" s="27"/>
      <c r="D171" s="27"/>
      <c r="E171" s="34"/>
      <c r="F171" s="30">
        <f t="shared" si="72"/>
        <v>0</v>
      </c>
      <c r="G171" s="31">
        <v>684596</v>
      </c>
      <c r="H171" s="27">
        <v>189861</v>
      </c>
      <c r="I171" s="31">
        <v>684596</v>
      </c>
      <c r="J171" s="32">
        <f t="shared" si="51"/>
        <v>-684596</v>
      </c>
      <c r="K171" s="33" t="e">
        <f t="shared" si="53"/>
        <v>#DIV/0!</v>
      </c>
      <c r="L171" s="239"/>
      <c r="M171" s="25" t="s">
        <v>499</v>
      </c>
      <c r="N171" s="26" t="s">
        <v>500</v>
      </c>
      <c r="O171" s="27"/>
      <c r="P171" s="27"/>
      <c r="Q171" s="34"/>
      <c r="R171" s="30">
        <v>0</v>
      </c>
      <c r="S171" s="31"/>
      <c r="T171" s="27">
        <v>189861</v>
      </c>
      <c r="U171" s="31">
        <v>684596</v>
      </c>
      <c r="V171" s="32">
        <v>-684596</v>
      </c>
      <c r="W171" s="33" t="e">
        <v>#DIV/0!</v>
      </c>
      <c r="Y171" s="239">
        <f t="shared" si="61"/>
        <v>0</v>
      </c>
      <c r="Z171" s="239">
        <f t="shared" si="62"/>
        <v>0</v>
      </c>
    </row>
    <row r="172" spans="1:26" x14ac:dyDescent="0.35">
      <c r="A172" s="25" t="s">
        <v>501</v>
      </c>
      <c r="B172" s="26" t="s">
        <v>502</v>
      </c>
      <c r="C172" s="27"/>
      <c r="D172" s="27"/>
      <c r="E172" s="34"/>
      <c r="F172" s="30">
        <f t="shared" si="72"/>
        <v>0</v>
      </c>
      <c r="G172" s="31">
        <v>1533913</v>
      </c>
      <c r="H172" s="27">
        <v>568741</v>
      </c>
      <c r="I172" s="31">
        <v>1533913</v>
      </c>
      <c r="J172" s="32">
        <f t="shared" si="51"/>
        <v>-1533913</v>
      </c>
      <c r="K172" s="33" t="e">
        <f t="shared" si="53"/>
        <v>#DIV/0!</v>
      </c>
      <c r="L172" s="239"/>
      <c r="M172" s="25" t="s">
        <v>501</v>
      </c>
      <c r="N172" s="26" t="s">
        <v>502</v>
      </c>
      <c r="O172" s="27"/>
      <c r="P172" s="27"/>
      <c r="Q172" s="34"/>
      <c r="R172" s="30">
        <v>0</v>
      </c>
      <c r="S172" s="31">
        <v>449692</v>
      </c>
      <c r="T172" s="27">
        <v>568741</v>
      </c>
      <c r="U172" s="31">
        <v>1533913</v>
      </c>
      <c r="V172" s="32">
        <v>-1533913</v>
      </c>
      <c r="W172" s="33" t="e">
        <v>#DIV/0!</v>
      </c>
      <c r="Y172" s="239">
        <f t="shared" si="61"/>
        <v>0</v>
      </c>
      <c r="Z172" s="239">
        <f t="shared" si="62"/>
        <v>0</v>
      </c>
    </row>
    <row r="173" spans="1:26" x14ac:dyDescent="0.35">
      <c r="A173" s="25" t="s">
        <v>503</v>
      </c>
      <c r="B173" s="26" t="s">
        <v>504</v>
      </c>
      <c r="C173" s="27"/>
      <c r="D173" s="27"/>
      <c r="E173" s="34"/>
      <c r="F173" s="30">
        <f t="shared" si="72"/>
        <v>0</v>
      </c>
      <c r="G173" s="31">
        <v>31083254</v>
      </c>
      <c r="H173" s="27">
        <v>9818423</v>
      </c>
      <c r="I173" s="31">
        <v>31083254</v>
      </c>
      <c r="J173" s="32">
        <f t="shared" ref="J173:J176" si="85">SUM(F173-I173)</f>
        <v>-31083254</v>
      </c>
      <c r="K173" s="33" t="e">
        <f t="shared" si="53"/>
        <v>#DIV/0!</v>
      </c>
      <c r="L173" s="239"/>
      <c r="M173" s="25" t="s">
        <v>503</v>
      </c>
      <c r="N173" s="26" t="s">
        <v>504</v>
      </c>
      <c r="O173" s="27"/>
      <c r="P173" s="27"/>
      <c r="Q173" s="34"/>
      <c r="R173" s="30">
        <v>0</v>
      </c>
      <c r="S173" s="31">
        <v>9897329</v>
      </c>
      <c r="T173" s="27">
        <v>9818423</v>
      </c>
      <c r="U173" s="31">
        <v>31083254</v>
      </c>
      <c r="V173" s="32">
        <v>-31083254</v>
      </c>
      <c r="W173" s="33" t="e">
        <v>#DIV/0!</v>
      </c>
      <c r="Y173" s="239">
        <f t="shared" si="61"/>
        <v>0</v>
      </c>
      <c r="Z173" s="239">
        <f t="shared" si="62"/>
        <v>0</v>
      </c>
    </row>
    <row r="174" spans="1:26" x14ac:dyDescent="0.35">
      <c r="A174" s="251">
        <v>1262212</v>
      </c>
      <c r="B174" s="26" t="s">
        <v>1199</v>
      </c>
      <c r="C174" s="34"/>
      <c r="D174" s="34"/>
      <c r="E174" s="34"/>
      <c r="F174" s="30">
        <f t="shared" si="72"/>
        <v>0</v>
      </c>
      <c r="G174" s="31">
        <v>654115</v>
      </c>
      <c r="H174" s="27">
        <v>327375</v>
      </c>
      <c r="I174" s="31">
        <v>654115</v>
      </c>
      <c r="J174" s="32">
        <f t="shared" si="85"/>
        <v>-654115</v>
      </c>
      <c r="K174" s="33" t="e">
        <f t="shared" si="53"/>
        <v>#DIV/0!</v>
      </c>
      <c r="L174" s="239"/>
      <c r="M174" s="251">
        <v>1262212</v>
      </c>
      <c r="N174" s="26" t="s">
        <v>1199</v>
      </c>
      <c r="O174" s="34"/>
      <c r="P174" s="34"/>
      <c r="Q174" s="34"/>
      <c r="R174" s="30">
        <v>0</v>
      </c>
      <c r="S174" s="31"/>
      <c r="T174" s="252">
        <v>327375</v>
      </c>
      <c r="U174" s="31">
        <v>654115</v>
      </c>
      <c r="V174" s="32">
        <v>-654115</v>
      </c>
      <c r="W174" s="33"/>
      <c r="Y174" s="239">
        <f t="shared" si="61"/>
        <v>0</v>
      </c>
      <c r="Z174" s="239">
        <f t="shared" si="62"/>
        <v>0</v>
      </c>
    </row>
    <row r="175" spans="1:26" x14ac:dyDescent="0.35">
      <c r="A175" s="251">
        <v>12627</v>
      </c>
      <c r="B175" s="26" t="s">
        <v>1200</v>
      </c>
      <c r="C175" s="34"/>
      <c r="D175" s="34">
        <f>41439617+27</f>
        <v>41439644</v>
      </c>
      <c r="E175" s="34"/>
      <c r="F175" s="30">
        <f t="shared" si="72"/>
        <v>41439644</v>
      </c>
      <c r="G175" s="31">
        <v>654115</v>
      </c>
      <c r="H175" s="27">
        <v>41439617</v>
      </c>
      <c r="I175" s="31">
        <v>654115</v>
      </c>
      <c r="J175" s="32">
        <f t="shared" si="85"/>
        <v>40785529</v>
      </c>
      <c r="K175" s="33">
        <f t="shared" si="53"/>
        <v>1.5784763981080533E-2</v>
      </c>
      <c r="L175" s="239"/>
      <c r="M175" s="251">
        <v>12627</v>
      </c>
      <c r="N175" s="26" t="s">
        <v>1200</v>
      </c>
      <c r="O175" s="34"/>
      <c r="P175" s="34">
        <v>41439617</v>
      </c>
      <c r="Q175" s="30"/>
      <c r="R175" s="30">
        <v>41439617</v>
      </c>
      <c r="S175" s="31"/>
      <c r="T175" s="252">
        <v>41439617</v>
      </c>
      <c r="U175" s="31">
        <v>654115</v>
      </c>
      <c r="V175" s="32">
        <v>40785502</v>
      </c>
      <c r="W175" s="33"/>
      <c r="Y175" s="239">
        <f t="shared" si="61"/>
        <v>0</v>
      </c>
      <c r="Z175" s="239">
        <f t="shared" si="62"/>
        <v>27</v>
      </c>
    </row>
    <row r="176" spans="1:26" x14ac:dyDescent="0.35">
      <c r="A176" s="37"/>
      <c r="B176" s="38"/>
      <c r="C176" s="39"/>
      <c r="D176" s="39"/>
      <c r="E176" s="39"/>
      <c r="F176" s="40"/>
      <c r="G176" s="41"/>
      <c r="H176" s="40"/>
      <c r="I176" s="41"/>
      <c r="J176" s="42">
        <f t="shared" si="85"/>
        <v>0</v>
      </c>
      <c r="K176" s="43"/>
      <c r="L176" s="239"/>
      <c r="Y176" s="239">
        <f t="shared" ref="Y176:Z182" si="86">+C178-O176</f>
        <v>0</v>
      </c>
      <c r="Z176" s="239">
        <f t="shared" si="86"/>
        <v>0</v>
      </c>
    </row>
    <row r="177" spans="3:26" x14ac:dyDescent="0.35">
      <c r="C177" s="4"/>
      <c r="D177" s="4"/>
      <c r="F177" s="4"/>
      <c r="Y177" s="239">
        <f t="shared" si="86"/>
        <v>0</v>
      </c>
      <c r="Z177" s="239">
        <f t="shared" si="86"/>
        <v>0</v>
      </c>
    </row>
    <row r="178" spans="3:26" x14ac:dyDescent="0.35">
      <c r="C178" s="4"/>
      <c r="D178" s="4"/>
      <c r="F178" s="4"/>
      <c r="Y178" s="239">
        <f t="shared" si="86"/>
        <v>0</v>
      </c>
      <c r="Z178" s="239">
        <f t="shared" si="86"/>
        <v>0</v>
      </c>
    </row>
    <row r="179" spans="3:26" x14ac:dyDescent="0.35">
      <c r="Y179" s="239">
        <f t="shared" si="86"/>
        <v>0</v>
      </c>
      <c r="Z179" s="239">
        <f t="shared" si="86"/>
        <v>0</v>
      </c>
    </row>
    <row r="180" spans="3:26" x14ac:dyDescent="0.35">
      <c r="D180" s="253"/>
      <c r="F180" s="4"/>
      <c r="Y180" s="239">
        <f t="shared" si="86"/>
        <v>0</v>
      </c>
      <c r="Z180" s="239">
        <f t="shared" si="86"/>
        <v>0</v>
      </c>
    </row>
    <row r="181" spans="3:26" x14ac:dyDescent="0.35">
      <c r="D181" s="253"/>
      <c r="F181" s="253"/>
      <c r="Y181" s="239">
        <f t="shared" si="86"/>
        <v>0</v>
      </c>
      <c r="Z181" s="239">
        <f t="shared" si="86"/>
        <v>0</v>
      </c>
    </row>
    <row r="182" spans="3:26" x14ac:dyDescent="0.35">
      <c r="D182" s="253">
        <f>+D181-D180</f>
        <v>0</v>
      </c>
      <c r="F182" s="239">
        <f>+F181-F180</f>
        <v>0</v>
      </c>
      <c r="Y182" s="239">
        <f t="shared" si="86"/>
        <v>0</v>
      </c>
      <c r="Z182" s="239">
        <f t="shared" si="86"/>
        <v>0</v>
      </c>
    </row>
  </sheetData>
  <autoFilter ref="A4:BT166"/>
  <mergeCells count="1">
    <mergeCell ref="C3:K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X424"/>
  <sheetViews>
    <sheetView showGridLines="0" tabSelected="1" zoomScale="90" zoomScaleNormal="90" workbookViewId="0">
      <pane xSplit="2" ySplit="5" topLeftCell="C218" activePane="bottomRight" state="frozen"/>
      <selection pane="topRight" activeCell="C1" sqref="C1"/>
      <selection pane="bottomLeft" activeCell="A2" sqref="A2"/>
      <selection pane="bottomRight" activeCell="H1" sqref="H1:P1048576"/>
    </sheetView>
  </sheetViews>
  <sheetFormatPr baseColWidth="10" defaultColWidth="11.453125" defaultRowHeight="14.5" x14ac:dyDescent="0.35"/>
  <cols>
    <col min="1" max="1" width="12.81640625" style="210" bestFit="1" customWidth="1"/>
    <col min="2" max="2" width="71" style="210" bestFit="1" customWidth="1"/>
    <col min="3" max="3" width="18.36328125" style="215" hidden="1" customWidth="1"/>
    <col min="4" max="4" width="16.36328125" style="215" hidden="1" customWidth="1"/>
    <col min="5" max="5" width="22.08984375" style="215" hidden="1" customWidth="1"/>
    <col min="6" max="6" width="17.36328125" style="215" hidden="1" customWidth="1"/>
    <col min="7" max="7" width="21.36328125" style="215" customWidth="1"/>
    <col min="8" max="8" width="18" style="215" bestFit="1" customWidth="1"/>
    <col min="9" max="9" width="26.1796875" style="215" bestFit="1" customWidth="1"/>
    <col min="10" max="10" width="19.7265625" style="215" bestFit="1" customWidth="1"/>
    <col min="11" max="11" width="16.36328125" style="215" bestFit="1" customWidth="1"/>
    <col min="12" max="12" width="17.36328125" style="215" bestFit="1" customWidth="1"/>
    <col min="13" max="13" width="21.6328125" style="215" bestFit="1" customWidth="1"/>
    <col min="14" max="14" width="17.36328125" style="215" bestFit="1" customWidth="1"/>
    <col min="15" max="15" width="19.7265625" style="215" bestFit="1" customWidth="1"/>
    <col min="16" max="16" width="22.7265625" style="215" bestFit="1" customWidth="1"/>
    <col min="17" max="17" width="17.36328125" style="215" bestFit="1" customWidth="1"/>
    <col min="18" max="18" width="16.36328125" style="210" bestFit="1" customWidth="1"/>
    <col min="19" max="19" width="12" style="218" hidden="1" customWidth="1"/>
    <col min="20" max="20" width="70.90625" style="240" hidden="1" customWidth="1"/>
    <col min="21" max="21" width="18.36328125" style="210" hidden="1" customWidth="1"/>
    <col min="22" max="22" width="16.36328125" style="210" hidden="1" customWidth="1"/>
    <col min="23" max="23" width="17.453125" style="210" hidden="1" customWidth="1"/>
    <col min="24" max="24" width="17.36328125" style="210" hidden="1" customWidth="1"/>
    <col min="25" max="25" width="18.36328125" style="210" hidden="1" customWidth="1"/>
    <col min="26" max="26" width="20.08984375" style="210" hidden="1" customWidth="1"/>
    <col min="27" max="27" width="16.81640625" style="210" hidden="1" customWidth="1"/>
    <col min="28" max="28" width="14.7265625" style="210" hidden="1" customWidth="1"/>
    <col min="29" max="29" width="18.08984375" style="210" hidden="1" customWidth="1"/>
    <col min="30" max="30" width="17.36328125" style="210" hidden="1" customWidth="1"/>
    <col min="31" max="31" width="21.453125" style="210" hidden="1" customWidth="1"/>
    <col min="32" max="32" width="19.08984375" style="210" hidden="1" customWidth="1"/>
    <col min="33" max="33" width="14.7265625" style="210" hidden="1" customWidth="1"/>
    <col min="34" max="34" width="13.7265625" style="210" hidden="1" customWidth="1"/>
    <col min="35" max="35" width="14.7265625" style="210" hidden="1" customWidth="1"/>
    <col min="36" max="36" width="12" style="210" hidden="1" customWidth="1"/>
    <col min="37" max="37" width="10" style="210" hidden="1" customWidth="1"/>
    <col min="38" max="39" width="12" style="210" hidden="1" customWidth="1"/>
    <col min="40" max="40" width="14.7265625" style="210" hidden="1" customWidth="1"/>
    <col min="41" max="41" width="18.81640625" style="210" hidden="1" customWidth="1"/>
    <col min="42" max="42" width="19.36328125" style="210" hidden="1" customWidth="1"/>
    <col min="43" max="43" width="9.81640625" style="210" hidden="1" customWidth="1"/>
    <col min="44" max="44" width="0" style="210" hidden="1" customWidth="1"/>
    <col min="45" max="45" width="16.36328125" style="210" hidden="1" customWidth="1"/>
    <col min="46" max="46" width="0" style="210" hidden="1" customWidth="1"/>
    <col min="47" max="47" width="14.7265625" style="210" bestFit="1" customWidth="1"/>
    <col min="48" max="48" width="14.36328125" style="210" bestFit="1" customWidth="1"/>
    <col min="49" max="49" width="14.7265625" style="210" bestFit="1" customWidth="1"/>
    <col min="50" max="50" width="18.36328125" style="210" bestFit="1" customWidth="1"/>
    <col min="51" max="16384" width="11.453125" style="210"/>
  </cols>
  <sheetData>
    <row r="4" spans="1:50" ht="36.75" customHeight="1" x14ac:dyDescent="0.35"/>
    <row r="5" spans="1:50" ht="29" x14ac:dyDescent="0.35">
      <c r="A5" s="44" t="s">
        <v>0</v>
      </c>
      <c r="B5" s="44" t="s">
        <v>1</v>
      </c>
      <c r="C5" s="45" t="s">
        <v>2</v>
      </c>
      <c r="D5" s="45" t="s">
        <v>3</v>
      </c>
      <c r="E5" s="45" t="s">
        <v>4</v>
      </c>
      <c r="F5" s="45" t="s">
        <v>5</v>
      </c>
      <c r="G5" s="45" t="s">
        <v>505</v>
      </c>
      <c r="H5" s="45" t="s">
        <v>1125</v>
      </c>
      <c r="I5" s="45" t="s">
        <v>1126</v>
      </c>
      <c r="J5" s="45" t="s">
        <v>506</v>
      </c>
      <c r="K5" s="45" t="s">
        <v>1128</v>
      </c>
      <c r="L5" s="45" t="s">
        <v>1129</v>
      </c>
      <c r="M5" s="45" t="s">
        <v>507</v>
      </c>
      <c r="N5" s="45" t="s">
        <v>1131</v>
      </c>
      <c r="O5" s="45" t="s">
        <v>508</v>
      </c>
      <c r="P5" s="45" t="s">
        <v>220</v>
      </c>
      <c r="Q5" s="45" t="s">
        <v>509</v>
      </c>
      <c r="S5" s="219" t="s">
        <v>0</v>
      </c>
      <c r="T5" s="241" t="s">
        <v>1</v>
      </c>
      <c r="U5" s="220" t="s">
        <v>2</v>
      </c>
      <c r="V5" s="220" t="s">
        <v>3</v>
      </c>
      <c r="W5" s="220" t="s">
        <v>4</v>
      </c>
      <c r="X5" s="220" t="s">
        <v>5</v>
      </c>
      <c r="Y5" s="220" t="s">
        <v>1124</v>
      </c>
      <c r="Z5" s="220" t="s">
        <v>1175</v>
      </c>
      <c r="AA5" s="220" t="s">
        <v>1176</v>
      </c>
      <c r="AB5" s="220" t="s">
        <v>1125</v>
      </c>
      <c r="AC5" s="220" t="s">
        <v>1177</v>
      </c>
      <c r="AD5" s="220" t="s">
        <v>1178</v>
      </c>
      <c r="AE5" s="220" t="s">
        <v>1126</v>
      </c>
      <c r="AF5" s="220" t="s">
        <v>1127</v>
      </c>
      <c r="AG5" s="220" t="s">
        <v>1179</v>
      </c>
      <c r="AH5" s="220" t="s">
        <v>1128</v>
      </c>
      <c r="AI5" s="220" t="s">
        <v>1129</v>
      </c>
      <c r="AJ5" s="210" t="s">
        <v>1130</v>
      </c>
      <c r="AK5" s="210" t="s">
        <v>1180</v>
      </c>
      <c r="AL5" s="210" t="s">
        <v>1181</v>
      </c>
      <c r="AM5" s="210" t="s">
        <v>1182</v>
      </c>
      <c r="AN5" s="210" t="s">
        <v>1131</v>
      </c>
      <c r="AO5" s="210" t="s">
        <v>1132</v>
      </c>
      <c r="AP5" s="220" t="s">
        <v>1133</v>
      </c>
      <c r="AQ5" s="210" t="s">
        <v>1134</v>
      </c>
    </row>
    <row r="6" spans="1:50" s="226" customFormat="1" x14ac:dyDescent="0.35">
      <c r="A6" s="223">
        <v>2</v>
      </c>
      <c r="B6" s="224" t="s">
        <v>6</v>
      </c>
      <c r="C6" s="225">
        <f>+C7+C249</f>
        <v>128545687388</v>
      </c>
      <c r="D6" s="225">
        <f>+D7+D249</f>
        <v>7759437788</v>
      </c>
      <c r="E6" s="225">
        <f>+E7+E249</f>
        <v>7759437788</v>
      </c>
      <c r="F6" s="225">
        <f>+F7+F249</f>
        <v>23509964354.469997</v>
      </c>
      <c r="G6" s="225">
        <f>+G7+G249</f>
        <v>152055651742.47</v>
      </c>
      <c r="H6" s="225">
        <v>15238209983.02</v>
      </c>
      <c r="I6" s="225">
        <v>40403412924.659996</v>
      </c>
      <c r="J6" s="225">
        <f>+J7+J249</f>
        <v>111286316876.81</v>
      </c>
      <c r="K6" s="225">
        <v>9489788089.5499992</v>
      </c>
      <c r="L6" s="225">
        <v>26519227522.739998</v>
      </c>
      <c r="M6" s="225">
        <f>+M7+M249</f>
        <v>13884185401.92</v>
      </c>
      <c r="N6" s="225">
        <v>49120514852.479996</v>
      </c>
      <c r="O6" s="225">
        <f>+O7+O249</f>
        <v>8523101927.8199997</v>
      </c>
      <c r="P6" s="225">
        <f>+P7+P249</f>
        <v>102763214948.98999</v>
      </c>
      <c r="Q6" s="225">
        <f>+Q7+Q249</f>
        <v>26518915171.739998</v>
      </c>
      <c r="S6" s="227">
        <v>2</v>
      </c>
      <c r="T6" s="242" t="s">
        <v>6</v>
      </c>
      <c r="U6" s="228">
        <v>128545687388</v>
      </c>
      <c r="V6" s="228">
        <v>7759437788</v>
      </c>
      <c r="W6" s="228">
        <v>5075285363</v>
      </c>
      <c r="X6" s="228">
        <v>18610783840.469997</v>
      </c>
      <c r="Y6" s="228">
        <v>149840623653.47</v>
      </c>
      <c r="Z6" s="228">
        <v>683868205</v>
      </c>
      <c r="AA6" s="228">
        <v>11534036</v>
      </c>
      <c r="AB6" s="245">
        <v>15238209983.02</v>
      </c>
      <c r="AC6" s="228">
        <v>15226675947.02</v>
      </c>
      <c r="AD6" s="228">
        <v>41087281129.659996</v>
      </c>
      <c r="AE6" s="245">
        <v>40403412924.659996</v>
      </c>
      <c r="AF6" s="228">
        <v>109437210728.81</v>
      </c>
      <c r="AG6" s="228">
        <v>305301365</v>
      </c>
      <c r="AH6" s="245">
        <v>9489788089.5499992</v>
      </c>
      <c r="AI6" s="245">
        <v>26519227522.739998</v>
      </c>
      <c r="AJ6" s="226">
        <v>14189486766.919998</v>
      </c>
      <c r="AK6" s="226">
        <v>301225482</v>
      </c>
      <c r="AL6" s="226">
        <v>11817766221.389999</v>
      </c>
      <c r="AM6" s="226">
        <v>49421740334.479996</v>
      </c>
      <c r="AN6" s="248">
        <v>49120514852.479996</v>
      </c>
      <c r="AO6" s="226">
        <v>8717101927.8199997</v>
      </c>
      <c r="AP6" s="228">
        <v>100720108800.99001</v>
      </c>
      <c r="AQ6" s="226">
        <v>0</v>
      </c>
      <c r="AS6" s="244">
        <f>+E6-W6</f>
        <v>2684152425</v>
      </c>
    </row>
    <row r="7" spans="1:50" s="226" customFormat="1" x14ac:dyDescent="0.35">
      <c r="A7" s="229">
        <v>21</v>
      </c>
      <c r="B7" s="230" t="s">
        <v>7</v>
      </c>
      <c r="C7" s="231">
        <f>+C8+C63+C235+C239+C241</f>
        <v>117594878148</v>
      </c>
      <c r="D7" s="231">
        <f>+D8+D63+D235+D239+D241</f>
        <v>2892716342</v>
      </c>
      <c r="E7" s="231">
        <f>+E8+E63+E235+E239+E241</f>
        <v>2892716342</v>
      </c>
      <c r="F7" s="231">
        <f>+F8+F63+F235+F239+F241</f>
        <v>3440415501</v>
      </c>
      <c r="G7" s="231">
        <f>+G8+G63+G235+G239+G241</f>
        <v>121035293649</v>
      </c>
      <c r="H7" s="231">
        <v>13287676687.18</v>
      </c>
      <c r="I7" s="231">
        <v>37112815762.720001</v>
      </c>
      <c r="J7" s="231">
        <f>+J8+J63+J235+J239+J241</f>
        <v>83556555945.279999</v>
      </c>
      <c r="K7" s="231">
        <v>8798014705.5499992</v>
      </c>
      <c r="L7" s="231">
        <v>25555036441.739998</v>
      </c>
      <c r="M7" s="231">
        <f>+M8+M63+M235+M239+M241</f>
        <v>11557779320.98</v>
      </c>
      <c r="N7" s="231">
        <v>41268881098.379997</v>
      </c>
      <c r="O7" s="231">
        <f>+O8+O63+O235+O239+O241</f>
        <v>3962065335.6599998</v>
      </c>
      <c r="P7" s="231">
        <f>+P8+P63+P235+P239+P241</f>
        <v>79594490609.619995</v>
      </c>
      <c r="Q7" s="231">
        <f>+Q8+Q63+Q235+Q239+Q241</f>
        <v>25554724090.739998</v>
      </c>
      <c r="S7" s="227">
        <v>21</v>
      </c>
      <c r="T7" s="242" t="s">
        <v>7</v>
      </c>
      <c r="U7" s="228">
        <v>117594878148</v>
      </c>
      <c r="V7" s="228">
        <v>2892716342</v>
      </c>
      <c r="W7" s="228">
        <v>2892716342</v>
      </c>
      <c r="X7" s="228">
        <v>3440415501</v>
      </c>
      <c r="Y7" s="228">
        <v>121035293649</v>
      </c>
      <c r="Z7" s="228">
        <v>671478846</v>
      </c>
      <c r="AA7" s="228">
        <v>5515951</v>
      </c>
      <c r="AB7" s="245">
        <v>13287676687.18</v>
      </c>
      <c r="AC7" s="228">
        <v>13282160736.18</v>
      </c>
      <c r="AD7" s="228">
        <v>37784294608.720001</v>
      </c>
      <c r="AE7" s="245">
        <v>37112815762.720001</v>
      </c>
      <c r="AF7" s="228">
        <v>83922477886.279999</v>
      </c>
      <c r="AG7" s="228">
        <v>297553177</v>
      </c>
      <c r="AH7" s="245">
        <v>8798014705.5499992</v>
      </c>
      <c r="AI7" s="245">
        <v>25555036441.739998</v>
      </c>
      <c r="AJ7" s="226">
        <v>11855332497.980003</v>
      </c>
      <c r="AK7" s="226">
        <v>287923123</v>
      </c>
      <c r="AL7" s="226">
        <v>8784700480.3899994</v>
      </c>
      <c r="AM7" s="226">
        <v>41556804221.379997</v>
      </c>
      <c r="AN7" s="248">
        <v>41268881098.379997</v>
      </c>
      <c r="AO7" s="226">
        <v>4156065335.659996</v>
      </c>
      <c r="AP7" s="228">
        <v>79766412550.619995</v>
      </c>
      <c r="AQ7" s="226">
        <v>0</v>
      </c>
      <c r="AS7" s="244">
        <f t="shared" ref="AS7:AS70" si="0">+E7-W7</f>
        <v>0</v>
      </c>
    </row>
    <row r="8" spans="1:50" s="226" customFormat="1" x14ac:dyDescent="0.35">
      <c r="A8" s="229">
        <v>211</v>
      </c>
      <c r="B8" s="230" t="s">
        <v>8</v>
      </c>
      <c r="C8" s="231">
        <f>+C9+C43</f>
        <v>103924427514</v>
      </c>
      <c r="D8" s="231">
        <f t="shared" ref="D8:Q8" si="1">+D9+D43</f>
        <v>0</v>
      </c>
      <c r="E8" s="231">
        <f t="shared" si="1"/>
        <v>2303003991</v>
      </c>
      <c r="F8" s="231">
        <f t="shared" si="1"/>
        <v>1771870902</v>
      </c>
      <c r="G8" s="231">
        <f t="shared" si="1"/>
        <v>103393294425</v>
      </c>
      <c r="H8" s="231">
        <v>11943587075.68</v>
      </c>
      <c r="I8" s="231">
        <v>27567461283.849998</v>
      </c>
      <c r="J8" s="231">
        <f t="shared" si="1"/>
        <v>75825833141.149994</v>
      </c>
      <c r="K8" s="231">
        <v>7816904309.1999998</v>
      </c>
      <c r="L8" s="231">
        <v>19453925698.369999</v>
      </c>
      <c r="M8" s="231">
        <f t="shared" si="1"/>
        <v>8113535585.4800005</v>
      </c>
      <c r="N8" s="231">
        <v>28517264946.169998</v>
      </c>
      <c r="O8" s="231">
        <f t="shared" si="1"/>
        <v>949803662.31999969</v>
      </c>
      <c r="P8" s="231">
        <f t="shared" si="1"/>
        <v>74876029478.830002</v>
      </c>
      <c r="Q8" s="231">
        <f t="shared" si="1"/>
        <v>19453925698.369999</v>
      </c>
      <c r="S8" s="227">
        <v>211</v>
      </c>
      <c r="T8" s="242" t="s">
        <v>8</v>
      </c>
      <c r="U8" s="228">
        <v>103924427514</v>
      </c>
      <c r="V8" s="228">
        <v>0</v>
      </c>
      <c r="W8" s="228">
        <v>2303003991</v>
      </c>
      <c r="X8" s="228">
        <v>1771870902</v>
      </c>
      <c r="Y8" s="228">
        <v>103393294425</v>
      </c>
      <c r="Z8" s="228">
        <v>0</v>
      </c>
      <c r="AA8" s="228">
        <v>0</v>
      </c>
      <c r="AB8" s="245">
        <v>11943587075.68</v>
      </c>
      <c r="AC8" s="228">
        <v>11943587075.68</v>
      </c>
      <c r="AD8" s="228">
        <v>27567461283.849998</v>
      </c>
      <c r="AE8" s="245">
        <v>27567461283.849998</v>
      </c>
      <c r="AF8" s="228">
        <v>75825833141.149994</v>
      </c>
      <c r="AG8" s="228">
        <v>0</v>
      </c>
      <c r="AH8" s="245">
        <v>7816904309.1999998</v>
      </c>
      <c r="AI8" s="245">
        <v>19453925698.369999</v>
      </c>
      <c r="AJ8" s="226">
        <v>8113535585.4799995</v>
      </c>
      <c r="AK8" s="226">
        <v>10161344</v>
      </c>
      <c r="AL8" s="226">
        <v>6890418263</v>
      </c>
      <c r="AM8" s="226">
        <v>28527426290.169998</v>
      </c>
      <c r="AN8" s="248">
        <v>28517264946.169998</v>
      </c>
      <c r="AO8" s="226">
        <v>949803662.31999969</v>
      </c>
      <c r="AP8" s="228">
        <v>74876029478.830002</v>
      </c>
      <c r="AQ8" s="226">
        <v>0</v>
      </c>
      <c r="AS8" s="244">
        <f t="shared" si="0"/>
        <v>0</v>
      </c>
      <c r="AW8" s="248">
        <f>+G9+G240</f>
        <v>78879567953</v>
      </c>
    </row>
    <row r="9" spans="1:50" s="226" customFormat="1" x14ac:dyDescent="0.35">
      <c r="A9" s="229">
        <v>2111</v>
      </c>
      <c r="B9" s="230" t="s">
        <v>9</v>
      </c>
      <c r="C9" s="231">
        <f>+C10+C27+C34</f>
        <v>76451082961</v>
      </c>
      <c r="D9" s="231">
        <f t="shared" ref="D9:Q9" si="2">+D10+D27+D34</f>
        <v>0</v>
      </c>
      <c r="E9" s="231">
        <f t="shared" si="2"/>
        <v>1938003991</v>
      </c>
      <c r="F9" s="231">
        <f t="shared" si="2"/>
        <v>0</v>
      </c>
      <c r="G9" s="231">
        <f t="shared" si="2"/>
        <v>74513078970</v>
      </c>
      <c r="H9" s="231">
        <v>5938321232</v>
      </c>
      <c r="I9" s="231">
        <v>16086711356.17</v>
      </c>
      <c r="J9" s="231">
        <f t="shared" si="2"/>
        <v>58426367613.830002</v>
      </c>
      <c r="K9" s="231">
        <v>6024007130</v>
      </c>
      <c r="L9" s="231">
        <v>16073449112.17</v>
      </c>
      <c r="M9" s="231">
        <f t="shared" si="2"/>
        <v>13262244</v>
      </c>
      <c r="N9" s="231">
        <v>16091736386.17</v>
      </c>
      <c r="O9" s="231">
        <f t="shared" si="2"/>
        <v>5025030</v>
      </c>
      <c r="P9" s="231">
        <f t="shared" si="2"/>
        <v>58421342583.830002</v>
      </c>
      <c r="Q9" s="231">
        <f t="shared" si="2"/>
        <v>16073449112.17</v>
      </c>
      <c r="S9" s="227">
        <v>2111</v>
      </c>
      <c r="T9" s="242" t="s">
        <v>9</v>
      </c>
      <c r="U9" s="228">
        <v>76451082961</v>
      </c>
      <c r="V9" s="228">
        <v>0</v>
      </c>
      <c r="W9" s="228">
        <v>1938003991</v>
      </c>
      <c r="X9" s="228">
        <v>0</v>
      </c>
      <c r="Y9" s="228">
        <v>74513078970</v>
      </c>
      <c r="Z9" s="228">
        <v>0</v>
      </c>
      <c r="AA9" s="228">
        <v>0</v>
      </c>
      <c r="AB9" s="245">
        <v>5938321232</v>
      </c>
      <c r="AC9" s="228">
        <v>5938321232</v>
      </c>
      <c r="AD9" s="228">
        <v>16086711356.17</v>
      </c>
      <c r="AE9" s="245">
        <v>16086711356.17</v>
      </c>
      <c r="AF9" s="228">
        <v>58426367613.830002</v>
      </c>
      <c r="AG9" s="228">
        <v>0</v>
      </c>
      <c r="AH9" s="245">
        <v>6024007130</v>
      </c>
      <c r="AI9" s="245">
        <v>16073449112.17</v>
      </c>
      <c r="AJ9" s="226">
        <v>13262244</v>
      </c>
      <c r="AK9" s="226">
        <v>0</v>
      </c>
      <c r="AL9" s="226">
        <v>5943346262</v>
      </c>
      <c r="AM9" s="226">
        <v>16091736386.17</v>
      </c>
      <c r="AN9" s="248">
        <v>16091736386.17</v>
      </c>
      <c r="AO9" s="226">
        <v>5025030</v>
      </c>
      <c r="AP9" s="228">
        <v>58421342583.830002</v>
      </c>
      <c r="AQ9" s="226">
        <v>0</v>
      </c>
      <c r="AS9" s="244">
        <f t="shared" si="0"/>
        <v>0</v>
      </c>
      <c r="AU9" s="248">
        <f>+H9*9</f>
        <v>53444891088</v>
      </c>
      <c r="AW9" s="248">
        <f>+AW8*61%</f>
        <v>48116536451.330002</v>
      </c>
      <c r="AX9" s="244">
        <f>+AW9+G43-4300000000</f>
        <v>72696751906.330002</v>
      </c>
    </row>
    <row r="10" spans="1:50" s="226" customFormat="1" x14ac:dyDescent="0.35">
      <c r="A10" s="232">
        <v>21111</v>
      </c>
      <c r="B10" s="233" t="s">
        <v>10</v>
      </c>
      <c r="C10" s="234">
        <f>+C11+C23</f>
        <v>58994774236</v>
      </c>
      <c r="D10" s="234">
        <f t="shared" ref="D10:Q10" si="3">+D11+D23</f>
        <v>0</v>
      </c>
      <c r="E10" s="234">
        <f t="shared" si="3"/>
        <v>0</v>
      </c>
      <c r="F10" s="234">
        <f t="shared" si="3"/>
        <v>0</v>
      </c>
      <c r="G10" s="234">
        <f t="shared" si="3"/>
        <v>58994774236</v>
      </c>
      <c r="H10" s="234">
        <v>4429937383</v>
      </c>
      <c r="I10" s="234">
        <v>11905366016.17</v>
      </c>
      <c r="J10" s="234">
        <f t="shared" si="3"/>
        <v>47089408219.830002</v>
      </c>
      <c r="K10" s="234">
        <v>4460860185</v>
      </c>
      <c r="L10" s="234">
        <v>11896223165.17</v>
      </c>
      <c r="M10" s="234">
        <f t="shared" si="3"/>
        <v>9142851</v>
      </c>
      <c r="N10" s="234">
        <v>11909146016.17</v>
      </c>
      <c r="O10" s="234">
        <f t="shared" si="3"/>
        <v>3780000</v>
      </c>
      <c r="P10" s="234">
        <f t="shared" si="3"/>
        <v>47085628219.830002</v>
      </c>
      <c r="Q10" s="234">
        <f t="shared" si="3"/>
        <v>11896223165.17</v>
      </c>
      <c r="S10" s="227">
        <v>21111</v>
      </c>
      <c r="T10" s="242" t="s">
        <v>10</v>
      </c>
      <c r="U10" s="228">
        <v>58994774236</v>
      </c>
      <c r="V10" s="228">
        <v>0</v>
      </c>
      <c r="W10" s="228">
        <v>0</v>
      </c>
      <c r="X10" s="228">
        <v>0</v>
      </c>
      <c r="Y10" s="228">
        <v>58994774236</v>
      </c>
      <c r="Z10" s="228">
        <v>0</v>
      </c>
      <c r="AA10" s="228">
        <v>0</v>
      </c>
      <c r="AB10" s="245">
        <v>4429937383</v>
      </c>
      <c r="AC10" s="228">
        <v>4429937383</v>
      </c>
      <c r="AD10" s="228">
        <v>11905366016.17</v>
      </c>
      <c r="AE10" s="245">
        <v>11905366016.17</v>
      </c>
      <c r="AF10" s="228">
        <v>47089408219.830002</v>
      </c>
      <c r="AG10" s="228">
        <v>0</v>
      </c>
      <c r="AH10" s="245">
        <v>4460860185</v>
      </c>
      <c r="AI10" s="245">
        <v>11896223165.17</v>
      </c>
      <c r="AJ10" s="226">
        <v>9142851</v>
      </c>
      <c r="AK10" s="226">
        <v>0</v>
      </c>
      <c r="AL10" s="226">
        <v>4433717383</v>
      </c>
      <c r="AM10" s="226">
        <v>11909146016.17</v>
      </c>
      <c r="AN10" s="248">
        <v>11909146016.17</v>
      </c>
      <c r="AO10" s="226">
        <v>3780000</v>
      </c>
      <c r="AP10" s="228">
        <v>47085628219.830002</v>
      </c>
      <c r="AQ10" s="226">
        <v>0</v>
      </c>
      <c r="AS10" s="244">
        <f t="shared" si="0"/>
        <v>0</v>
      </c>
      <c r="AW10" s="254">
        <f>+AW8-AW9</f>
        <v>30763031501.669998</v>
      </c>
      <c r="AX10" s="254">
        <f>+AW10+4300000000</f>
        <v>35063031501.669998</v>
      </c>
    </row>
    <row r="11" spans="1:50" s="226" customFormat="1" x14ac:dyDescent="0.35">
      <c r="A11" s="235">
        <v>211111</v>
      </c>
      <c r="B11" s="236" t="s">
        <v>11</v>
      </c>
      <c r="C11" s="237">
        <f>+C12+C13+C14+C15+C16+C17+C18+C19+C22</f>
        <v>57900582100</v>
      </c>
      <c r="D11" s="237">
        <f t="shared" ref="D11:Q11" si="4">+D12+D13+D14+D15+D16+D17+D18+D19+D22</f>
        <v>0</v>
      </c>
      <c r="E11" s="237">
        <f t="shared" si="4"/>
        <v>0</v>
      </c>
      <c r="F11" s="237">
        <f t="shared" si="4"/>
        <v>0</v>
      </c>
      <c r="G11" s="237">
        <f t="shared" si="4"/>
        <v>57900582100</v>
      </c>
      <c r="H11" s="237">
        <v>4429937383</v>
      </c>
      <c r="I11" s="237">
        <v>11868630727.17</v>
      </c>
      <c r="J11" s="237">
        <f t="shared" si="4"/>
        <v>46031951372.830002</v>
      </c>
      <c r="K11" s="237">
        <v>4435490356</v>
      </c>
      <c r="L11" s="237">
        <v>11864164321.17</v>
      </c>
      <c r="M11" s="237">
        <f t="shared" si="4"/>
        <v>4466406</v>
      </c>
      <c r="N11" s="237">
        <v>11868630727.17</v>
      </c>
      <c r="O11" s="237">
        <f t="shared" si="4"/>
        <v>0</v>
      </c>
      <c r="P11" s="237">
        <f t="shared" si="4"/>
        <v>46031951372.830002</v>
      </c>
      <c r="Q11" s="237">
        <f t="shared" si="4"/>
        <v>11864164321.17</v>
      </c>
      <c r="S11" s="227">
        <v>211111</v>
      </c>
      <c r="T11" s="242" t="s">
        <v>11</v>
      </c>
      <c r="U11" s="228">
        <v>57900582100</v>
      </c>
      <c r="V11" s="228">
        <v>0</v>
      </c>
      <c r="W11" s="228">
        <v>0</v>
      </c>
      <c r="X11" s="228">
        <v>0</v>
      </c>
      <c r="Y11" s="228">
        <v>57900582100</v>
      </c>
      <c r="Z11" s="228">
        <v>0</v>
      </c>
      <c r="AA11" s="228">
        <v>0</v>
      </c>
      <c r="AB11" s="245">
        <v>4429937383</v>
      </c>
      <c r="AC11" s="228">
        <v>4429937383</v>
      </c>
      <c r="AD11" s="228">
        <v>11868630727.17</v>
      </c>
      <c r="AE11" s="245">
        <v>11868630727.17</v>
      </c>
      <c r="AF11" s="228">
        <v>46031951372.830002</v>
      </c>
      <c r="AG11" s="228">
        <v>0</v>
      </c>
      <c r="AH11" s="245">
        <v>4435490356</v>
      </c>
      <c r="AI11" s="245">
        <v>11864164321.17</v>
      </c>
      <c r="AJ11" s="226">
        <v>4466406</v>
      </c>
      <c r="AK11" s="226">
        <v>0</v>
      </c>
      <c r="AL11" s="226">
        <v>4429937383</v>
      </c>
      <c r="AM11" s="226">
        <v>11868630727.17</v>
      </c>
      <c r="AN11" s="248">
        <v>11868630727.17</v>
      </c>
      <c r="AO11" s="226">
        <v>0</v>
      </c>
      <c r="AP11" s="228">
        <v>46031951372.830002</v>
      </c>
      <c r="AQ11" s="226">
        <v>0</v>
      </c>
      <c r="AS11" s="244">
        <f t="shared" si="0"/>
        <v>0</v>
      </c>
    </row>
    <row r="12" spans="1:50" x14ac:dyDescent="0.35">
      <c r="A12" s="214">
        <v>2111111</v>
      </c>
      <c r="B12" s="212" t="s">
        <v>510</v>
      </c>
      <c r="C12" s="217">
        <v>32061480419</v>
      </c>
      <c r="D12" s="217">
        <v>0</v>
      </c>
      <c r="E12" s="217">
        <v>0</v>
      </c>
      <c r="F12" s="217">
        <v>0</v>
      </c>
      <c r="G12" s="217">
        <f>+C12+D12-E12+F12</f>
        <v>32061480419</v>
      </c>
      <c r="H12" s="217">
        <v>2949458708</v>
      </c>
      <c r="I12" s="217">
        <v>7551478217</v>
      </c>
      <c r="J12" s="217">
        <f t="shared" ref="J12:J70" si="5">+G12-I12</f>
        <v>24510002202</v>
      </c>
      <c r="K12" s="217">
        <v>2947068209</v>
      </c>
      <c r="L12" s="217">
        <v>7548977225</v>
      </c>
      <c r="M12" s="217">
        <f t="shared" ref="M12:M70" si="6">+I12-L12</f>
        <v>2500992</v>
      </c>
      <c r="N12" s="217">
        <v>7551478217</v>
      </c>
      <c r="O12" s="217">
        <f t="shared" ref="O12:O70" si="7">+N12-I12</f>
        <v>0</v>
      </c>
      <c r="P12" s="217">
        <f t="shared" ref="P12:P70" si="8">+G12-N12</f>
        <v>24510002202</v>
      </c>
      <c r="Q12" s="217">
        <f t="shared" ref="Q12:Q70" si="9">+L12</f>
        <v>7548977225</v>
      </c>
      <c r="S12" s="222">
        <v>2111111</v>
      </c>
      <c r="T12" s="243" t="s">
        <v>760</v>
      </c>
      <c r="U12" s="221">
        <v>32061480419</v>
      </c>
      <c r="V12" s="221">
        <v>0</v>
      </c>
      <c r="W12" s="221">
        <v>0</v>
      </c>
      <c r="X12" s="221">
        <v>0</v>
      </c>
      <c r="Y12" s="221">
        <v>32061480419</v>
      </c>
      <c r="Z12" s="221">
        <v>0</v>
      </c>
      <c r="AA12" s="221">
        <v>0</v>
      </c>
      <c r="AB12" s="246">
        <v>2949458708</v>
      </c>
      <c r="AC12" s="221">
        <v>2949458708</v>
      </c>
      <c r="AD12" s="221">
        <v>7551478217</v>
      </c>
      <c r="AE12" s="246">
        <v>7551478217</v>
      </c>
      <c r="AF12" s="221">
        <v>24510002202</v>
      </c>
      <c r="AG12" s="221">
        <v>0</v>
      </c>
      <c r="AH12" s="246">
        <v>2947068209</v>
      </c>
      <c r="AI12" s="246">
        <v>7548977225</v>
      </c>
      <c r="AJ12" s="210">
        <v>2500992</v>
      </c>
      <c r="AK12" s="210">
        <v>0</v>
      </c>
      <c r="AL12" s="210">
        <v>2949458708</v>
      </c>
      <c r="AM12" s="210">
        <v>7551478217</v>
      </c>
      <c r="AN12" s="247">
        <v>7551478217</v>
      </c>
      <c r="AO12" s="210">
        <v>0</v>
      </c>
      <c r="AP12" s="221">
        <v>24510002202</v>
      </c>
      <c r="AQ12" s="210">
        <v>0</v>
      </c>
      <c r="AS12" s="244">
        <f t="shared" si="0"/>
        <v>0</v>
      </c>
      <c r="AU12" s="247">
        <f>+H12*9</f>
        <v>26545128372</v>
      </c>
      <c r="AV12" s="247">
        <f>+AU12-P12</f>
        <v>2035126170</v>
      </c>
    </row>
    <row r="13" spans="1:50" x14ac:dyDescent="0.35">
      <c r="A13" s="214">
        <v>2111112</v>
      </c>
      <c r="B13" s="212" t="s">
        <v>511</v>
      </c>
      <c r="C13" s="217">
        <v>585798342</v>
      </c>
      <c r="D13" s="217">
        <v>0</v>
      </c>
      <c r="E13" s="217">
        <v>0</v>
      </c>
      <c r="F13" s="217">
        <v>0</v>
      </c>
      <c r="G13" s="217">
        <f>+C13+D13-E13+F13</f>
        <v>585798342</v>
      </c>
      <c r="H13" s="217">
        <v>46364130</v>
      </c>
      <c r="I13" s="217">
        <v>121742528</v>
      </c>
      <c r="J13" s="217">
        <f>+G13-I13</f>
        <v>464055814</v>
      </c>
      <c r="K13" s="217">
        <v>46364130</v>
      </c>
      <c r="L13" s="217">
        <v>121742528</v>
      </c>
      <c r="M13" s="217">
        <f t="shared" si="6"/>
        <v>0</v>
      </c>
      <c r="N13" s="217">
        <v>121742528</v>
      </c>
      <c r="O13" s="217">
        <f t="shared" si="7"/>
        <v>0</v>
      </c>
      <c r="P13" s="217">
        <f t="shared" si="8"/>
        <v>464055814</v>
      </c>
      <c r="Q13" s="217">
        <f t="shared" si="9"/>
        <v>121742528</v>
      </c>
      <c r="S13" s="222">
        <v>2111112</v>
      </c>
      <c r="T13" s="243" t="s">
        <v>762</v>
      </c>
      <c r="U13" s="221">
        <v>585798342</v>
      </c>
      <c r="V13" s="221">
        <v>0</v>
      </c>
      <c r="W13" s="221">
        <v>0</v>
      </c>
      <c r="X13" s="221">
        <v>0</v>
      </c>
      <c r="Y13" s="221">
        <v>585798342</v>
      </c>
      <c r="Z13" s="221">
        <v>0</v>
      </c>
      <c r="AA13" s="221">
        <v>0</v>
      </c>
      <c r="AB13" s="246">
        <v>46364130</v>
      </c>
      <c r="AC13" s="221">
        <v>46364130</v>
      </c>
      <c r="AD13" s="221">
        <v>121742528</v>
      </c>
      <c r="AE13" s="246">
        <v>121742528</v>
      </c>
      <c r="AF13" s="221">
        <v>464055814</v>
      </c>
      <c r="AG13" s="221">
        <v>0</v>
      </c>
      <c r="AH13" s="246">
        <v>46364130</v>
      </c>
      <c r="AI13" s="246">
        <v>121742528</v>
      </c>
      <c r="AJ13" s="210">
        <v>0</v>
      </c>
      <c r="AK13" s="210">
        <v>0</v>
      </c>
      <c r="AL13" s="210">
        <v>46364130</v>
      </c>
      <c r="AM13" s="210">
        <v>121742528</v>
      </c>
      <c r="AN13" s="247">
        <v>121742528</v>
      </c>
      <c r="AO13" s="210">
        <v>0</v>
      </c>
      <c r="AP13" s="221">
        <v>464055814</v>
      </c>
      <c r="AQ13" s="210">
        <v>0</v>
      </c>
      <c r="AS13" s="244">
        <f t="shared" si="0"/>
        <v>0</v>
      </c>
      <c r="AU13" s="247">
        <f t="shared" ref="AU13:AU18" si="10">+H13*9</f>
        <v>417277170</v>
      </c>
      <c r="AV13" s="247">
        <f t="shared" ref="AV13:AV18" si="11">+AU13-P13</f>
        <v>-46778644</v>
      </c>
    </row>
    <row r="14" spans="1:50" x14ac:dyDescent="0.35">
      <c r="A14" s="214">
        <v>2111113</v>
      </c>
      <c r="B14" s="212" t="s">
        <v>512</v>
      </c>
      <c r="C14" s="217">
        <v>12743785045</v>
      </c>
      <c r="D14" s="217">
        <v>0</v>
      </c>
      <c r="E14" s="217">
        <v>0</v>
      </c>
      <c r="F14" s="217">
        <v>0</v>
      </c>
      <c r="G14" s="217">
        <f>+C14+D14-E14+F14</f>
        <v>12743785045</v>
      </c>
      <c r="H14" s="217">
        <v>1175562288</v>
      </c>
      <c r="I14" s="217">
        <v>3184826194</v>
      </c>
      <c r="J14" s="217">
        <f t="shared" si="5"/>
        <v>9558958851</v>
      </c>
      <c r="K14" s="217">
        <v>1175562288</v>
      </c>
      <c r="L14" s="217">
        <v>3184826194</v>
      </c>
      <c r="M14" s="217">
        <f t="shared" si="6"/>
        <v>0</v>
      </c>
      <c r="N14" s="217">
        <v>3184826194</v>
      </c>
      <c r="O14" s="217">
        <f t="shared" si="7"/>
        <v>0</v>
      </c>
      <c r="P14" s="217">
        <f t="shared" si="8"/>
        <v>9558958851</v>
      </c>
      <c r="Q14" s="217">
        <f t="shared" si="9"/>
        <v>3184826194</v>
      </c>
      <c r="S14" s="222">
        <v>2111113</v>
      </c>
      <c r="T14" s="243" t="s">
        <v>763</v>
      </c>
      <c r="U14" s="221">
        <v>12743785045</v>
      </c>
      <c r="V14" s="221">
        <v>0</v>
      </c>
      <c r="W14" s="221">
        <v>0</v>
      </c>
      <c r="X14" s="221">
        <v>0</v>
      </c>
      <c r="Y14" s="221">
        <v>12743785045</v>
      </c>
      <c r="Z14" s="221">
        <v>0</v>
      </c>
      <c r="AA14" s="221">
        <v>0</v>
      </c>
      <c r="AB14" s="246">
        <v>1175562288</v>
      </c>
      <c r="AC14" s="221">
        <v>1175562288</v>
      </c>
      <c r="AD14" s="221">
        <v>3184826194</v>
      </c>
      <c r="AE14" s="246">
        <v>3184826194</v>
      </c>
      <c r="AF14" s="221">
        <v>9558958851</v>
      </c>
      <c r="AG14" s="221">
        <v>0</v>
      </c>
      <c r="AH14" s="246">
        <v>1175562288</v>
      </c>
      <c r="AI14" s="246">
        <v>3184826194</v>
      </c>
      <c r="AJ14" s="210">
        <v>0</v>
      </c>
      <c r="AK14" s="210">
        <v>0</v>
      </c>
      <c r="AL14" s="210">
        <v>1175562288</v>
      </c>
      <c r="AM14" s="210">
        <v>3184826194</v>
      </c>
      <c r="AN14" s="247">
        <v>3184826194</v>
      </c>
      <c r="AO14" s="210">
        <v>0</v>
      </c>
      <c r="AP14" s="221">
        <v>9558958851</v>
      </c>
      <c r="AQ14" s="210">
        <v>0</v>
      </c>
      <c r="AS14" s="244">
        <f t="shared" si="0"/>
        <v>0</v>
      </c>
      <c r="AU14" s="247">
        <f t="shared" si="10"/>
        <v>10580060592</v>
      </c>
      <c r="AV14" s="247">
        <f t="shared" si="11"/>
        <v>1021101741</v>
      </c>
    </row>
    <row r="15" spans="1:50" x14ac:dyDescent="0.35">
      <c r="A15" s="214">
        <v>2111114</v>
      </c>
      <c r="B15" s="212" t="s">
        <v>513</v>
      </c>
      <c r="C15" s="217">
        <v>319163730</v>
      </c>
      <c r="D15" s="217">
        <v>0</v>
      </c>
      <c r="E15" s="217">
        <v>0</v>
      </c>
      <c r="F15" s="217">
        <v>0</v>
      </c>
      <c r="G15" s="217">
        <f>+C15+D15-E15+F15</f>
        <v>319163730</v>
      </c>
      <c r="H15" s="217">
        <v>23562044</v>
      </c>
      <c r="I15" s="217">
        <v>66832556</v>
      </c>
      <c r="J15" s="217">
        <f t="shared" si="5"/>
        <v>252331174</v>
      </c>
      <c r="K15" s="217">
        <v>23562044</v>
      </c>
      <c r="L15" s="217">
        <v>66832556</v>
      </c>
      <c r="M15" s="217">
        <f t="shared" si="6"/>
        <v>0</v>
      </c>
      <c r="N15" s="217">
        <v>66832556</v>
      </c>
      <c r="O15" s="217">
        <f t="shared" si="7"/>
        <v>0</v>
      </c>
      <c r="P15" s="217">
        <f t="shared" si="8"/>
        <v>252331174</v>
      </c>
      <c r="Q15" s="217">
        <f t="shared" si="9"/>
        <v>66832556</v>
      </c>
      <c r="S15" s="222">
        <v>2111114</v>
      </c>
      <c r="T15" s="243" t="s">
        <v>764</v>
      </c>
      <c r="U15" s="221">
        <v>319163730</v>
      </c>
      <c r="V15" s="221">
        <v>0</v>
      </c>
      <c r="W15" s="221">
        <v>0</v>
      </c>
      <c r="X15" s="221">
        <v>0</v>
      </c>
      <c r="Y15" s="221">
        <v>319163730</v>
      </c>
      <c r="Z15" s="221">
        <v>0</v>
      </c>
      <c r="AA15" s="221">
        <v>0</v>
      </c>
      <c r="AB15" s="246">
        <v>23562044</v>
      </c>
      <c r="AC15" s="221">
        <v>23562044</v>
      </c>
      <c r="AD15" s="221">
        <v>66832556</v>
      </c>
      <c r="AE15" s="246">
        <v>66832556</v>
      </c>
      <c r="AF15" s="221">
        <v>252331174</v>
      </c>
      <c r="AG15" s="221">
        <v>0</v>
      </c>
      <c r="AH15" s="246">
        <v>23562044</v>
      </c>
      <c r="AI15" s="246">
        <v>66832556</v>
      </c>
      <c r="AJ15" s="210">
        <v>0</v>
      </c>
      <c r="AK15" s="210">
        <v>0</v>
      </c>
      <c r="AL15" s="210">
        <v>23562044</v>
      </c>
      <c r="AM15" s="210">
        <v>66832556</v>
      </c>
      <c r="AN15" s="247">
        <v>66832556</v>
      </c>
      <c r="AO15" s="210">
        <v>0</v>
      </c>
      <c r="AP15" s="221">
        <v>252331174</v>
      </c>
      <c r="AQ15" s="210">
        <v>0</v>
      </c>
      <c r="AS15" s="244">
        <f t="shared" si="0"/>
        <v>0</v>
      </c>
      <c r="AU15" s="247">
        <f t="shared" si="10"/>
        <v>212058396</v>
      </c>
      <c r="AV15" s="247">
        <f t="shared" si="11"/>
        <v>-40272778</v>
      </c>
    </row>
    <row r="16" spans="1:50" x14ac:dyDescent="0.35">
      <c r="A16" s="214">
        <v>2111115</v>
      </c>
      <c r="B16" s="212" t="s">
        <v>514</v>
      </c>
      <c r="C16" s="217">
        <v>331125950</v>
      </c>
      <c r="D16" s="217">
        <v>0</v>
      </c>
      <c r="E16" s="217">
        <v>0</v>
      </c>
      <c r="F16" s="217">
        <v>0</v>
      </c>
      <c r="G16" s="217">
        <f t="shared" ref="G16:G79" si="12">+C16+D16-E16+F16</f>
        <v>331125950</v>
      </c>
      <c r="H16" s="217">
        <v>21409024</v>
      </c>
      <c r="I16" s="217">
        <v>64539823</v>
      </c>
      <c r="J16" s="217">
        <f t="shared" si="5"/>
        <v>266586127</v>
      </c>
      <c r="K16" s="217">
        <v>21413215</v>
      </c>
      <c r="L16" s="217">
        <v>64539823</v>
      </c>
      <c r="M16" s="217">
        <f t="shared" si="6"/>
        <v>0</v>
      </c>
      <c r="N16" s="217">
        <v>64539823</v>
      </c>
      <c r="O16" s="217">
        <f t="shared" si="7"/>
        <v>0</v>
      </c>
      <c r="P16" s="217">
        <f t="shared" si="8"/>
        <v>266586127</v>
      </c>
      <c r="Q16" s="217">
        <f t="shared" si="9"/>
        <v>64539823</v>
      </c>
      <c r="S16" s="222">
        <v>2111115</v>
      </c>
      <c r="T16" s="243" t="s">
        <v>765</v>
      </c>
      <c r="U16" s="221">
        <v>331125950</v>
      </c>
      <c r="V16" s="221">
        <v>0</v>
      </c>
      <c r="W16" s="221">
        <v>0</v>
      </c>
      <c r="X16" s="221">
        <v>0</v>
      </c>
      <c r="Y16" s="221">
        <v>331125950</v>
      </c>
      <c r="Z16" s="221">
        <v>0</v>
      </c>
      <c r="AA16" s="221">
        <v>0</v>
      </c>
      <c r="AB16" s="246">
        <v>21409024</v>
      </c>
      <c r="AC16" s="221">
        <v>21409024</v>
      </c>
      <c r="AD16" s="221">
        <v>64539823</v>
      </c>
      <c r="AE16" s="246">
        <v>64539823</v>
      </c>
      <c r="AF16" s="221">
        <v>266586127</v>
      </c>
      <c r="AG16" s="221">
        <v>0</v>
      </c>
      <c r="AH16" s="246">
        <v>21413215</v>
      </c>
      <c r="AI16" s="246">
        <v>64539823</v>
      </c>
      <c r="AJ16" s="210">
        <v>0</v>
      </c>
      <c r="AK16" s="210">
        <v>0</v>
      </c>
      <c r="AL16" s="210">
        <v>21409024</v>
      </c>
      <c r="AM16" s="210">
        <v>64539823</v>
      </c>
      <c r="AN16" s="247">
        <v>64539823</v>
      </c>
      <c r="AO16" s="210">
        <v>0</v>
      </c>
      <c r="AP16" s="221">
        <v>266586127</v>
      </c>
      <c r="AQ16" s="210">
        <v>0</v>
      </c>
      <c r="AS16" s="244">
        <f t="shared" si="0"/>
        <v>0</v>
      </c>
      <c r="AU16" s="247">
        <f t="shared" si="10"/>
        <v>192681216</v>
      </c>
      <c r="AV16" s="247">
        <f t="shared" si="11"/>
        <v>-73904911</v>
      </c>
    </row>
    <row r="17" spans="1:48" x14ac:dyDescent="0.35">
      <c r="A17" s="214">
        <v>2111116</v>
      </c>
      <c r="B17" s="212" t="s">
        <v>515</v>
      </c>
      <c r="C17" s="217">
        <v>3339172054</v>
      </c>
      <c r="D17" s="217">
        <v>0</v>
      </c>
      <c r="E17" s="217">
        <v>0</v>
      </c>
      <c r="F17" s="217">
        <v>0</v>
      </c>
      <c r="G17" s="217">
        <f t="shared" si="12"/>
        <v>3339172054</v>
      </c>
      <c r="H17" s="217">
        <v>4442848</v>
      </c>
      <c r="I17" s="217">
        <v>18630170</v>
      </c>
      <c r="J17" s="217">
        <f t="shared" si="5"/>
        <v>3320541884</v>
      </c>
      <c r="K17" s="217">
        <v>4519365</v>
      </c>
      <c r="L17" s="217">
        <v>18306743</v>
      </c>
      <c r="M17" s="217">
        <f t="shared" si="6"/>
        <v>323427</v>
      </c>
      <c r="N17" s="217">
        <v>18630170</v>
      </c>
      <c r="O17" s="217">
        <f t="shared" si="7"/>
        <v>0</v>
      </c>
      <c r="P17" s="217">
        <f t="shared" si="8"/>
        <v>3320541884</v>
      </c>
      <c r="Q17" s="217">
        <f t="shared" si="9"/>
        <v>18306743</v>
      </c>
      <c r="S17" s="222">
        <v>2111116</v>
      </c>
      <c r="T17" s="243" t="s">
        <v>766</v>
      </c>
      <c r="U17" s="221">
        <v>3339172054</v>
      </c>
      <c r="V17" s="221">
        <v>0</v>
      </c>
      <c r="W17" s="221">
        <v>0</v>
      </c>
      <c r="X17" s="221">
        <v>0</v>
      </c>
      <c r="Y17" s="221">
        <v>3339172054</v>
      </c>
      <c r="Z17" s="221">
        <v>0</v>
      </c>
      <c r="AA17" s="221">
        <v>0</v>
      </c>
      <c r="AB17" s="246">
        <v>4442848</v>
      </c>
      <c r="AC17" s="221">
        <v>4442848</v>
      </c>
      <c r="AD17" s="221">
        <v>18630170</v>
      </c>
      <c r="AE17" s="246">
        <v>18630170</v>
      </c>
      <c r="AF17" s="221">
        <v>3320541884</v>
      </c>
      <c r="AG17" s="221">
        <v>0</v>
      </c>
      <c r="AH17" s="246">
        <v>4519365</v>
      </c>
      <c r="AI17" s="246">
        <v>18306743</v>
      </c>
      <c r="AJ17" s="210">
        <v>323427</v>
      </c>
      <c r="AK17" s="210">
        <v>0</v>
      </c>
      <c r="AL17" s="210">
        <v>4442848</v>
      </c>
      <c r="AM17" s="210">
        <v>18630170</v>
      </c>
      <c r="AN17" s="247">
        <v>18630170</v>
      </c>
      <c r="AO17" s="210">
        <v>0</v>
      </c>
      <c r="AP17" s="221">
        <v>3320541884</v>
      </c>
      <c r="AQ17" s="210">
        <v>0</v>
      </c>
      <c r="AS17" s="244">
        <f t="shared" si="0"/>
        <v>0</v>
      </c>
      <c r="AU17" s="247">
        <f t="shared" si="10"/>
        <v>39985632</v>
      </c>
      <c r="AV17" s="247">
        <f t="shared" si="11"/>
        <v>-3280556252</v>
      </c>
    </row>
    <row r="18" spans="1:48" x14ac:dyDescent="0.35">
      <c r="A18" s="214">
        <v>2111117</v>
      </c>
      <c r="B18" s="212" t="s">
        <v>516</v>
      </c>
      <c r="C18" s="217">
        <v>1856673210</v>
      </c>
      <c r="D18" s="217">
        <v>0</v>
      </c>
      <c r="E18" s="217">
        <v>0</v>
      </c>
      <c r="F18" s="217">
        <v>0</v>
      </c>
      <c r="G18" s="217">
        <f t="shared" si="12"/>
        <v>1856673210</v>
      </c>
      <c r="H18" s="217">
        <v>178257682</v>
      </c>
      <c r="I18" s="217">
        <v>700039309</v>
      </c>
      <c r="J18" s="217">
        <f t="shared" si="5"/>
        <v>1156633901</v>
      </c>
      <c r="K18" s="217">
        <v>180220617</v>
      </c>
      <c r="L18" s="217">
        <v>699931113</v>
      </c>
      <c r="M18" s="217">
        <f t="shared" si="6"/>
        <v>108196</v>
      </c>
      <c r="N18" s="217">
        <v>700039309</v>
      </c>
      <c r="O18" s="217">
        <f t="shared" si="7"/>
        <v>0</v>
      </c>
      <c r="P18" s="217">
        <f t="shared" si="8"/>
        <v>1156633901</v>
      </c>
      <c r="Q18" s="217">
        <f t="shared" si="9"/>
        <v>699931113</v>
      </c>
      <c r="S18" s="222">
        <v>2111117</v>
      </c>
      <c r="T18" s="243" t="s">
        <v>767</v>
      </c>
      <c r="U18" s="221">
        <v>1856673210</v>
      </c>
      <c r="V18" s="221">
        <v>0</v>
      </c>
      <c r="W18" s="221">
        <v>0</v>
      </c>
      <c r="X18" s="221">
        <v>0</v>
      </c>
      <c r="Y18" s="221">
        <v>1856673210</v>
      </c>
      <c r="Z18" s="221">
        <v>0</v>
      </c>
      <c r="AA18" s="221">
        <v>0</v>
      </c>
      <c r="AB18" s="246">
        <v>178257682</v>
      </c>
      <c r="AC18" s="221">
        <v>178257682</v>
      </c>
      <c r="AD18" s="221">
        <v>700039309</v>
      </c>
      <c r="AE18" s="246">
        <v>700039309</v>
      </c>
      <c r="AF18" s="221">
        <v>1156633901</v>
      </c>
      <c r="AG18" s="221">
        <v>0</v>
      </c>
      <c r="AH18" s="246">
        <v>180220617</v>
      </c>
      <c r="AI18" s="246">
        <v>699931113</v>
      </c>
      <c r="AJ18" s="210">
        <v>108196</v>
      </c>
      <c r="AK18" s="210">
        <v>0</v>
      </c>
      <c r="AL18" s="210">
        <v>178257682</v>
      </c>
      <c r="AM18" s="210">
        <v>700039309</v>
      </c>
      <c r="AN18" s="247">
        <v>700039309</v>
      </c>
      <c r="AO18" s="210">
        <v>0</v>
      </c>
      <c r="AP18" s="221">
        <v>1156633901</v>
      </c>
      <c r="AQ18" s="210">
        <v>0</v>
      </c>
      <c r="AS18" s="244">
        <f t="shared" si="0"/>
        <v>0</v>
      </c>
      <c r="AU18" s="247">
        <f t="shared" si="10"/>
        <v>1604319138</v>
      </c>
      <c r="AV18" s="247">
        <f t="shared" si="11"/>
        <v>447685237</v>
      </c>
    </row>
    <row r="19" spans="1:48" s="226" customFormat="1" x14ac:dyDescent="0.35">
      <c r="A19" s="235">
        <v>2111118</v>
      </c>
      <c r="B19" s="236" t="s">
        <v>12</v>
      </c>
      <c r="C19" s="237">
        <f>+C20+C21</f>
        <v>6389023991</v>
      </c>
      <c r="D19" s="237">
        <f t="shared" ref="D19:Q19" si="13">+D20+D21</f>
        <v>0</v>
      </c>
      <c r="E19" s="237">
        <f t="shared" si="13"/>
        <v>0</v>
      </c>
      <c r="F19" s="237">
        <f t="shared" si="13"/>
        <v>0</v>
      </c>
      <c r="G19" s="237">
        <f t="shared" si="13"/>
        <v>6389023991</v>
      </c>
      <c r="H19" s="237">
        <v>6140575</v>
      </c>
      <c r="I19" s="237">
        <v>92909882.170000002</v>
      </c>
      <c r="J19" s="237">
        <f t="shared" si="13"/>
        <v>6296114108.8299999</v>
      </c>
      <c r="K19" s="237">
        <v>12040404</v>
      </c>
      <c r="L19" s="237">
        <v>91376091.170000002</v>
      </c>
      <c r="M19" s="237">
        <f t="shared" si="13"/>
        <v>1533791</v>
      </c>
      <c r="N19" s="237">
        <v>92909882.170000002</v>
      </c>
      <c r="O19" s="237">
        <f t="shared" si="13"/>
        <v>0</v>
      </c>
      <c r="P19" s="237">
        <f t="shared" si="13"/>
        <v>6296114108.8299999</v>
      </c>
      <c r="Q19" s="237">
        <f t="shared" si="13"/>
        <v>91376091.170000002</v>
      </c>
      <c r="S19" s="227">
        <v>2111118</v>
      </c>
      <c r="T19" s="242" t="s">
        <v>12</v>
      </c>
      <c r="U19" s="228">
        <v>6389023991</v>
      </c>
      <c r="V19" s="228">
        <v>0</v>
      </c>
      <c r="W19" s="228">
        <v>0</v>
      </c>
      <c r="X19" s="228">
        <v>0</v>
      </c>
      <c r="Y19" s="228">
        <v>6389023991</v>
      </c>
      <c r="Z19" s="228">
        <v>0</v>
      </c>
      <c r="AA19" s="228">
        <v>0</v>
      </c>
      <c r="AB19" s="245">
        <v>6140575</v>
      </c>
      <c r="AC19" s="228">
        <v>6140575</v>
      </c>
      <c r="AD19" s="228">
        <v>92909882.170000002</v>
      </c>
      <c r="AE19" s="245">
        <v>92909882.170000002</v>
      </c>
      <c r="AF19" s="228">
        <v>6296114108.8299999</v>
      </c>
      <c r="AG19" s="228">
        <v>0</v>
      </c>
      <c r="AH19" s="245">
        <v>12040404</v>
      </c>
      <c r="AI19" s="245">
        <v>91376091.170000002</v>
      </c>
      <c r="AJ19" s="226">
        <v>1533791</v>
      </c>
      <c r="AK19" s="226">
        <v>0</v>
      </c>
      <c r="AL19" s="226">
        <v>6140575</v>
      </c>
      <c r="AM19" s="226">
        <v>92909882.170000002</v>
      </c>
      <c r="AN19" s="248">
        <v>92909882.170000002</v>
      </c>
      <c r="AO19" s="226">
        <v>0</v>
      </c>
      <c r="AP19" s="228">
        <v>6296114108.8299999</v>
      </c>
      <c r="AQ19" s="226">
        <v>0</v>
      </c>
      <c r="AS19" s="244">
        <f t="shared" si="0"/>
        <v>0</v>
      </c>
      <c r="AU19" s="248"/>
      <c r="AV19" s="248"/>
    </row>
    <row r="20" spans="1:48" x14ac:dyDescent="0.35">
      <c r="A20" s="214">
        <v>21111181</v>
      </c>
      <c r="B20" s="212" t="s">
        <v>517</v>
      </c>
      <c r="C20" s="217">
        <v>3937020869</v>
      </c>
      <c r="D20" s="217">
        <v>0</v>
      </c>
      <c r="E20" s="217">
        <v>0</v>
      </c>
      <c r="F20" s="217">
        <v>0</v>
      </c>
      <c r="G20" s="217">
        <f t="shared" si="12"/>
        <v>3937020869</v>
      </c>
      <c r="H20" s="217">
        <v>4487086</v>
      </c>
      <c r="I20" s="217">
        <v>45337360.170000002</v>
      </c>
      <c r="J20" s="217">
        <f t="shared" si="5"/>
        <v>3891683508.8299999</v>
      </c>
      <c r="K20" s="217">
        <v>4690215</v>
      </c>
      <c r="L20" s="217">
        <v>45337360.170000002</v>
      </c>
      <c r="M20" s="217">
        <f t="shared" si="6"/>
        <v>0</v>
      </c>
      <c r="N20" s="217">
        <v>45337360.170000002</v>
      </c>
      <c r="O20" s="217">
        <f t="shared" si="7"/>
        <v>0</v>
      </c>
      <c r="P20" s="217">
        <f t="shared" si="8"/>
        <v>3891683508.8299999</v>
      </c>
      <c r="Q20" s="217">
        <f t="shared" si="9"/>
        <v>45337360.170000002</v>
      </c>
      <c r="S20" s="222">
        <v>21111181</v>
      </c>
      <c r="T20" s="243" t="s">
        <v>768</v>
      </c>
      <c r="U20" s="221">
        <v>3937020869</v>
      </c>
      <c r="V20" s="221">
        <v>0</v>
      </c>
      <c r="W20" s="221">
        <v>0</v>
      </c>
      <c r="X20" s="221">
        <v>0</v>
      </c>
      <c r="Y20" s="221">
        <v>3937020869</v>
      </c>
      <c r="Z20" s="221">
        <v>0</v>
      </c>
      <c r="AA20" s="221">
        <v>0</v>
      </c>
      <c r="AB20" s="246">
        <v>4487086</v>
      </c>
      <c r="AC20" s="221">
        <v>4487086</v>
      </c>
      <c r="AD20" s="221">
        <v>45337360.170000002</v>
      </c>
      <c r="AE20" s="246">
        <v>45337360.170000002</v>
      </c>
      <c r="AF20" s="221">
        <v>3891683508.8299999</v>
      </c>
      <c r="AG20" s="221">
        <v>0</v>
      </c>
      <c r="AH20" s="246">
        <v>4690215</v>
      </c>
      <c r="AI20" s="246">
        <v>45337360.170000002</v>
      </c>
      <c r="AJ20" s="210">
        <v>0</v>
      </c>
      <c r="AK20" s="210">
        <v>0</v>
      </c>
      <c r="AL20" s="210">
        <v>4487086</v>
      </c>
      <c r="AM20" s="210">
        <v>45337360.170000002</v>
      </c>
      <c r="AN20" s="247">
        <v>45337360.170000002</v>
      </c>
      <c r="AO20" s="210">
        <v>0</v>
      </c>
      <c r="AP20" s="221">
        <v>3891683508.8299999</v>
      </c>
      <c r="AQ20" s="210">
        <v>0</v>
      </c>
      <c r="AS20" s="244">
        <f t="shared" si="0"/>
        <v>0</v>
      </c>
      <c r="AU20" s="247">
        <f t="shared" ref="AU20:AU22" si="14">+H20*9</f>
        <v>40383774</v>
      </c>
      <c r="AV20" s="247">
        <f t="shared" ref="AV20:AV22" si="15">+AU20-P20</f>
        <v>-3851299734.8299999</v>
      </c>
    </row>
    <row r="21" spans="1:48" x14ac:dyDescent="0.35">
      <c r="A21" s="214">
        <v>21111182</v>
      </c>
      <c r="B21" s="212" t="s">
        <v>518</v>
      </c>
      <c r="C21" s="217">
        <v>2452003122</v>
      </c>
      <c r="D21" s="217">
        <v>0</v>
      </c>
      <c r="E21" s="217">
        <v>0</v>
      </c>
      <c r="F21" s="217">
        <v>0</v>
      </c>
      <c r="G21" s="217">
        <f t="shared" si="12"/>
        <v>2452003122</v>
      </c>
      <c r="H21" s="217">
        <v>1653489</v>
      </c>
      <c r="I21" s="217">
        <v>47572522</v>
      </c>
      <c r="J21" s="217">
        <f t="shared" si="5"/>
        <v>2404430600</v>
      </c>
      <c r="K21" s="217">
        <v>7350189</v>
      </c>
      <c r="L21" s="217">
        <v>46038731</v>
      </c>
      <c r="M21" s="217">
        <f t="shared" si="6"/>
        <v>1533791</v>
      </c>
      <c r="N21" s="217">
        <v>47572522</v>
      </c>
      <c r="O21" s="217">
        <f t="shared" si="7"/>
        <v>0</v>
      </c>
      <c r="P21" s="217">
        <f t="shared" si="8"/>
        <v>2404430600</v>
      </c>
      <c r="Q21" s="217">
        <f t="shared" si="9"/>
        <v>46038731</v>
      </c>
      <c r="S21" s="222">
        <v>21111182</v>
      </c>
      <c r="T21" s="243" t="s">
        <v>769</v>
      </c>
      <c r="U21" s="221">
        <v>2452003122</v>
      </c>
      <c r="V21" s="221">
        <v>0</v>
      </c>
      <c r="W21" s="221">
        <v>0</v>
      </c>
      <c r="X21" s="221">
        <v>0</v>
      </c>
      <c r="Y21" s="221">
        <v>2452003122</v>
      </c>
      <c r="Z21" s="221">
        <v>0</v>
      </c>
      <c r="AA21" s="221">
        <v>0</v>
      </c>
      <c r="AB21" s="246">
        <v>1653489</v>
      </c>
      <c r="AC21" s="221">
        <v>1653489</v>
      </c>
      <c r="AD21" s="221">
        <v>47572522</v>
      </c>
      <c r="AE21" s="246">
        <v>47572522</v>
      </c>
      <c r="AF21" s="221">
        <v>2404430600</v>
      </c>
      <c r="AG21" s="221">
        <v>0</v>
      </c>
      <c r="AH21" s="246">
        <v>7350189</v>
      </c>
      <c r="AI21" s="246">
        <v>46038731</v>
      </c>
      <c r="AJ21" s="210">
        <v>1533791</v>
      </c>
      <c r="AK21" s="210">
        <v>0</v>
      </c>
      <c r="AL21" s="210">
        <v>1653489</v>
      </c>
      <c r="AM21" s="210">
        <v>47572522</v>
      </c>
      <c r="AN21" s="247">
        <v>47572522</v>
      </c>
      <c r="AO21" s="210">
        <v>0</v>
      </c>
      <c r="AP21" s="221">
        <v>2404430600</v>
      </c>
      <c r="AQ21" s="210">
        <v>0</v>
      </c>
      <c r="AS21" s="244">
        <f t="shared" si="0"/>
        <v>0</v>
      </c>
      <c r="AU21" s="247">
        <f t="shared" si="14"/>
        <v>14881401</v>
      </c>
      <c r="AV21" s="247">
        <f t="shared" si="15"/>
        <v>-2389549199</v>
      </c>
    </row>
    <row r="22" spans="1:48" x14ac:dyDescent="0.35">
      <c r="A22" s="214">
        <v>2111119</v>
      </c>
      <c r="B22" s="212" t="s">
        <v>519</v>
      </c>
      <c r="C22" s="217">
        <v>274359359</v>
      </c>
      <c r="D22" s="217">
        <v>0</v>
      </c>
      <c r="E22" s="217">
        <v>0</v>
      </c>
      <c r="F22" s="217">
        <v>0</v>
      </c>
      <c r="G22" s="217">
        <f t="shared" si="12"/>
        <v>274359359</v>
      </c>
      <c r="H22" s="217">
        <v>24740084</v>
      </c>
      <c r="I22" s="217">
        <v>67632048</v>
      </c>
      <c r="J22" s="217">
        <f t="shared" si="5"/>
        <v>206727311</v>
      </c>
      <c r="K22" s="217">
        <v>24740084</v>
      </c>
      <c r="L22" s="217">
        <v>67632048</v>
      </c>
      <c r="M22" s="217">
        <f t="shared" si="6"/>
        <v>0</v>
      </c>
      <c r="N22" s="217">
        <v>67632048</v>
      </c>
      <c r="O22" s="217">
        <f t="shared" si="7"/>
        <v>0</v>
      </c>
      <c r="P22" s="217">
        <f t="shared" si="8"/>
        <v>206727311</v>
      </c>
      <c r="Q22" s="217">
        <f t="shared" si="9"/>
        <v>67632048</v>
      </c>
      <c r="S22" s="222">
        <v>2111119</v>
      </c>
      <c r="T22" s="243" t="s">
        <v>770</v>
      </c>
      <c r="U22" s="221">
        <v>274359359</v>
      </c>
      <c r="V22" s="221">
        <v>0</v>
      </c>
      <c r="W22" s="221">
        <v>0</v>
      </c>
      <c r="X22" s="221">
        <v>0</v>
      </c>
      <c r="Y22" s="221">
        <v>274359359</v>
      </c>
      <c r="Z22" s="221">
        <v>0</v>
      </c>
      <c r="AA22" s="221">
        <v>0</v>
      </c>
      <c r="AB22" s="246">
        <v>24740084</v>
      </c>
      <c r="AC22" s="221">
        <v>24740084</v>
      </c>
      <c r="AD22" s="221">
        <v>67632048</v>
      </c>
      <c r="AE22" s="246">
        <v>67632048</v>
      </c>
      <c r="AF22" s="221">
        <v>206727311</v>
      </c>
      <c r="AG22" s="221">
        <v>0</v>
      </c>
      <c r="AH22" s="246">
        <v>24740084</v>
      </c>
      <c r="AI22" s="246">
        <v>67632048</v>
      </c>
      <c r="AJ22" s="210">
        <v>0</v>
      </c>
      <c r="AK22" s="210">
        <v>0</v>
      </c>
      <c r="AL22" s="210">
        <v>24740084</v>
      </c>
      <c r="AM22" s="210">
        <v>67632048</v>
      </c>
      <c r="AN22" s="247">
        <v>67632048</v>
      </c>
      <c r="AO22" s="210">
        <v>0</v>
      </c>
      <c r="AP22" s="221">
        <v>206727311</v>
      </c>
      <c r="AQ22" s="210">
        <v>0</v>
      </c>
      <c r="AS22" s="244">
        <f t="shared" si="0"/>
        <v>0</v>
      </c>
      <c r="AU22" s="247">
        <f t="shared" si="14"/>
        <v>222660756</v>
      </c>
      <c r="AV22" s="247">
        <f t="shared" si="15"/>
        <v>15933445</v>
      </c>
    </row>
    <row r="23" spans="1:48" s="226" customFormat="1" x14ac:dyDescent="0.35">
      <c r="A23" s="235">
        <v>211112</v>
      </c>
      <c r="B23" s="236" t="s">
        <v>13</v>
      </c>
      <c r="C23" s="237">
        <f>SUM(C24:C26)</f>
        <v>1094192136</v>
      </c>
      <c r="D23" s="237">
        <f t="shared" ref="D23:Q23" si="16">SUM(D24:D26)</f>
        <v>0</v>
      </c>
      <c r="E23" s="237">
        <f t="shared" si="16"/>
        <v>0</v>
      </c>
      <c r="F23" s="237">
        <f t="shared" si="16"/>
        <v>0</v>
      </c>
      <c r="G23" s="237">
        <f t="shared" si="16"/>
        <v>1094192136</v>
      </c>
      <c r="H23" s="237">
        <v>0</v>
      </c>
      <c r="I23" s="237">
        <v>36735289</v>
      </c>
      <c r="J23" s="237">
        <f t="shared" si="16"/>
        <v>1057456847</v>
      </c>
      <c r="K23" s="237">
        <v>25369829</v>
      </c>
      <c r="L23" s="237">
        <v>32058844</v>
      </c>
      <c r="M23" s="237">
        <f t="shared" si="16"/>
        <v>4676445</v>
      </c>
      <c r="N23" s="237">
        <v>40515289</v>
      </c>
      <c r="O23" s="237">
        <f t="shared" si="16"/>
        <v>3780000</v>
      </c>
      <c r="P23" s="237">
        <f t="shared" si="16"/>
        <v>1053676847</v>
      </c>
      <c r="Q23" s="237">
        <f t="shared" si="16"/>
        <v>32058844</v>
      </c>
      <c r="S23" s="227">
        <v>211112</v>
      </c>
      <c r="T23" s="242" t="s">
        <v>13</v>
      </c>
      <c r="U23" s="228">
        <v>1094192136</v>
      </c>
      <c r="V23" s="228">
        <v>0</v>
      </c>
      <c r="W23" s="228">
        <v>0</v>
      </c>
      <c r="X23" s="228">
        <v>0</v>
      </c>
      <c r="Y23" s="228">
        <v>1094192136</v>
      </c>
      <c r="Z23" s="228">
        <v>0</v>
      </c>
      <c r="AA23" s="228">
        <v>0</v>
      </c>
      <c r="AB23" s="245">
        <v>0</v>
      </c>
      <c r="AC23" s="228">
        <v>0</v>
      </c>
      <c r="AD23" s="228">
        <v>36735289</v>
      </c>
      <c r="AE23" s="245">
        <v>36735289</v>
      </c>
      <c r="AF23" s="228">
        <v>1057456847</v>
      </c>
      <c r="AG23" s="228">
        <v>0</v>
      </c>
      <c r="AH23" s="245">
        <v>25369829</v>
      </c>
      <c r="AI23" s="245">
        <v>32058844</v>
      </c>
      <c r="AJ23" s="226">
        <v>4676445</v>
      </c>
      <c r="AK23" s="226">
        <v>0</v>
      </c>
      <c r="AL23" s="226">
        <v>3780000</v>
      </c>
      <c r="AM23" s="226">
        <v>40515289</v>
      </c>
      <c r="AN23" s="248">
        <v>40515289</v>
      </c>
      <c r="AO23" s="226">
        <v>3780000</v>
      </c>
      <c r="AP23" s="228">
        <v>1053676847</v>
      </c>
      <c r="AQ23" s="226">
        <v>0</v>
      </c>
      <c r="AS23" s="244">
        <f t="shared" si="0"/>
        <v>0</v>
      </c>
      <c r="AU23" s="248"/>
      <c r="AV23" s="248"/>
    </row>
    <row r="24" spans="1:48" x14ac:dyDescent="0.35">
      <c r="A24" s="214">
        <v>2111122</v>
      </c>
      <c r="B24" s="212" t="s">
        <v>520</v>
      </c>
      <c r="C24" s="217">
        <v>71380618</v>
      </c>
      <c r="D24" s="217">
        <v>0</v>
      </c>
      <c r="E24" s="217">
        <v>0</v>
      </c>
      <c r="F24" s="217">
        <v>0</v>
      </c>
      <c r="G24" s="217">
        <f t="shared" si="12"/>
        <v>71380618</v>
      </c>
      <c r="H24" s="217">
        <v>0</v>
      </c>
      <c r="I24" s="217">
        <v>6689015</v>
      </c>
      <c r="J24" s="217">
        <f t="shared" si="5"/>
        <v>64691603</v>
      </c>
      <c r="K24" s="217">
        <v>0</v>
      </c>
      <c r="L24" s="217">
        <v>6689015</v>
      </c>
      <c r="M24" s="217">
        <f t="shared" si="6"/>
        <v>0</v>
      </c>
      <c r="N24" s="217">
        <v>6689015</v>
      </c>
      <c r="O24" s="217">
        <f t="shared" si="7"/>
        <v>0</v>
      </c>
      <c r="P24" s="217">
        <f t="shared" si="8"/>
        <v>64691603</v>
      </c>
      <c r="Q24" s="217">
        <f t="shared" si="9"/>
        <v>6689015</v>
      </c>
      <c r="S24" s="222">
        <v>2111122</v>
      </c>
      <c r="T24" s="243" t="s">
        <v>771</v>
      </c>
      <c r="U24" s="221">
        <v>71380618</v>
      </c>
      <c r="V24" s="221">
        <v>0</v>
      </c>
      <c r="W24" s="221">
        <v>0</v>
      </c>
      <c r="X24" s="221">
        <v>0</v>
      </c>
      <c r="Y24" s="221">
        <v>71380618</v>
      </c>
      <c r="Z24" s="221">
        <v>0</v>
      </c>
      <c r="AA24" s="221">
        <v>0</v>
      </c>
      <c r="AB24" s="246">
        <v>0</v>
      </c>
      <c r="AC24" s="221">
        <v>0</v>
      </c>
      <c r="AD24" s="221">
        <v>6689015</v>
      </c>
      <c r="AE24" s="246">
        <v>6689015</v>
      </c>
      <c r="AF24" s="221">
        <v>64691603</v>
      </c>
      <c r="AG24" s="221">
        <v>0</v>
      </c>
      <c r="AH24" s="246">
        <v>0</v>
      </c>
      <c r="AI24" s="246">
        <v>6689015</v>
      </c>
      <c r="AJ24" s="210">
        <v>0</v>
      </c>
      <c r="AK24" s="210">
        <v>0</v>
      </c>
      <c r="AL24" s="210">
        <v>0</v>
      </c>
      <c r="AM24" s="210">
        <v>6689015</v>
      </c>
      <c r="AN24" s="247">
        <v>6689015</v>
      </c>
      <c r="AO24" s="210">
        <v>0</v>
      </c>
      <c r="AP24" s="221">
        <v>64691603</v>
      </c>
      <c r="AQ24" s="210">
        <v>0</v>
      </c>
      <c r="AS24" s="244">
        <f t="shared" si="0"/>
        <v>0</v>
      </c>
      <c r="AU24" s="247">
        <f t="shared" ref="AU24:AU26" si="17">+H24*9</f>
        <v>0</v>
      </c>
      <c r="AV24" s="247">
        <f t="shared" ref="AV24:AV26" si="18">+AU24-P24</f>
        <v>-64691603</v>
      </c>
    </row>
    <row r="25" spans="1:48" x14ac:dyDescent="0.35">
      <c r="A25" s="214">
        <v>2111124</v>
      </c>
      <c r="B25" s="212" t="s">
        <v>521</v>
      </c>
      <c r="C25" s="217">
        <v>65137062</v>
      </c>
      <c r="D25" s="217">
        <v>0</v>
      </c>
      <c r="E25" s="217">
        <v>0</v>
      </c>
      <c r="F25" s="217">
        <v>0</v>
      </c>
      <c r="G25" s="217">
        <f t="shared" si="12"/>
        <v>65137062</v>
      </c>
      <c r="H25" s="217">
        <v>0</v>
      </c>
      <c r="I25" s="217">
        <v>0</v>
      </c>
      <c r="J25" s="217">
        <f t="shared" si="5"/>
        <v>65137062</v>
      </c>
      <c r="K25" s="217">
        <v>0</v>
      </c>
      <c r="L25" s="217">
        <v>0</v>
      </c>
      <c r="M25" s="217">
        <f t="shared" si="6"/>
        <v>0</v>
      </c>
      <c r="N25" s="217">
        <v>3780000</v>
      </c>
      <c r="O25" s="217">
        <f t="shared" si="7"/>
        <v>3780000</v>
      </c>
      <c r="P25" s="217">
        <f t="shared" si="8"/>
        <v>61357062</v>
      </c>
      <c r="Q25" s="217">
        <f t="shared" si="9"/>
        <v>0</v>
      </c>
      <c r="S25" s="222">
        <v>2111124</v>
      </c>
      <c r="T25" s="243" t="s">
        <v>773</v>
      </c>
      <c r="U25" s="221">
        <v>65137062</v>
      </c>
      <c r="V25" s="221">
        <v>0</v>
      </c>
      <c r="W25" s="221">
        <v>0</v>
      </c>
      <c r="X25" s="221">
        <v>0</v>
      </c>
      <c r="Y25" s="221">
        <v>65137062</v>
      </c>
      <c r="Z25" s="221">
        <v>0</v>
      </c>
      <c r="AA25" s="221">
        <v>0</v>
      </c>
      <c r="AB25" s="246">
        <v>0</v>
      </c>
      <c r="AC25" s="221">
        <v>0</v>
      </c>
      <c r="AD25" s="221">
        <v>0</v>
      </c>
      <c r="AE25" s="246">
        <v>0</v>
      </c>
      <c r="AF25" s="221">
        <v>65137062</v>
      </c>
      <c r="AG25" s="221">
        <v>0</v>
      </c>
      <c r="AH25" s="246">
        <v>0</v>
      </c>
      <c r="AI25" s="246">
        <v>0</v>
      </c>
      <c r="AJ25" s="210">
        <v>0</v>
      </c>
      <c r="AK25" s="210">
        <v>0</v>
      </c>
      <c r="AL25" s="210">
        <v>3780000</v>
      </c>
      <c r="AM25" s="210">
        <v>3780000</v>
      </c>
      <c r="AN25" s="247">
        <v>3780000</v>
      </c>
      <c r="AO25" s="210">
        <v>3780000</v>
      </c>
      <c r="AP25" s="221">
        <v>61357062</v>
      </c>
      <c r="AQ25" s="210">
        <v>0</v>
      </c>
      <c r="AS25" s="244">
        <f t="shared" si="0"/>
        <v>0</v>
      </c>
      <c r="AU25" s="247">
        <f t="shared" si="17"/>
        <v>0</v>
      </c>
      <c r="AV25" s="247">
        <f t="shared" si="18"/>
        <v>-61357062</v>
      </c>
    </row>
    <row r="26" spans="1:48" x14ac:dyDescent="0.35">
      <c r="A26" s="214">
        <v>2111126</v>
      </c>
      <c r="B26" s="212" t="s">
        <v>522</v>
      </c>
      <c r="C26" s="217">
        <v>957674456</v>
      </c>
      <c r="D26" s="217">
        <v>0</v>
      </c>
      <c r="E26" s="217">
        <v>0</v>
      </c>
      <c r="F26" s="217">
        <v>0</v>
      </c>
      <c r="G26" s="217">
        <f t="shared" si="12"/>
        <v>957674456</v>
      </c>
      <c r="H26" s="217">
        <v>0</v>
      </c>
      <c r="I26" s="217">
        <v>30046274</v>
      </c>
      <c r="J26" s="217">
        <f t="shared" si="5"/>
        <v>927628182</v>
      </c>
      <c r="K26" s="217">
        <v>25369829</v>
      </c>
      <c r="L26" s="217">
        <v>25369829</v>
      </c>
      <c r="M26" s="217">
        <f t="shared" si="6"/>
        <v>4676445</v>
      </c>
      <c r="N26" s="217">
        <v>30046274</v>
      </c>
      <c r="O26" s="217">
        <f t="shared" si="7"/>
        <v>0</v>
      </c>
      <c r="P26" s="217">
        <f t="shared" si="8"/>
        <v>927628182</v>
      </c>
      <c r="Q26" s="217">
        <f t="shared" si="9"/>
        <v>25369829</v>
      </c>
      <c r="S26" s="222">
        <v>2111126</v>
      </c>
      <c r="T26" s="243" t="s">
        <v>774</v>
      </c>
      <c r="U26" s="221">
        <v>957674456</v>
      </c>
      <c r="V26" s="221">
        <v>0</v>
      </c>
      <c r="W26" s="221">
        <v>0</v>
      </c>
      <c r="X26" s="221">
        <v>0</v>
      </c>
      <c r="Y26" s="221">
        <v>957674456</v>
      </c>
      <c r="Z26" s="221">
        <v>0</v>
      </c>
      <c r="AA26" s="221">
        <v>0</v>
      </c>
      <c r="AB26" s="246">
        <v>0</v>
      </c>
      <c r="AC26" s="221">
        <v>0</v>
      </c>
      <c r="AD26" s="221">
        <v>30046274</v>
      </c>
      <c r="AE26" s="246">
        <v>30046274</v>
      </c>
      <c r="AF26" s="221">
        <v>927628182</v>
      </c>
      <c r="AG26" s="221">
        <v>0</v>
      </c>
      <c r="AH26" s="246">
        <v>25369829</v>
      </c>
      <c r="AI26" s="246">
        <v>25369829</v>
      </c>
      <c r="AJ26" s="210">
        <v>4676445</v>
      </c>
      <c r="AK26" s="210">
        <v>0</v>
      </c>
      <c r="AL26" s="210">
        <v>0</v>
      </c>
      <c r="AM26" s="210">
        <v>30046274</v>
      </c>
      <c r="AN26" s="247">
        <v>30046274</v>
      </c>
      <c r="AO26" s="210">
        <v>0</v>
      </c>
      <c r="AP26" s="221">
        <v>927628182</v>
      </c>
      <c r="AQ26" s="210">
        <v>0</v>
      </c>
      <c r="AS26" s="244">
        <f t="shared" si="0"/>
        <v>0</v>
      </c>
      <c r="AU26" s="247">
        <f t="shared" si="17"/>
        <v>0</v>
      </c>
      <c r="AV26" s="247">
        <f t="shared" si="18"/>
        <v>-927628182</v>
      </c>
    </row>
    <row r="27" spans="1:48" s="226" customFormat="1" x14ac:dyDescent="0.35">
      <c r="A27" s="235">
        <v>21112</v>
      </c>
      <c r="B27" s="236" t="s">
        <v>14</v>
      </c>
      <c r="C27" s="237">
        <f>SUM(C28:C33)</f>
        <v>16332606577</v>
      </c>
      <c r="D27" s="237">
        <f t="shared" ref="D27:Q27" si="19">SUM(D28:D33)</f>
        <v>0</v>
      </c>
      <c r="E27" s="237">
        <f t="shared" si="19"/>
        <v>1938003991</v>
      </c>
      <c r="F27" s="237">
        <f t="shared" si="19"/>
        <v>0</v>
      </c>
      <c r="G27" s="237">
        <f t="shared" si="19"/>
        <v>14394602586</v>
      </c>
      <c r="H27" s="237">
        <v>1291607887</v>
      </c>
      <c r="I27" s="237">
        <v>3804901322</v>
      </c>
      <c r="J27" s="237">
        <f t="shared" si="19"/>
        <v>10589701264</v>
      </c>
      <c r="K27" s="237">
        <v>1309182557</v>
      </c>
      <c r="L27" s="237">
        <v>3802300195</v>
      </c>
      <c r="M27" s="237">
        <f t="shared" si="19"/>
        <v>2601127</v>
      </c>
      <c r="N27" s="237">
        <v>3804901322</v>
      </c>
      <c r="O27" s="237">
        <f t="shared" si="19"/>
        <v>0</v>
      </c>
      <c r="P27" s="237">
        <f t="shared" si="19"/>
        <v>10589701264</v>
      </c>
      <c r="Q27" s="237">
        <f t="shared" si="19"/>
        <v>3802300195</v>
      </c>
      <c r="R27" s="238"/>
      <c r="S27" s="227">
        <v>21112</v>
      </c>
      <c r="T27" s="242" t="s">
        <v>14</v>
      </c>
      <c r="U27" s="228">
        <v>16332606577</v>
      </c>
      <c r="V27" s="228">
        <v>0</v>
      </c>
      <c r="W27" s="228">
        <v>1938003991</v>
      </c>
      <c r="X27" s="228">
        <v>0</v>
      </c>
      <c r="Y27" s="228">
        <v>14394602586</v>
      </c>
      <c r="Z27" s="228">
        <v>0</v>
      </c>
      <c r="AA27" s="228">
        <v>0</v>
      </c>
      <c r="AB27" s="245">
        <v>1291607887</v>
      </c>
      <c r="AC27" s="228">
        <v>1291607887</v>
      </c>
      <c r="AD27" s="228">
        <v>3804901322</v>
      </c>
      <c r="AE27" s="245">
        <v>3804901322</v>
      </c>
      <c r="AF27" s="228">
        <v>10589701264</v>
      </c>
      <c r="AG27" s="228">
        <v>0</v>
      </c>
      <c r="AH27" s="245">
        <v>1309182557</v>
      </c>
      <c r="AI27" s="245">
        <v>3802300195</v>
      </c>
      <c r="AJ27" s="226">
        <v>2601127</v>
      </c>
      <c r="AK27" s="226">
        <v>0</v>
      </c>
      <c r="AL27" s="226">
        <v>1291607887</v>
      </c>
      <c r="AM27" s="226">
        <v>3804901322</v>
      </c>
      <c r="AN27" s="248">
        <v>3804901322</v>
      </c>
      <c r="AO27" s="226">
        <v>0</v>
      </c>
      <c r="AP27" s="228">
        <v>10589701264</v>
      </c>
      <c r="AQ27" s="226">
        <v>0</v>
      </c>
      <c r="AS27" s="244">
        <f t="shared" si="0"/>
        <v>0</v>
      </c>
      <c r="AU27" s="248"/>
      <c r="AV27" s="248"/>
    </row>
    <row r="28" spans="1:48" x14ac:dyDescent="0.35">
      <c r="A28" s="214">
        <v>211121</v>
      </c>
      <c r="B28" s="212" t="s">
        <v>523</v>
      </c>
      <c r="C28" s="217">
        <v>6597489723</v>
      </c>
      <c r="D28" s="217">
        <v>0</v>
      </c>
      <c r="E28" s="217">
        <f>+W28</f>
        <v>518000000</v>
      </c>
      <c r="F28" s="217">
        <v>0</v>
      </c>
      <c r="G28" s="217">
        <f t="shared" si="12"/>
        <v>6079489723</v>
      </c>
      <c r="H28" s="217">
        <v>399331472</v>
      </c>
      <c r="I28" s="217">
        <v>1144483214</v>
      </c>
      <c r="J28" s="217">
        <f t="shared" si="5"/>
        <v>4935006509</v>
      </c>
      <c r="K28" s="217">
        <v>399331472</v>
      </c>
      <c r="L28" s="217">
        <v>1144483214</v>
      </c>
      <c r="M28" s="217">
        <f t="shared" si="6"/>
        <v>0</v>
      </c>
      <c r="N28" s="217">
        <v>1144483214</v>
      </c>
      <c r="O28" s="217">
        <f t="shared" si="7"/>
        <v>0</v>
      </c>
      <c r="P28" s="217">
        <f t="shared" si="8"/>
        <v>4935006509</v>
      </c>
      <c r="Q28" s="217">
        <f t="shared" si="9"/>
        <v>1144483214</v>
      </c>
      <c r="R28" s="215">
        <f>+K28*10</f>
        <v>3993314720</v>
      </c>
      <c r="S28" s="222">
        <v>211121</v>
      </c>
      <c r="T28" s="243" t="s">
        <v>775</v>
      </c>
      <c r="U28" s="221">
        <v>6597489723</v>
      </c>
      <c r="V28" s="221">
        <v>0</v>
      </c>
      <c r="W28" s="221">
        <v>518000000</v>
      </c>
      <c r="X28" s="221">
        <v>0</v>
      </c>
      <c r="Y28" s="221">
        <v>6079489723</v>
      </c>
      <c r="Z28" s="221">
        <v>0</v>
      </c>
      <c r="AA28" s="221">
        <v>0</v>
      </c>
      <c r="AB28" s="246">
        <v>399331472</v>
      </c>
      <c r="AC28" s="221">
        <v>399331472</v>
      </c>
      <c r="AD28" s="221">
        <v>1144483214</v>
      </c>
      <c r="AE28" s="246">
        <v>1144483214</v>
      </c>
      <c r="AF28" s="221">
        <v>4935006509</v>
      </c>
      <c r="AG28" s="221">
        <v>0</v>
      </c>
      <c r="AH28" s="246">
        <v>399331472</v>
      </c>
      <c r="AI28" s="246">
        <v>1144483214</v>
      </c>
      <c r="AJ28" s="210">
        <v>0</v>
      </c>
      <c r="AK28" s="210">
        <v>0</v>
      </c>
      <c r="AL28" s="210">
        <v>399331472</v>
      </c>
      <c r="AM28" s="210">
        <v>1144483214</v>
      </c>
      <c r="AN28" s="247">
        <v>1144483214</v>
      </c>
      <c r="AO28" s="210">
        <v>0</v>
      </c>
      <c r="AP28" s="221">
        <v>4935006509</v>
      </c>
      <c r="AQ28" s="210">
        <v>0</v>
      </c>
      <c r="AS28" s="244">
        <f t="shared" si="0"/>
        <v>0</v>
      </c>
      <c r="AU28" s="247">
        <f t="shared" ref="AU28:AU33" si="20">+H28*9</f>
        <v>3593983248</v>
      </c>
      <c r="AV28" s="247">
        <f t="shared" ref="AV28:AV33" si="21">+AU28-P28</f>
        <v>-1341023261</v>
      </c>
    </row>
    <row r="29" spans="1:48" x14ac:dyDescent="0.35">
      <c r="A29" s="214">
        <v>211122</v>
      </c>
      <c r="B29" s="212" t="s">
        <v>524</v>
      </c>
      <c r="C29" s="217">
        <v>4673221887</v>
      </c>
      <c r="D29" s="217">
        <v>0</v>
      </c>
      <c r="E29" s="217">
        <v>0</v>
      </c>
      <c r="F29" s="217">
        <v>0</v>
      </c>
      <c r="G29" s="217">
        <f t="shared" si="12"/>
        <v>4673221887</v>
      </c>
      <c r="H29" s="217">
        <v>545344830</v>
      </c>
      <c r="I29" s="217">
        <v>1303251654</v>
      </c>
      <c r="J29" s="217">
        <f t="shared" si="5"/>
        <v>3369970233</v>
      </c>
      <c r="K29" s="217">
        <v>545344830</v>
      </c>
      <c r="L29" s="217">
        <v>1303251654</v>
      </c>
      <c r="M29" s="217">
        <f t="shared" si="6"/>
        <v>0</v>
      </c>
      <c r="N29" s="217">
        <v>1303251654</v>
      </c>
      <c r="O29" s="217">
        <f t="shared" si="7"/>
        <v>0</v>
      </c>
      <c r="P29" s="217">
        <f t="shared" si="8"/>
        <v>3369970233</v>
      </c>
      <c r="Q29" s="217">
        <f t="shared" si="9"/>
        <v>1303251654</v>
      </c>
      <c r="R29" s="215">
        <f>+K29*10</f>
        <v>5453448300</v>
      </c>
      <c r="S29" s="222">
        <v>211122</v>
      </c>
      <c r="T29" s="243" t="s">
        <v>777</v>
      </c>
      <c r="U29" s="221">
        <v>4673221887</v>
      </c>
      <c r="V29" s="221">
        <v>0</v>
      </c>
      <c r="W29" s="221">
        <v>0</v>
      </c>
      <c r="X29" s="221">
        <v>0</v>
      </c>
      <c r="Y29" s="221">
        <v>4673221887</v>
      </c>
      <c r="Z29" s="221">
        <v>0</v>
      </c>
      <c r="AA29" s="221">
        <v>0</v>
      </c>
      <c r="AB29" s="246">
        <v>545344830</v>
      </c>
      <c r="AC29" s="221">
        <v>545344830</v>
      </c>
      <c r="AD29" s="221">
        <v>1303251654</v>
      </c>
      <c r="AE29" s="246">
        <v>1303251654</v>
      </c>
      <c r="AF29" s="221">
        <v>3369970233</v>
      </c>
      <c r="AG29" s="221">
        <v>0</v>
      </c>
      <c r="AH29" s="246">
        <v>545344830</v>
      </c>
      <c r="AI29" s="246">
        <v>1303251654</v>
      </c>
      <c r="AJ29" s="210">
        <v>0</v>
      </c>
      <c r="AK29" s="210">
        <v>0</v>
      </c>
      <c r="AL29" s="210">
        <v>545344830</v>
      </c>
      <c r="AM29" s="210">
        <v>1303251654</v>
      </c>
      <c r="AN29" s="247">
        <v>1303251654</v>
      </c>
      <c r="AO29" s="210">
        <v>0</v>
      </c>
      <c r="AP29" s="221">
        <v>3369970233</v>
      </c>
      <c r="AQ29" s="210">
        <v>0</v>
      </c>
      <c r="AS29" s="244">
        <f t="shared" si="0"/>
        <v>0</v>
      </c>
      <c r="AU29" s="247">
        <f t="shared" si="20"/>
        <v>4908103470</v>
      </c>
      <c r="AV29" s="247">
        <f t="shared" si="21"/>
        <v>1538133237</v>
      </c>
    </row>
    <row r="30" spans="1:48" x14ac:dyDescent="0.35">
      <c r="A30" s="214">
        <v>211123</v>
      </c>
      <c r="B30" s="212" t="s">
        <v>525</v>
      </c>
      <c r="C30" s="217">
        <v>890128449</v>
      </c>
      <c r="D30" s="217">
        <v>0</v>
      </c>
      <c r="E30" s="217">
        <v>485500000</v>
      </c>
      <c r="F30" s="217">
        <v>0</v>
      </c>
      <c r="G30" s="217">
        <f t="shared" si="12"/>
        <v>404628449</v>
      </c>
      <c r="H30" s="217">
        <v>0</v>
      </c>
      <c r="I30" s="217">
        <v>404628449</v>
      </c>
      <c r="J30" s="217">
        <f t="shared" si="5"/>
        <v>0</v>
      </c>
      <c r="K30" s="217">
        <v>19178410</v>
      </c>
      <c r="L30" s="217">
        <v>404628449</v>
      </c>
      <c r="M30" s="217">
        <f t="shared" si="6"/>
        <v>0</v>
      </c>
      <c r="N30" s="217">
        <v>404628449</v>
      </c>
      <c r="O30" s="217">
        <f t="shared" si="7"/>
        <v>0</v>
      </c>
      <c r="P30" s="217">
        <f t="shared" si="8"/>
        <v>0</v>
      </c>
      <c r="Q30" s="217">
        <f t="shared" si="9"/>
        <v>404628449</v>
      </c>
      <c r="R30" s="215"/>
      <c r="S30" s="222">
        <v>211123</v>
      </c>
      <c r="T30" s="243" t="s">
        <v>779</v>
      </c>
      <c r="U30" s="221">
        <v>890128449</v>
      </c>
      <c r="V30" s="221">
        <v>0</v>
      </c>
      <c r="W30" s="221">
        <v>485500000</v>
      </c>
      <c r="X30" s="221">
        <v>0</v>
      </c>
      <c r="Y30" s="221">
        <v>404628449</v>
      </c>
      <c r="Z30" s="221">
        <v>0</v>
      </c>
      <c r="AA30" s="221">
        <v>0</v>
      </c>
      <c r="AB30" s="246">
        <v>0</v>
      </c>
      <c r="AC30" s="221">
        <v>0</v>
      </c>
      <c r="AD30" s="221">
        <v>404628449</v>
      </c>
      <c r="AE30" s="246">
        <v>404628449</v>
      </c>
      <c r="AF30" s="221">
        <v>0</v>
      </c>
      <c r="AG30" s="221">
        <v>0</v>
      </c>
      <c r="AH30" s="246">
        <v>19178410</v>
      </c>
      <c r="AI30" s="246">
        <v>404628449</v>
      </c>
      <c r="AJ30" s="210">
        <v>0</v>
      </c>
      <c r="AK30" s="210">
        <v>0</v>
      </c>
      <c r="AL30" s="210">
        <v>0</v>
      </c>
      <c r="AM30" s="210">
        <v>404628449</v>
      </c>
      <c r="AN30" s="247">
        <v>404628449</v>
      </c>
      <c r="AO30" s="210">
        <v>0</v>
      </c>
      <c r="AP30" s="221">
        <v>0</v>
      </c>
      <c r="AQ30" s="210">
        <v>0</v>
      </c>
      <c r="AS30" s="244">
        <f t="shared" si="0"/>
        <v>0</v>
      </c>
      <c r="AU30" s="247">
        <f t="shared" si="20"/>
        <v>0</v>
      </c>
      <c r="AV30" s="247">
        <f t="shared" si="21"/>
        <v>0</v>
      </c>
    </row>
    <row r="31" spans="1:48" x14ac:dyDescent="0.35">
      <c r="A31" s="214">
        <v>211124</v>
      </c>
      <c r="B31" s="212" t="s">
        <v>526</v>
      </c>
      <c r="C31" s="217">
        <v>2199163241</v>
      </c>
      <c r="D31" s="217">
        <v>0</v>
      </c>
      <c r="E31" s="217">
        <v>684503991</v>
      </c>
      <c r="F31" s="217">
        <v>0</v>
      </c>
      <c r="G31" s="217">
        <f t="shared" si="12"/>
        <v>1514659250</v>
      </c>
      <c r="H31" s="217">
        <v>179641798</v>
      </c>
      <c r="I31" s="217">
        <v>497074218</v>
      </c>
      <c r="J31" s="217">
        <f t="shared" si="5"/>
        <v>1017585032</v>
      </c>
      <c r="K31" s="217">
        <v>179641798</v>
      </c>
      <c r="L31" s="217">
        <v>497074218</v>
      </c>
      <c r="M31" s="217">
        <f t="shared" si="6"/>
        <v>0</v>
      </c>
      <c r="N31" s="217">
        <v>497074218</v>
      </c>
      <c r="O31" s="217">
        <f t="shared" si="7"/>
        <v>0</v>
      </c>
      <c r="P31" s="217">
        <f t="shared" si="8"/>
        <v>1017585032</v>
      </c>
      <c r="Q31" s="217">
        <f t="shared" si="9"/>
        <v>497074218</v>
      </c>
      <c r="S31" s="222">
        <v>211124</v>
      </c>
      <c r="T31" s="243" t="s">
        <v>780</v>
      </c>
      <c r="U31" s="221">
        <v>2199163241</v>
      </c>
      <c r="V31" s="221">
        <v>0</v>
      </c>
      <c r="W31" s="221">
        <v>684503991</v>
      </c>
      <c r="X31" s="221">
        <v>0</v>
      </c>
      <c r="Y31" s="221">
        <v>1514659250</v>
      </c>
      <c r="Z31" s="221">
        <v>0</v>
      </c>
      <c r="AA31" s="221">
        <v>0</v>
      </c>
      <c r="AB31" s="246">
        <v>179641798</v>
      </c>
      <c r="AC31" s="221">
        <v>179641798</v>
      </c>
      <c r="AD31" s="221">
        <v>497074218</v>
      </c>
      <c r="AE31" s="246">
        <v>497074218</v>
      </c>
      <c r="AF31" s="221">
        <v>1017585032</v>
      </c>
      <c r="AG31" s="221">
        <v>0</v>
      </c>
      <c r="AH31" s="246">
        <v>179641798</v>
      </c>
      <c r="AI31" s="246">
        <v>497074218</v>
      </c>
      <c r="AJ31" s="210">
        <v>0</v>
      </c>
      <c r="AK31" s="210">
        <v>0</v>
      </c>
      <c r="AL31" s="210">
        <v>179641798</v>
      </c>
      <c r="AM31" s="210">
        <v>497074218</v>
      </c>
      <c r="AN31" s="247">
        <v>497074218</v>
      </c>
      <c r="AO31" s="210">
        <v>0</v>
      </c>
      <c r="AP31" s="221">
        <v>1017585032</v>
      </c>
      <c r="AQ31" s="210">
        <v>0</v>
      </c>
      <c r="AS31" s="244">
        <f t="shared" si="0"/>
        <v>0</v>
      </c>
      <c r="AU31" s="247">
        <f t="shared" si="20"/>
        <v>1616776182</v>
      </c>
      <c r="AV31" s="247">
        <f t="shared" si="21"/>
        <v>599191150</v>
      </c>
    </row>
    <row r="32" spans="1:48" x14ac:dyDescent="0.35">
      <c r="A32" s="214">
        <v>211125</v>
      </c>
      <c r="B32" s="212" t="s">
        <v>527</v>
      </c>
      <c r="C32" s="217">
        <v>323230846</v>
      </c>
      <c r="D32" s="217">
        <v>0</v>
      </c>
      <c r="E32" s="217">
        <v>0</v>
      </c>
      <c r="F32" s="217">
        <v>0</v>
      </c>
      <c r="G32" s="217">
        <f t="shared" si="12"/>
        <v>323230846</v>
      </c>
      <c r="H32" s="217">
        <v>32558440</v>
      </c>
      <c r="I32" s="217">
        <v>82658127</v>
      </c>
      <c r="J32" s="217">
        <f t="shared" si="5"/>
        <v>240572719</v>
      </c>
      <c r="K32" s="217">
        <v>30954700</v>
      </c>
      <c r="L32" s="217">
        <v>80057000</v>
      </c>
      <c r="M32" s="217">
        <f t="shared" si="6"/>
        <v>2601127</v>
      </c>
      <c r="N32" s="217">
        <v>82658127</v>
      </c>
      <c r="O32" s="217">
        <f t="shared" si="7"/>
        <v>0</v>
      </c>
      <c r="P32" s="217">
        <f t="shared" si="8"/>
        <v>240572719</v>
      </c>
      <c r="Q32" s="217">
        <f t="shared" si="9"/>
        <v>80057000</v>
      </c>
      <c r="S32" s="222">
        <v>211125</v>
      </c>
      <c r="T32" s="243" t="s">
        <v>781</v>
      </c>
      <c r="U32" s="221">
        <v>323230846</v>
      </c>
      <c r="V32" s="221">
        <v>0</v>
      </c>
      <c r="W32" s="221">
        <v>0</v>
      </c>
      <c r="X32" s="221">
        <v>0</v>
      </c>
      <c r="Y32" s="221">
        <v>323230846</v>
      </c>
      <c r="Z32" s="221">
        <v>0</v>
      </c>
      <c r="AA32" s="221">
        <v>0</v>
      </c>
      <c r="AB32" s="246">
        <v>32558440</v>
      </c>
      <c r="AC32" s="221">
        <v>32558440</v>
      </c>
      <c r="AD32" s="221">
        <v>82658127</v>
      </c>
      <c r="AE32" s="246">
        <v>82658127</v>
      </c>
      <c r="AF32" s="221">
        <v>240572719</v>
      </c>
      <c r="AG32" s="221">
        <v>0</v>
      </c>
      <c r="AH32" s="246">
        <v>30954700</v>
      </c>
      <c r="AI32" s="246">
        <v>80057000</v>
      </c>
      <c r="AJ32" s="210">
        <v>2601127</v>
      </c>
      <c r="AK32" s="210">
        <v>0</v>
      </c>
      <c r="AL32" s="210">
        <v>32558440</v>
      </c>
      <c r="AM32" s="210">
        <v>82658127</v>
      </c>
      <c r="AN32" s="247">
        <v>82658127</v>
      </c>
      <c r="AO32" s="210">
        <v>0</v>
      </c>
      <c r="AP32" s="221">
        <v>240572719</v>
      </c>
      <c r="AQ32" s="210">
        <v>0</v>
      </c>
      <c r="AS32" s="244">
        <f t="shared" si="0"/>
        <v>0</v>
      </c>
      <c r="AU32" s="247">
        <f t="shared" si="20"/>
        <v>293025960</v>
      </c>
      <c r="AV32" s="247">
        <f t="shared" si="21"/>
        <v>52453241</v>
      </c>
    </row>
    <row r="33" spans="1:48" x14ac:dyDescent="0.35">
      <c r="A33" s="214">
        <v>211126</v>
      </c>
      <c r="B33" s="212" t="s">
        <v>633</v>
      </c>
      <c r="C33" s="217">
        <v>1649372431</v>
      </c>
      <c r="D33" s="217">
        <v>0</v>
      </c>
      <c r="E33" s="217">
        <v>250000000</v>
      </c>
      <c r="F33" s="217">
        <v>0</v>
      </c>
      <c r="G33" s="217">
        <f t="shared" si="12"/>
        <v>1399372431</v>
      </c>
      <c r="H33" s="217">
        <v>134731347</v>
      </c>
      <c r="I33" s="217">
        <v>372805660</v>
      </c>
      <c r="J33" s="217">
        <f t="shared" si="5"/>
        <v>1026566771</v>
      </c>
      <c r="K33" s="217">
        <v>134731347</v>
      </c>
      <c r="L33" s="217">
        <v>372805660</v>
      </c>
      <c r="M33" s="217">
        <f t="shared" si="6"/>
        <v>0</v>
      </c>
      <c r="N33" s="217">
        <v>372805660</v>
      </c>
      <c r="O33" s="217">
        <f t="shared" si="7"/>
        <v>0</v>
      </c>
      <c r="P33" s="217">
        <f t="shared" si="8"/>
        <v>1026566771</v>
      </c>
      <c r="Q33" s="217">
        <f t="shared" si="9"/>
        <v>372805660</v>
      </c>
      <c r="S33" s="222">
        <v>211126</v>
      </c>
      <c r="T33" s="243" t="s">
        <v>782</v>
      </c>
      <c r="U33" s="221">
        <v>1649372431</v>
      </c>
      <c r="V33" s="221">
        <v>0</v>
      </c>
      <c r="W33" s="221">
        <v>250000000</v>
      </c>
      <c r="X33" s="221">
        <v>0</v>
      </c>
      <c r="Y33" s="221">
        <v>1399372431</v>
      </c>
      <c r="Z33" s="221">
        <v>0</v>
      </c>
      <c r="AA33" s="221">
        <v>0</v>
      </c>
      <c r="AB33" s="246">
        <v>134731347</v>
      </c>
      <c r="AC33" s="221">
        <v>134731347</v>
      </c>
      <c r="AD33" s="221">
        <v>372805660</v>
      </c>
      <c r="AE33" s="246">
        <v>372805660</v>
      </c>
      <c r="AF33" s="221">
        <v>1026566771</v>
      </c>
      <c r="AG33" s="221">
        <v>0</v>
      </c>
      <c r="AH33" s="246">
        <v>134731347</v>
      </c>
      <c r="AI33" s="246">
        <v>372805660</v>
      </c>
      <c r="AJ33" s="210">
        <v>0</v>
      </c>
      <c r="AK33" s="210">
        <v>0</v>
      </c>
      <c r="AL33" s="210">
        <v>134731347</v>
      </c>
      <c r="AM33" s="210">
        <v>372805660</v>
      </c>
      <c r="AN33" s="247">
        <v>372805660</v>
      </c>
      <c r="AO33" s="210">
        <v>0</v>
      </c>
      <c r="AP33" s="221">
        <v>1026566771</v>
      </c>
      <c r="AQ33" s="210">
        <v>0</v>
      </c>
      <c r="AS33" s="244">
        <f t="shared" si="0"/>
        <v>0</v>
      </c>
      <c r="AU33" s="247">
        <f t="shared" si="20"/>
        <v>1212582123</v>
      </c>
      <c r="AV33" s="247">
        <f t="shared" si="21"/>
        <v>186015352</v>
      </c>
    </row>
    <row r="34" spans="1:48" s="226" customFormat="1" ht="29" x14ac:dyDescent="0.35">
      <c r="A34" s="232">
        <v>21113</v>
      </c>
      <c r="B34" s="232" t="s">
        <v>15</v>
      </c>
      <c r="C34" s="234">
        <f>+C35</f>
        <v>1123702148</v>
      </c>
      <c r="D34" s="234">
        <v>0</v>
      </c>
      <c r="E34" s="234">
        <v>0</v>
      </c>
      <c r="F34" s="234">
        <v>0</v>
      </c>
      <c r="G34" s="234">
        <f t="shared" si="12"/>
        <v>1123702148</v>
      </c>
      <c r="H34" s="234">
        <v>216775962</v>
      </c>
      <c r="I34" s="234">
        <v>376444018</v>
      </c>
      <c r="J34" s="234">
        <f t="shared" si="5"/>
        <v>747258130</v>
      </c>
      <c r="K34" s="234">
        <v>253964388</v>
      </c>
      <c r="L34" s="234">
        <v>374925752</v>
      </c>
      <c r="M34" s="234">
        <f t="shared" si="6"/>
        <v>1518266</v>
      </c>
      <c r="N34" s="234">
        <v>377689048</v>
      </c>
      <c r="O34" s="234">
        <f t="shared" si="7"/>
        <v>1245030</v>
      </c>
      <c r="P34" s="234">
        <f t="shared" si="8"/>
        <v>746013100</v>
      </c>
      <c r="Q34" s="234">
        <f t="shared" si="9"/>
        <v>374925752</v>
      </c>
      <c r="S34" s="227">
        <v>21113</v>
      </c>
      <c r="T34" s="242" t="s">
        <v>15</v>
      </c>
      <c r="U34" s="228">
        <v>1123702148</v>
      </c>
      <c r="V34" s="228">
        <v>0</v>
      </c>
      <c r="W34" s="228">
        <v>0</v>
      </c>
      <c r="X34" s="228">
        <v>0</v>
      </c>
      <c r="Y34" s="228">
        <v>1123702148</v>
      </c>
      <c r="Z34" s="228">
        <v>0</v>
      </c>
      <c r="AA34" s="228">
        <v>0</v>
      </c>
      <c r="AB34" s="245">
        <v>216775962</v>
      </c>
      <c r="AC34" s="228">
        <v>216775962</v>
      </c>
      <c r="AD34" s="228">
        <v>376444018</v>
      </c>
      <c r="AE34" s="245">
        <v>376444018</v>
      </c>
      <c r="AF34" s="228">
        <v>747258130</v>
      </c>
      <c r="AG34" s="228">
        <v>0</v>
      </c>
      <c r="AH34" s="245">
        <v>253964388</v>
      </c>
      <c r="AI34" s="245">
        <v>374925752</v>
      </c>
      <c r="AJ34" s="226">
        <v>1518266</v>
      </c>
      <c r="AK34" s="226">
        <v>0</v>
      </c>
      <c r="AL34" s="226">
        <v>218020992</v>
      </c>
      <c r="AM34" s="226">
        <v>377689048</v>
      </c>
      <c r="AN34" s="248">
        <v>377689048</v>
      </c>
      <c r="AO34" s="226">
        <v>1245030</v>
      </c>
      <c r="AP34" s="228">
        <v>746013100</v>
      </c>
      <c r="AQ34" s="226">
        <v>0</v>
      </c>
      <c r="AS34" s="244">
        <f t="shared" si="0"/>
        <v>0</v>
      </c>
      <c r="AU34" s="248"/>
      <c r="AV34" s="248"/>
    </row>
    <row r="35" spans="1:48" s="226" customFormat="1" x14ac:dyDescent="0.35">
      <c r="A35" s="232">
        <v>211131</v>
      </c>
      <c r="B35" s="232" t="s">
        <v>12</v>
      </c>
      <c r="C35" s="234">
        <f>+C36+C39</f>
        <v>1123702148</v>
      </c>
      <c r="D35" s="234">
        <v>0</v>
      </c>
      <c r="E35" s="234">
        <v>0</v>
      </c>
      <c r="F35" s="234">
        <v>0</v>
      </c>
      <c r="G35" s="234">
        <f t="shared" si="12"/>
        <v>1123702148</v>
      </c>
      <c r="H35" s="234">
        <v>216775962</v>
      </c>
      <c r="I35" s="234">
        <v>376444018</v>
      </c>
      <c r="J35" s="234">
        <f t="shared" si="5"/>
        <v>747258130</v>
      </c>
      <c r="K35" s="234">
        <v>253964388</v>
      </c>
      <c r="L35" s="234">
        <v>374925752</v>
      </c>
      <c r="M35" s="234">
        <f t="shared" si="6"/>
        <v>1518266</v>
      </c>
      <c r="N35" s="234">
        <v>377689048</v>
      </c>
      <c r="O35" s="234">
        <f t="shared" si="7"/>
        <v>1245030</v>
      </c>
      <c r="P35" s="234">
        <f t="shared" si="8"/>
        <v>746013100</v>
      </c>
      <c r="Q35" s="234">
        <f t="shared" si="9"/>
        <v>374925752</v>
      </c>
      <c r="S35" s="227">
        <v>211131</v>
      </c>
      <c r="T35" s="242" t="s">
        <v>12</v>
      </c>
      <c r="U35" s="228">
        <v>1123702148</v>
      </c>
      <c r="V35" s="228">
        <v>0</v>
      </c>
      <c r="W35" s="228">
        <v>0</v>
      </c>
      <c r="X35" s="228">
        <v>0</v>
      </c>
      <c r="Y35" s="228">
        <v>1123702148</v>
      </c>
      <c r="Z35" s="228">
        <v>0</v>
      </c>
      <c r="AA35" s="228">
        <v>0</v>
      </c>
      <c r="AB35" s="245">
        <v>216775962</v>
      </c>
      <c r="AC35" s="228">
        <v>216775962</v>
      </c>
      <c r="AD35" s="228">
        <v>376444018</v>
      </c>
      <c r="AE35" s="245">
        <v>376444018</v>
      </c>
      <c r="AF35" s="228">
        <v>747258130</v>
      </c>
      <c r="AG35" s="228">
        <v>0</v>
      </c>
      <c r="AH35" s="245">
        <v>253964388</v>
      </c>
      <c r="AI35" s="245">
        <v>374925752</v>
      </c>
      <c r="AJ35" s="226">
        <v>1518266</v>
      </c>
      <c r="AK35" s="226">
        <v>0</v>
      </c>
      <c r="AL35" s="226">
        <v>218020992</v>
      </c>
      <c r="AM35" s="226">
        <v>377689048</v>
      </c>
      <c r="AN35" s="248">
        <v>377689048</v>
      </c>
      <c r="AO35" s="226">
        <v>1245030</v>
      </c>
      <c r="AP35" s="228">
        <v>746013100</v>
      </c>
      <c r="AQ35" s="226">
        <v>0</v>
      </c>
      <c r="AS35" s="244">
        <f t="shared" si="0"/>
        <v>0</v>
      </c>
      <c r="AU35" s="248"/>
      <c r="AV35" s="248"/>
    </row>
    <row r="36" spans="1:48" s="226" customFormat="1" x14ac:dyDescent="0.35">
      <c r="A36" s="235">
        <v>2111313</v>
      </c>
      <c r="B36" s="235" t="s">
        <v>16</v>
      </c>
      <c r="C36" s="237">
        <f>+C37+C38</f>
        <v>771955345</v>
      </c>
      <c r="D36" s="237">
        <v>0</v>
      </c>
      <c r="E36" s="237">
        <v>0</v>
      </c>
      <c r="F36" s="237">
        <v>0</v>
      </c>
      <c r="G36" s="237">
        <f t="shared" si="12"/>
        <v>771955345</v>
      </c>
      <c r="H36" s="237">
        <v>185942441</v>
      </c>
      <c r="I36" s="237">
        <v>192145414</v>
      </c>
      <c r="J36" s="237">
        <f t="shared" si="5"/>
        <v>579809931</v>
      </c>
      <c r="K36" s="237">
        <v>185942441</v>
      </c>
      <c r="L36" s="237">
        <v>192145414</v>
      </c>
      <c r="M36" s="237">
        <f t="shared" si="6"/>
        <v>0</v>
      </c>
      <c r="N36" s="237">
        <v>192145414</v>
      </c>
      <c r="O36" s="237">
        <f t="shared" si="7"/>
        <v>0</v>
      </c>
      <c r="P36" s="237">
        <f t="shared" si="8"/>
        <v>579809931</v>
      </c>
      <c r="Q36" s="237">
        <f t="shared" si="9"/>
        <v>192145414</v>
      </c>
      <c r="S36" s="227">
        <v>2111313</v>
      </c>
      <c r="T36" s="242" t="s">
        <v>16</v>
      </c>
      <c r="U36" s="228">
        <v>771955345</v>
      </c>
      <c r="V36" s="228">
        <v>0</v>
      </c>
      <c r="W36" s="228">
        <v>0</v>
      </c>
      <c r="X36" s="228">
        <v>0</v>
      </c>
      <c r="Y36" s="228">
        <v>771955345</v>
      </c>
      <c r="Z36" s="228">
        <v>0</v>
      </c>
      <c r="AA36" s="228">
        <v>0</v>
      </c>
      <c r="AB36" s="245">
        <v>185942441</v>
      </c>
      <c r="AC36" s="228">
        <v>185942441</v>
      </c>
      <c r="AD36" s="228">
        <v>192145414</v>
      </c>
      <c r="AE36" s="245">
        <v>192145414</v>
      </c>
      <c r="AF36" s="228">
        <v>579809931</v>
      </c>
      <c r="AG36" s="228">
        <v>0</v>
      </c>
      <c r="AH36" s="245">
        <v>185942441</v>
      </c>
      <c r="AI36" s="245">
        <v>192145414</v>
      </c>
      <c r="AJ36" s="226">
        <v>0</v>
      </c>
      <c r="AK36" s="226">
        <v>0</v>
      </c>
      <c r="AL36" s="226">
        <v>185942441</v>
      </c>
      <c r="AM36" s="226">
        <v>192145414</v>
      </c>
      <c r="AN36" s="248">
        <v>192145414</v>
      </c>
      <c r="AO36" s="226">
        <v>0</v>
      </c>
      <c r="AP36" s="228">
        <v>579809931</v>
      </c>
      <c r="AQ36" s="226">
        <v>0</v>
      </c>
      <c r="AS36" s="244">
        <f t="shared" si="0"/>
        <v>0</v>
      </c>
      <c r="AU36" s="248"/>
      <c r="AV36" s="248"/>
    </row>
    <row r="37" spans="1:48" x14ac:dyDescent="0.35">
      <c r="A37" s="214">
        <v>21113131</v>
      </c>
      <c r="B37" s="214" t="s">
        <v>634</v>
      </c>
      <c r="C37" s="217">
        <v>1310595</v>
      </c>
      <c r="D37" s="217">
        <v>0</v>
      </c>
      <c r="E37" s="217">
        <v>0</v>
      </c>
      <c r="F37" s="217">
        <v>0</v>
      </c>
      <c r="G37" s="217">
        <f t="shared" si="12"/>
        <v>1310595</v>
      </c>
      <c r="H37" s="217">
        <v>60625</v>
      </c>
      <c r="I37" s="217">
        <v>181875</v>
      </c>
      <c r="J37" s="217">
        <f t="shared" si="5"/>
        <v>1128720</v>
      </c>
      <c r="K37" s="217">
        <v>60625</v>
      </c>
      <c r="L37" s="217">
        <v>181875</v>
      </c>
      <c r="M37" s="217">
        <f t="shared" si="6"/>
        <v>0</v>
      </c>
      <c r="N37" s="217">
        <v>181875</v>
      </c>
      <c r="O37" s="217">
        <f t="shared" si="7"/>
        <v>0</v>
      </c>
      <c r="P37" s="217">
        <f t="shared" si="8"/>
        <v>1128720</v>
      </c>
      <c r="Q37" s="217">
        <f t="shared" si="9"/>
        <v>181875</v>
      </c>
      <c r="S37" s="222">
        <v>21113131</v>
      </c>
      <c r="T37" s="243" t="s">
        <v>783</v>
      </c>
      <c r="U37" s="221">
        <v>1310595</v>
      </c>
      <c r="V37" s="221">
        <v>0</v>
      </c>
      <c r="W37" s="221">
        <v>0</v>
      </c>
      <c r="X37" s="221">
        <v>0</v>
      </c>
      <c r="Y37" s="221">
        <v>1310595</v>
      </c>
      <c r="Z37" s="221">
        <v>0</v>
      </c>
      <c r="AA37" s="221">
        <v>0</v>
      </c>
      <c r="AB37" s="246">
        <v>60625</v>
      </c>
      <c r="AC37" s="221">
        <v>60625</v>
      </c>
      <c r="AD37" s="221">
        <v>181875</v>
      </c>
      <c r="AE37" s="246">
        <v>181875</v>
      </c>
      <c r="AF37" s="221">
        <v>1128720</v>
      </c>
      <c r="AG37" s="221">
        <v>0</v>
      </c>
      <c r="AH37" s="246">
        <v>60625</v>
      </c>
      <c r="AI37" s="246">
        <v>181875</v>
      </c>
      <c r="AJ37" s="210">
        <v>0</v>
      </c>
      <c r="AK37" s="210">
        <v>0</v>
      </c>
      <c r="AL37" s="210">
        <v>60625</v>
      </c>
      <c r="AM37" s="210">
        <v>181875</v>
      </c>
      <c r="AN37" s="247">
        <v>181875</v>
      </c>
      <c r="AO37" s="210">
        <v>0</v>
      </c>
      <c r="AP37" s="221">
        <v>1128720</v>
      </c>
      <c r="AQ37" s="210">
        <v>0</v>
      </c>
      <c r="AS37" s="244">
        <f t="shared" si="0"/>
        <v>0</v>
      </c>
      <c r="AU37" s="247">
        <f t="shared" ref="AU37:AU38" si="22">+H37*9</f>
        <v>545625</v>
      </c>
      <c r="AV37" s="247">
        <f t="shared" ref="AV37:AV38" si="23">+AU37-P37</f>
        <v>-583095</v>
      </c>
    </row>
    <row r="38" spans="1:48" x14ac:dyDescent="0.35">
      <c r="A38" s="214">
        <v>21113132</v>
      </c>
      <c r="B38" s="214" t="s">
        <v>528</v>
      </c>
      <c r="C38" s="217">
        <v>770644750</v>
      </c>
      <c r="D38" s="217">
        <v>0</v>
      </c>
      <c r="E38" s="217">
        <v>0</v>
      </c>
      <c r="F38" s="217">
        <v>0</v>
      </c>
      <c r="G38" s="217">
        <f t="shared" si="12"/>
        <v>770644750</v>
      </c>
      <c r="H38" s="217">
        <v>185881816</v>
      </c>
      <c r="I38" s="217">
        <v>191963539</v>
      </c>
      <c r="J38" s="217">
        <f t="shared" si="5"/>
        <v>578681211</v>
      </c>
      <c r="K38" s="217">
        <v>185881816</v>
      </c>
      <c r="L38" s="217">
        <v>191963539</v>
      </c>
      <c r="M38" s="217">
        <f t="shared" si="6"/>
        <v>0</v>
      </c>
      <c r="N38" s="217">
        <v>191963539</v>
      </c>
      <c r="O38" s="217">
        <f t="shared" si="7"/>
        <v>0</v>
      </c>
      <c r="P38" s="217">
        <f t="shared" si="8"/>
        <v>578681211</v>
      </c>
      <c r="Q38" s="217">
        <f t="shared" si="9"/>
        <v>191963539</v>
      </c>
      <c r="S38" s="222">
        <v>21113132</v>
      </c>
      <c r="T38" s="243" t="s">
        <v>784</v>
      </c>
      <c r="U38" s="221">
        <v>770644750</v>
      </c>
      <c r="V38" s="221">
        <v>0</v>
      </c>
      <c r="W38" s="221">
        <v>0</v>
      </c>
      <c r="X38" s="221">
        <v>0</v>
      </c>
      <c r="Y38" s="221">
        <v>770644750</v>
      </c>
      <c r="Z38" s="221">
        <v>0</v>
      </c>
      <c r="AA38" s="221">
        <v>0</v>
      </c>
      <c r="AB38" s="246">
        <v>185881816</v>
      </c>
      <c r="AC38" s="221">
        <v>185881816</v>
      </c>
      <c r="AD38" s="221">
        <v>191963539</v>
      </c>
      <c r="AE38" s="246">
        <v>191963539</v>
      </c>
      <c r="AF38" s="221">
        <v>578681211</v>
      </c>
      <c r="AG38" s="221">
        <v>0</v>
      </c>
      <c r="AH38" s="246">
        <v>185881816</v>
      </c>
      <c r="AI38" s="246">
        <v>191963539</v>
      </c>
      <c r="AJ38" s="210">
        <v>0</v>
      </c>
      <c r="AK38" s="210">
        <v>0</v>
      </c>
      <c r="AL38" s="210">
        <v>185881816</v>
      </c>
      <c r="AM38" s="210">
        <v>191963539</v>
      </c>
      <c r="AN38" s="247">
        <v>191963539</v>
      </c>
      <c r="AO38" s="210">
        <v>0</v>
      </c>
      <c r="AP38" s="221">
        <v>578681211</v>
      </c>
      <c r="AQ38" s="210">
        <v>0</v>
      </c>
      <c r="AS38" s="244">
        <f t="shared" si="0"/>
        <v>0</v>
      </c>
      <c r="AU38" s="247">
        <f t="shared" si="22"/>
        <v>1672936344</v>
      </c>
      <c r="AV38" s="247">
        <f t="shared" si="23"/>
        <v>1094255133</v>
      </c>
    </row>
    <row r="39" spans="1:48" s="226" customFormat="1" x14ac:dyDescent="0.35">
      <c r="A39" s="235">
        <v>2111314</v>
      </c>
      <c r="B39" s="235" t="s">
        <v>17</v>
      </c>
      <c r="C39" s="237">
        <f>+C40+C41+C42</f>
        <v>351746803</v>
      </c>
      <c r="D39" s="237">
        <v>0</v>
      </c>
      <c r="E39" s="237">
        <v>0</v>
      </c>
      <c r="F39" s="237">
        <v>0</v>
      </c>
      <c r="G39" s="237">
        <f t="shared" si="12"/>
        <v>351746803</v>
      </c>
      <c r="H39" s="237">
        <v>30833521</v>
      </c>
      <c r="I39" s="237">
        <v>184298604</v>
      </c>
      <c r="J39" s="237">
        <f t="shared" si="5"/>
        <v>167448199</v>
      </c>
      <c r="K39" s="237">
        <v>68021947</v>
      </c>
      <c r="L39" s="237">
        <v>182780338</v>
      </c>
      <c r="M39" s="237">
        <f t="shared" si="6"/>
        <v>1518266</v>
      </c>
      <c r="N39" s="237">
        <v>185543634</v>
      </c>
      <c r="O39" s="237">
        <f t="shared" si="7"/>
        <v>1245030</v>
      </c>
      <c r="P39" s="237">
        <f t="shared" si="8"/>
        <v>166203169</v>
      </c>
      <c r="Q39" s="237">
        <f t="shared" si="9"/>
        <v>182780338</v>
      </c>
      <c r="S39" s="227">
        <v>2111314</v>
      </c>
      <c r="T39" s="242" t="s">
        <v>17</v>
      </c>
      <c r="U39" s="228">
        <v>351746803</v>
      </c>
      <c r="V39" s="228">
        <v>0</v>
      </c>
      <c r="W39" s="228">
        <v>0</v>
      </c>
      <c r="X39" s="228">
        <v>0</v>
      </c>
      <c r="Y39" s="228">
        <v>351746803</v>
      </c>
      <c r="Z39" s="228">
        <v>0</v>
      </c>
      <c r="AA39" s="228">
        <v>0</v>
      </c>
      <c r="AB39" s="245">
        <v>30833521</v>
      </c>
      <c r="AC39" s="228">
        <v>30833521</v>
      </c>
      <c r="AD39" s="228">
        <v>184298604</v>
      </c>
      <c r="AE39" s="245">
        <v>184298604</v>
      </c>
      <c r="AF39" s="228">
        <v>167448199</v>
      </c>
      <c r="AG39" s="228">
        <v>0</v>
      </c>
      <c r="AH39" s="245">
        <v>68021947</v>
      </c>
      <c r="AI39" s="245">
        <v>182780338</v>
      </c>
      <c r="AJ39" s="226">
        <v>1518266</v>
      </c>
      <c r="AK39" s="226">
        <v>0</v>
      </c>
      <c r="AL39" s="226">
        <v>32078551</v>
      </c>
      <c r="AM39" s="226">
        <v>185543634</v>
      </c>
      <c r="AN39" s="248">
        <v>185543634</v>
      </c>
      <c r="AO39" s="226">
        <v>1245030</v>
      </c>
      <c r="AP39" s="228">
        <v>166203169</v>
      </c>
      <c r="AQ39" s="226">
        <v>0</v>
      </c>
      <c r="AS39" s="244">
        <f t="shared" si="0"/>
        <v>0</v>
      </c>
      <c r="AU39" s="248"/>
      <c r="AV39" s="248"/>
    </row>
    <row r="40" spans="1:48" x14ac:dyDescent="0.35">
      <c r="A40" s="214">
        <v>21113141</v>
      </c>
      <c r="B40" s="214" t="s">
        <v>520</v>
      </c>
      <c r="C40" s="217">
        <v>98148934</v>
      </c>
      <c r="D40" s="217">
        <v>0</v>
      </c>
      <c r="E40" s="217">
        <v>0</v>
      </c>
      <c r="F40" s="217">
        <v>0</v>
      </c>
      <c r="G40" s="217">
        <f t="shared" si="12"/>
        <v>98148934</v>
      </c>
      <c r="H40" s="217">
        <v>0</v>
      </c>
      <c r="I40" s="217">
        <v>0</v>
      </c>
      <c r="J40" s="217">
        <f t="shared" si="5"/>
        <v>98148934</v>
      </c>
      <c r="K40" s="217">
        <v>0</v>
      </c>
      <c r="L40" s="217">
        <v>0</v>
      </c>
      <c r="M40" s="217">
        <f t="shared" si="6"/>
        <v>0</v>
      </c>
      <c r="N40" s="217">
        <v>0</v>
      </c>
      <c r="O40" s="217">
        <f t="shared" si="7"/>
        <v>0</v>
      </c>
      <c r="P40" s="217">
        <f t="shared" si="8"/>
        <v>98148934</v>
      </c>
      <c r="Q40" s="217">
        <f t="shared" si="9"/>
        <v>0</v>
      </c>
      <c r="S40" s="222">
        <v>21113141</v>
      </c>
      <c r="T40" s="243" t="s">
        <v>771</v>
      </c>
      <c r="U40" s="221">
        <v>98148934</v>
      </c>
      <c r="V40" s="221">
        <v>0</v>
      </c>
      <c r="W40" s="221">
        <v>0</v>
      </c>
      <c r="X40" s="221">
        <v>0</v>
      </c>
      <c r="Y40" s="221">
        <v>98148934</v>
      </c>
      <c r="Z40" s="221">
        <v>0</v>
      </c>
      <c r="AA40" s="221">
        <v>0</v>
      </c>
      <c r="AB40" s="246">
        <v>0</v>
      </c>
      <c r="AC40" s="221">
        <v>0</v>
      </c>
      <c r="AD40" s="221">
        <v>0</v>
      </c>
      <c r="AE40" s="246">
        <v>0</v>
      </c>
      <c r="AF40" s="221">
        <v>98148934</v>
      </c>
      <c r="AG40" s="221">
        <v>0</v>
      </c>
      <c r="AH40" s="246">
        <v>0</v>
      </c>
      <c r="AI40" s="246">
        <v>0</v>
      </c>
      <c r="AJ40" s="210">
        <v>0</v>
      </c>
      <c r="AK40" s="210">
        <v>0</v>
      </c>
      <c r="AL40" s="210">
        <v>0</v>
      </c>
      <c r="AM40" s="210">
        <v>0</v>
      </c>
      <c r="AN40" s="247">
        <v>0</v>
      </c>
      <c r="AO40" s="210">
        <v>0</v>
      </c>
      <c r="AP40" s="221">
        <v>98148934</v>
      </c>
      <c r="AQ40" s="210">
        <v>0</v>
      </c>
      <c r="AS40" s="244">
        <f t="shared" si="0"/>
        <v>0</v>
      </c>
      <c r="AU40" s="247">
        <f t="shared" ref="AU40:AU42" si="24">+H40*9</f>
        <v>0</v>
      </c>
      <c r="AV40" s="247">
        <f t="shared" ref="AV40:AV42" si="25">+AU40-P40</f>
        <v>-98148934</v>
      </c>
    </row>
    <row r="41" spans="1:48" x14ac:dyDescent="0.35">
      <c r="A41" s="214">
        <v>21113142</v>
      </c>
      <c r="B41" s="214" t="s">
        <v>529</v>
      </c>
      <c r="C41" s="217">
        <v>235801530</v>
      </c>
      <c r="D41" s="217">
        <v>0</v>
      </c>
      <c r="E41" s="217">
        <v>0</v>
      </c>
      <c r="F41" s="217">
        <v>0</v>
      </c>
      <c r="G41" s="217">
        <f t="shared" si="12"/>
        <v>235801530</v>
      </c>
      <c r="H41" s="217">
        <v>30833521</v>
      </c>
      <c r="I41" s="217">
        <v>184298604</v>
      </c>
      <c r="J41" s="217">
        <f t="shared" si="5"/>
        <v>51502926</v>
      </c>
      <c r="K41" s="217">
        <v>68021947</v>
      </c>
      <c r="L41" s="217">
        <v>182780338</v>
      </c>
      <c r="M41" s="217">
        <f t="shared" si="6"/>
        <v>1518266</v>
      </c>
      <c r="N41" s="217">
        <v>185543634</v>
      </c>
      <c r="O41" s="217">
        <f t="shared" si="7"/>
        <v>1245030</v>
      </c>
      <c r="P41" s="217">
        <f t="shared" si="8"/>
        <v>50257896</v>
      </c>
      <c r="Q41" s="217">
        <f t="shared" si="9"/>
        <v>182780338</v>
      </c>
      <c r="S41" s="222">
        <v>21113142</v>
      </c>
      <c r="T41" s="243" t="s">
        <v>785</v>
      </c>
      <c r="U41" s="221">
        <v>235801530</v>
      </c>
      <c r="V41" s="221">
        <v>0</v>
      </c>
      <c r="W41" s="221">
        <v>0</v>
      </c>
      <c r="X41" s="221">
        <v>0</v>
      </c>
      <c r="Y41" s="221">
        <v>235801530</v>
      </c>
      <c r="Z41" s="221">
        <v>0</v>
      </c>
      <c r="AA41" s="221">
        <v>0</v>
      </c>
      <c r="AB41" s="246">
        <v>30833521</v>
      </c>
      <c r="AC41" s="221">
        <v>30833521</v>
      </c>
      <c r="AD41" s="221">
        <v>184298604</v>
      </c>
      <c r="AE41" s="246">
        <v>184298604</v>
      </c>
      <c r="AF41" s="221">
        <v>51502926</v>
      </c>
      <c r="AG41" s="221">
        <v>0</v>
      </c>
      <c r="AH41" s="246">
        <v>68021947</v>
      </c>
      <c r="AI41" s="246">
        <v>182780338</v>
      </c>
      <c r="AJ41" s="210">
        <v>1518266</v>
      </c>
      <c r="AK41" s="210">
        <v>0</v>
      </c>
      <c r="AL41" s="210">
        <v>32078551</v>
      </c>
      <c r="AM41" s="210">
        <v>185543634</v>
      </c>
      <c r="AN41" s="247">
        <v>185543634</v>
      </c>
      <c r="AO41" s="210">
        <v>1245030</v>
      </c>
      <c r="AP41" s="221">
        <v>50257896</v>
      </c>
      <c r="AQ41" s="210">
        <v>0</v>
      </c>
      <c r="AS41" s="244">
        <f t="shared" si="0"/>
        <v>0</v>
      </c>
      <c r="AU41" s="247">
        <f t="shared" si="24"/>
        <v>277501689</v>
      </c>
      <c r="AV41" s="247">
        <f t="shared" si="25"/>
        <v>227243793</v>
      </c>
    </row>
    <row r="42" spans="1:48" x14ac:dyDescent="0.35">
      <c r="A42" s="214">
        <v>21113143</v>
      </c>
      <c r="B42" s="214" t="s">
        <v>530</v>
      </c>
      <c r="C42" s="217">
        <v>17796339</v>
      </c>
      <c r="D42" s="217">
        <v>0</v>
      </c>
      <c r="E42" s="217">
        <v>0</v>
      </c>
      <c r="F42" s="217">
        <v>0</v>
      </c>
      <c r="G42" s="217">
        <f t="shared" si="12"/>
        <v>17796339</v>
      </c>
      <c r="H42" s="217">
        <v>0</v>
      </c>
      <c r="I42" s="217">
        <v>0</v>
      </c>
      <c r="J42" s="217">
        <f t="shared" si="5"/>
        <v>17796339</v>
      </c>
      <c r="K42" s="217">
        <v>0</v>
      </c>
      <c r="L42" s="217">
        <v>0</v>
      </c>
      <c r="M42" s="217">
        <f t="shared" si="6"/>
        <v>0</v>
      </c>
      <c r="N42" s="217">
        <v>0</v>
      </c>
      <c r="O42" s="217">
        <f t="shared" si="7"/>
        <v>0</v>
      </c>
      <c r="P42" s="217">
        <f t="shared" si="8"/>
        <v>17796339</v>
      </c>
      <c r="Q42" s="217">
        <f t="shared" si="9"/>
        <v>0</v>
      </c>
      <c r="S42" s="222">
        <v>21113143</v>
      </c>
      <c r="T42" s="243" t="s">
        <v>786</v>
      </c>
      <c r="U42" s="221">
        <v>17796339</v>
      </c>
      <c r="V42" s="221">
        <v>0</v>
      </c>
      <c r="W42" s="221">
        <v>0</v>
      </c>
      <c r="X42" s="221">
        <v>0</v>
      </c>
      <c r="Y42" s="221">
        <v>17796339</v>
      </c>
      <c r="Z42" s="221">
        <v>0</v>
      </c>
      <c r="AA42" s="221">
        <v>0</v>
      </c>
      <c r="AB42" s="246">
        <v>0</v>
      </c>
      <c r="AC42" s="221">
        <v>0</v>
      </c>
      <c r="AD42" s="221">
        <v>0</v>
      </c>
      <c r="AE42" s="246">
        <v>0</v>
      </c>
      <c r="AF42" s="221">
        <v>17796339</v>
      </c>
      <c r="AG42" s="221">
        <v>0</v>
      </c>
      <c r="AH42" s="246">
        <v>0</v>
      </c>
      <c r="AI42" s="246">
        <v>0</v>
      </c>
      <c r="AJ42" s="210">
        <v>0</v>
      </c>
      <c r="AK42" s="210">
        <v>0</v>
      </c>
      <c r="AL42" s="210">
        <v>0</v>
      </c>
      <c r="AM42" s="210">
        <v>0</v>
      </c>
      <c r="AN42" s="247">
        <v>0</v>
      </c>
      <c r="AO42" s="210">
        <v>0</v>
      </c>
      <c r="AP42" s="221">
        <v>17796339</v>
      </c>
      <c r="AQ42" s="210">
        <v>0</v>
      </c>
      <c r="AS42" s="244">
        <f t="shared" si="0"/>
        <v>0</v>
      </c>
      <c r="AU42" s="247">
        <f t="shared" si="24"/>
        <v>0</v>
      </c>
      <c r="AV42" s="247">
        <f t="shared" si="25"/>
        <v>-17796339</v>
      </c>
    </row>
    <row r="43" spans="1:48" s="226" customFormat="1" ht="29" x14ac:dyDescent="0.35">
      <c r="A43" s="229">
        <v>2112</v>
      </c>
      <c r="B43" s="229" t="s">
        <v>18</v>
      </c>
      <c r="C43" s="231">
        <f>+C44+C56</f>
        <v>27473344553</v>
      </c>
      <c r="D43" s="231">
        <v>0</v>
      </c>
      <c r="E43" s="231">
        <v>365000000</v>
      </c>
      <c r="F43" s="231">
        <v>1771870902</v>
      </c>
      <c r="G43" s="231">
        <f t="shared" si="12"/>
        <v>28880215455</v>
      </c>
      <c r="H43" s="231">
        <v>6005265843.6800003</v>
      </c>
      <c r="I43" s="231">
        <v>11480749927.68</v>
      </c>
      <c r="J43" s="231">
        <f t="shared" si="5"/>
        <v>17399465527.32</v>
      </c>
      <c r="K43" s="231">
        <v>1792897179.2</v>
      </c>
      <c r="L43" s="231">
        <v>3380476586.1999998</v>
      </c>
      <c r="M43" s="231">
        <f t="shared" si="6"/>
        <v>8100273341.4800005</v>
      </c>
      <c r="N43" s="231">
        <v>12425528560</v>
      </c>
      <c r="O43" s="231">
        <f t="shared" si="7"/>
        <v>944778632.31999969</v>
      </c>
      <c r="P43" s="231">
        <f t="shared" si="8"/>
        <v>16454686895</v>
      </c>
      <c r="Q43" s="231">
        <f t="shared" si="9"/>
        <v>3380476586.1999998</v>
      </c>
      <c r="S43" s="227">
        <v>2112</v>
      </c>
      <c r="T43" s="242" t="s">
        <v>18</v>
      </c>
      <c r="U43" s="228">
        <v>27473344553</v>
      </c>
      <c r="V43" s="228">
        <v>0</v>
      </c>
      <c r="W43" s="228">
        <v>365000000</v>
      </c>
      <c r="X43" s="228">
        <v>1771870902</v>
      </c>
      <c r="Y43" s="228">
        <v>28880215455</v>
      </c>
      <c r="Z43" s="228">
        <v>0</v>
      </c>
      <c r="AA43" s="228">
        <v>0</v>
      </c>
      <c r="AB43" s="245">
        <v>6005265843.6800003</v>
      </c>
      <c r="AC43" s="228">
        <v>6005265843.6800003</v>
      </c>
      <c r="AD43" s="228">
        <v>11480749927.68</v>
      </c>
      <c r="AE43" s="245">
        <v>11480749927.68</v>
      </c>
      <c r="AF43" s="228">
        <v>17399465527.32</v>
      </c>
      <c r="AG43" s="228">
        <v>0</v>
      </c>
      <c r="AH43" s="245">
        <v>1792897179.2</v>
      </c>
      <c r="AI43" s="245">
        <v>3380476586.1999998</v>
      </c>
      <c r="AJ43" s="226">
        <v>8100273341.4800005</v>
      </c>
      <c r="AK43" s="226">
        <v>10161344</v>
      </c>
      <c r="AL43" s="226">
        <v>947072001</v>
      </c>
      <c r="AM43" s="226">
        <v>12435689904</v>
      </c>
      <c r="AN43" s="248">
        <v>12425528560</v>
      </c>
      <c r="AO43" s="226">
        <v>944778632.31999969</v>
      </c>
      <c r="AP43" s="228">
        <v>16454686895</v>
      </c>
      <c r="AQ43" s="226">
        <v>0</v>
      </c>
      <c r="AS43" s="244">
        <f t="shared" si="0"/>
        <v>0</v>
      </c>
      <c r="AU43" s="248"/>
      <c r="AV43" s="248"/>
    </row>
    <row r="44" spans="1:48" x14ac:dyDescent="0.35">
      <c r="A44" s="213">
        <v>21121</v>
      </c>
      <c r="B44" s="213" t="s">
        <v>19</v>
      </c>
      <c r="C44" s="216">
        <f>+C45</f>
        <v>22678383399</v>
      </c>
      <c r="D44" s="216">
        <v>0</v>
      </c>
      <c r="E44" s="216">
        <v>365000000</v>
      </c>
      <c r="F44" s="216">
        <v>1771870902</v>
      </c>
      <c r="G44" s="216">
        <f t="shared" si="12"/>
        <v>24085254301</v>
      </c>
      <c r="H44" s="216">
        <v>5091353801.6800003</v>
      </c>
      <c r="I44" s="216">
        <v>9790983641.6800003</v>
      </c>
      <c r="J44" s="216">
        <f t="shared" si="5"/>
        <v>14294270659.32</v>
      </c>
      <c r="K44" s="216">
        <v>1772668172.2</v>
      </c>
      <c r="L44" s="216">
        <v>3212940126.1999998</v>
      </c>
      <c r="M44" s="216">
        <f t="shared" si="6"/>
        <v>6578043515.4800005</v>
      </c>
      <c r="N44" s="216">
        <v>10697695889</v>
      </c>
      <c r="O44" s="216">
        <f t="shared" si="7"/>
        <v>906712247.31999969</v>
      </c>
      <c r="P44" s="216">
        <f t="shared" si="8"/>
        <v>13387558412</v>
      </c>
      <c r="Q44" s="216">
        <f t="shared" si="9"/>
        <v>3212940126.1999998</v>
      </c>
      <c r="S44" s="222">
        <v>21121</v>
      </c>
      <c r="T44" s="243" t="s">
        <v>19</v>
      </c>
      <c r="U44" s="221">
        <v>22678383399</v>
      </c>
      <c r="V44" s="221">
        <v>0</v>
      </c>
      <c r="W44" s="221">
        <v>365000000</v>
      </c>
      <c r="X44" s="221">
        <v>1771870902</v>
      </c>
      <c r="Y44" s="221">
        <v>24085254301</v>
      </c>
      <c r="Z44" s="221">
        <v>0</v>
      </c>
      <c r="AA44" s="221">
        <v>0</v>
      </c>
      <c r="AB44" s="246">
        <v>5091353801.6800003</v>
      </c>
      <c r="AC44" s="221">
        <v>5091353801.6800003</v>
      </c>
      <c r="AD44" s="221">
        <v>9790983641.6800003</v>
      </c>
      <c r="AE44" s="246">
        <v>9790983641.6800003</v>
      </c>
      <c r="AF44" s="221">
        <v>14294270659.32</v>
      </c>
      <c r="AG44" s="221">
        <v>0</v>
      </c>
      <c r="AH44" s="246">
        <v>1772668172.2</v>
      </c>
      <c r="AI44" s="246">
        <v>3212940126.1999998</v>
      </c>
      <c r="AJ44" s="210">
        <v>6578043515.4800005</v>
      </c>
      <c r="AK44" s="210">
        <v>10161344</v>
      </c>
      <c r="AL44" s="210">
        <v>920143912</v>
      </c>
      <c r="AM44" s="210">
        <v>10707857233</v>
      </c>
      <c r="AN44" s="247">
        <v>10697695889</v>
      </c>
      <c r="AO44" s="210">
        <v>906712247.31999969</v>
      </c>
      <c r="AP44" s="221">
        <v>13387558412</v>
      </c>
      <c r="AQ44" s="210">
        <v>0</v>
      </c>
      <c r="AS44" s="244">
        <f t="shared" si="0"/>
        <v>0</v>
      </c>
      <c r="AU44" s="247"/>
      <c r="AV44" s="247"/>
    </row>
    <row r="45" spans="1:48" s="226" customFormat="1" x14ac:dyDescent="0.35">
      <c r="A45" s="235">
        <v>211211</v>
      </c>
      <c r="B45" s="235" t="s">
        <v>11</v>
      </c>
      <c r="C45" s="237">
        <f>+C46+C47+C48+C49+C50+C51+C52+C55</f>
        <v>22678383399</v>
      </c>
      <c r="D45" s="237">
        <v>0</v>
      </c>
      <c r="E45" s="237">
        <v>365000000</v>
      </c>
      <c r="F45" s="237">
        <v>1771870902</v>
      </c>
      <c r="G45" s="237">
        <f t="shared" si="12"/>
        <v>24085254301</v>
      </c>
      <c r="H45" s="237">
        <v>5091353801.6800003</v>
      </c>
      <c r="I45" s="237">
        <v>9790983641.6800003</v>
      </c>
      <c r="J45" s="237">
        <f t="shared" si="5"/>
        <v>14294270659.32</v>
      </c>
      <c r="K45" s="237">
        <v>1772668172.2</v>
      </c>
      <c r="L45" s="237">
        <v>3212940126.1999998</v>
      </c>
      <c r="M45" s="237">
        <f t="shared" si="6"/>
        <v>6578043515.4800005</v>
      </c>
      <c r="N45" s="237">
        <v>10697695889</v>
      </c>
      <c r="O45" s="237">
        <f t="shared" si="7"/>
        <v>906712247.31999969</v>
      </c>
      <c r="P45" s="237">
        <f t="shared" si="8"/>
        <v>13387558412</v>
      </c>
      <c r="Q45" s="237">
        <f t="shared" si="9"/>
        <v>3212940126.1999998</v>
      </c>
      <c r="S45" s="227">
        <v>211211</v>
      </c>
      <c r="T45" s="242" t="s">
        <v>11</v>
      </c>
      <c r="U45" s="228">
        <v>22678383399</v>
      </c>
      <c r="V45" s="228">
        <v>0</v>
      </c>
      <c r="W45" s="228">
        <v>365000000</v>
      </c>
      <c r="X45" s="228">
        <v>1771870902</v>
      </c>
      <c r="Y45" s="228">
        <v>24085254301</v>
      </c>
      <c r="Z45" s="228">
        <v>0</v>
      </c>
      <c r="AA45" s="228">
        <v>0</v>
      </c>
      <c r="AB45" s="245">
        <v>5091353801.6800003</v>
      </c>
      <c r="AC45" s="228">
        <v>5091353801.6800003</v>
      </c>
      <c r="AD45" s="228">
        <v>9790983641.6800003</v>
      </c>
      <c r="AE45" s="245">
        <v>9790983641.6800003</v>
      </c>
      <c r="AF45" s="228">
        <v>14294270659.32</v>
      </c>
      <c r="AG45" s="228">
        <v>0</v>
      </c>
      <c r="AH45" s="245">
        <v>1772668172.2</v>
      </c>
      <c r="AI45" s="245">
        <v>3212940126.1999998</v>
      </c>
      <c r="AJ45" s="226">
        <v>6578043515.4800005</v>
      </c>
      <c r="AK45" s="226">
        <v>10161344</v>
      </c>
      <c r="AL45" s="226">
        <v>920143912</v>
      </c>
      <c r="AM45" s="226">
        <v>10707857233</v>
      </c>
      <c r="AN45" s="248">
        <v>10697695889</v>
      </c>
      <c r="AO45" s="226">
        <v>906712247.31999969</v>
      </c>
      <c r="AP45" s="228">
        <v>13387558412</v>
      </c>
      <c r="AQ45" s="226">
        <v>0</v>
      </c>
      <c r="AS45" s="244">
        <f t="shared" si="0"/>
        <v>0</v>
      </c>
      <c r="AU45" s="248"/>
      <c r="AV45" s="248"/>
    </row>
    <row r="46" spans="1:48" x14ac:dyDescent="0.35">
      <c r="A46" s="214">
        <v>2112111</v>
      </c>
      <c r="B46" s="214" t="s">
        <v>510</v>
      </c>
      <c r="C46" s="217">
        <v>20052276642</v>
      </c>
      <c r="D46" s="217">
        <v>0</v>
      </c>
      <c r="E46" s="217">
        <v>365000000</v>
      </c>
      <c r="F46" s="217">
        <v>1771870902</v>
      </c>
      <c r="G46" s="217">
        <f t="shared" si="12"/>
        <v>21459147544</v>
      </c>
      <c r="H46" s="217">
        <v>4345820434.6800003</v>
      </c>
      <c r="I46" s="217">
        <v>8690262949.6800003</v>
      </c>
      <c r="J46" s="217">
        <f t="shared" si="5"/>
        <v>12768884594.32</v>
      </c>
      <c r="K46" s="217">
        <v>1751587762.2</v>
      </c>
      <c r="L46" s="217">
        <v>3181875335.1999998</v>
      </c>
      <c r="M46" s="217">
        <f t="shared" si="6"/>
        <v>5508387614.4800005</v>
      </c>
      <c r="N46" s="217">
        <v>9595552468</v>
      </c>
      <c r="O46" s="217">
        <f t="shared" si="7"/>
        <v>905289518.31999969</v>
      </c>
      <c r="P46" s="217">
        <f t="shared" si="8"/>
        <v>11863595076</v>
      </c>
      <c r="Q46" s="217">
        <f t="shared" si="9"/>
        <v>3181875335.1999998</v>
      </c>
      <c r="S46" s="222">
        <v>2112111</v>
      </c>
      <c r="T46" s="243" t="s">
        <v>760</v>
      </c>
      <c r="U46" s="221">
        <v>20052276642</v>
      </c>
      <c r="V46" s="221">
        <v>0</v>
      </c>
      <c r="W46" s="221">
        <v>365000000</v>
      </c>
      <c r="X46" s="221">
        <v>1771870902</v>
      </c>
      <c r="Y46" s="221">
        <v>21459147544</v>
      </c>
      <c r="Z46" s="221">
        <v>0</v>
      </c>
      <c r="AA46" s="221">
        <v>0</v>
      </c>
      <c r="AB46" s="246">
        <v>4345820434.6800003</v>
      </c>
      <c r="AC46" s="221">
        <v>4345820434.6800003</v>
      </c>
      <c r="AD46" s="221">
        <v>8690262949.6800003</v>
      </c>
      <c r="AE46" s="246">
        <v>8690262949.6800003</v>
      </c>
      <c r="AF46" s="221">
        <v>12768884594.32</v>
      </c>
      <c r="AG46" s="221">
        <v>0</v>
      </c>
      <c r="AH46" s="246">
        <v>1751587762.2</v>
      </c>
      <c r="AI46" s="246">
        <v>3181875335.1999998</v>
      </c>
      <c r="AJ46" s="210">
        <v>5508387614.4800005</v>
      </c>
      <c r="AK46" s="210">
        <v>10161344</v>
      </c>
      <c r="AL46" s="210">
        <v>917349954</v>
      </c>
      <c r="AM46" s="210">
        <v>9605713812</v>
      </c>
      <c r="AN46" s="247">
        <v>9595552468</v>
      </c>
      <c r="AO46" s="210">
        <v>905289518.31999969</v>
      </c>
      <c r="AP46" s="221">
        <v>11863595076</v>
      </c>
      <c r="AQ46" s="210">
        <v>0</v>
      </c>
      <c r="AS46" s="244">
        <f t="shared" si="0"/>
        <v>0</v>
      </c>
      <c r="AU46" s="247">
        <f>+G46-P46</f>
        <v>9595552468</v>
      </c>
      <c r="AV46" s="247">
        <f>+P46-AU46</f>
        <v>2268042608</v>
      </c>
    </row>
    <row r="47" spans="1:48" x14ac:dyDescent="0.35">
      <c r="A47" s="214">
        <v>2112112</v>
      </c>
      <c r="B47" s="214" t="s">
        <v>511</v>
      </c>
      <c r="C47" s="217">
        <v>137214482</v>
      </c>
      <c r="D47" s="217">
        <v>0</v>
      </c>
      <c r="E47" s="217">
        <v>0</v>
      </c>
      <c r="F47" s="217">
        <v>0</v>
      </c>
      <c r="G47" s="217">
        <f t="shared" si="12"/>
        <v>137214482</v>
      </c>
      <c r="H47" s="217">
        <v>0</v>
      </c>
      <c r="I47" s="217">
        <v>22407125</v>
      </c>
      <c r="J47" s="217">
        <f t="shared" si="5"/>
        <v>114807357</v>
      </c>
      <c r="K47" s="217">
        <v>0</v>
      </c>
      <c r="L47" s="217">
        <v>0</v>
      </c>
      <c r="M47" s="217">
        <f t="shared" si="6"/>
        <v>22407125</v>
      </c>
      <c r="N47" s="217">
        <v>22407125</v>
      </c>
      <c r="O47" s="217">
        <f t="shared" si="7"/>
        <v>0</v>
      </c>
      <c r="P47" s="217">
        <f t="shared" si="8"/>
        <v>114807357</v>
      </c>
      <c r="Q47" s="217">
        <f t="shared" si="9"/>
        <v>0</v>
      </c>
      <c r="S47" s="222">
        <v>2112112</v>
      </c>
      <c r="T47" s="243" t="s">
        <v>762</v>
      </c>
      <c r="U47" s="221">
        <v>137214482</v>
      </c>
      <c r="V47" s="221">
        <v>0</v>
      </c>
      <c r="W47" s="221">
        <v>0</v>
      </c>
      <c r="X47" s="221">
        <v>0</v>
      </c>
      <c r="Y47" s="221">
        <v>137214482</v>
      </c>
      <c r="Z47" s="221">
        <v>0</v>
      </c>
      <c r="AA47" s="221">
        <v>0</v>
      </c>
      <c r="AB47" s="246">
        <v>0</v>
      </c>
      <c r="AC47" s="221">
        <v>0</v>
      </c>
      <c r="AD47" s="221">
        <v>22407125</v>
      </c>
      <c r="AE47" s="246">
        <v>22407125</v>
      </c>
      <c r="AF47" s="221">
        <v>114807357</v>
      </c>
      <c r="AG47" s="221">
        <v>0</v>
      </c>
      <c r="AH47" s="246">
        <v>0</v>
      </c>
      <c r="AI47" s="246">
        <v>0</v>
      </c>
      <c r="AJ47" s="210">
        <v>22407125</v>
      </c>
      <c r="AK47" s="210">
        <v>0</v>
      </c>
      <c r="AL47" s="210">
        <v>0</v>
      </c>
      <c r="AM47" s="210">
        <v>22407125</v>
      </c>
      <c r="AN47" s="247">
        <v>22407125</v>
      </c>
      <c r="AO47" s="210">
        <v>0</v>
      </c>
      <c r="AP47" s="221">
        <v>114807357</v>
      </c>
      <c r="AQ47" s="210">
        <v>0</v>
      </c>
      <c r="AS47" s="244">
        <f t="shared" si="0"/>
        <v>0</v>
      </c>
      <c r="AU47" s="247">
        <f t="shared" ref="AU47:AU51" si="26">+G47-P47</f>
        <v>22407125</v>
      </c>
      <c r="AV47" s="247">
        <f t="shared" ref="AV47:AV51" si="27">+P47-AU47</f>
        <v>92400232</v>
      </c>
    </row>
    <row r="48" spans="1:48" x14ac:dyDescent="0.35">
      <c r="A48" s="214">
        <v>2112114</v>
      </c>
      <c r="B48" s="214" t="s">
        <v>513</v>
      </c>
      <c r="C48" s="217">
        <v>419208140</v>
      </c>
      <c r="D48" s="217">
        <v>0</v>
      </c>
      <c r="E48" s="217">
        <v>0</v>
      </c>
      <c r="F48" s="217">
        <v>0</v>
      </c>
      <c r="G48" s="217">
        <f t="shared" si="12"/>
        <v>419208140</v>
      </c>
      <c r="H48" s="217">
        <v>0</v>
      </c>
      <c r="I48" s="217">
        <v>6880256</v>
      </c>
      <c r="J48" s="217">
        <f t="shared" si="5"/>
        <v>412327884</v>
      </c>
      <c r="K48" s="217">
        <v>0</v>
      </c>
      <c r="L48" s="217">
        <v>0</v>
      </c>
      <c r="M48" s="217">
        <f t="shared" si="6"/>
        <v>6880256</v>
      </c>
      <c r="N48" s="217">
        <v>6880256</v>
      </c>
      <c r="O48" s="217">
        <f t="shared" si="7"/>
        <v>0</v>
      </c>
      <c r="P48" s="217">
        <f t="shared" si="8"/>
        <v>412327884</v>
      </c>
      <c r="Q48" s="217">
        <f t="shared" si="9"/>
        <v>0</v>
      </c>
      <c r="S48" s="222">
        <v>2112114</v>
      </c>
      <c r="T48" s="243" t="s">
        <v>764</v>
      </c>
      <c r="U48" s="221">
        <v>419208140</v>
      </c>
      <c r="V48" s="221">
        <v>0</v>
      </c>
      <c r="W48" s="221">
        <v>0</v>
      </c>
      <c r="X48" s="221">
        <v>0</v>
      </c>
      <c r="Y48" s="221">
        <v>419208140</v>
      </c>
      <c r="Z48" s="221">
        <v>0</v>
      </c>
      <c r="AA48" s="221">
        <v>0</v>
      </c>
      <c r="AB48" s="246">
        <v>0</v>
      </c>
      <c r="AC48" s="221">
        <v>0</v>
      </c>
      <c r="AD48" s="221">
        <v>6880256</v>
      </c>
      <c r="AE48" s="246">
        <v>6880256</v>
      </c>
      <c r="AF48" s="221">
        <v>412327884</v>
      </c>
      <c r="AG48" s="221">
        <v>0</v>
      </c>
      <c r="AH48" s="246">
        <v>0</v>
      </c>
      <c r="AI48" s="246">
        <v>0</v>
      </c>
      <c r="AJ48" s="210">
        <v>6880256</v>
      </c>
      <c r="AK48" s="210">
        <v>0</v>
      </c>
      <c r="AL48" s="210">
        <v>0</v>
      </c>
      <c r="AM48" s="210">
        <v>6880256</v>
      </c>
      <c r="AN48" s="247">
        <v>6880256</v>
      </c>
      <c r="AO48" s="210">
        <v>0</v>
      </c>
      <c r="AP48" s="221">
        <v>412327884</v>
      </c>
      <c r="AQ48" s="210">
        <v>0</v>
      </c>
      <c r="AS48" s="244">
        <f t="shared" si="0"/>
        <v>0</v>
      </c>
      <c r="AU48" s="247">
        <f t="shared" si="26"/>
        <v>6880256</v>
      </c>
      <c r="AV48" s="247">
        <f t="shared" si="27"/>
        <v>405447628</v>
      </c>
    </row>
    <row r="49" spans="1:48" x14ac:dyDescent="0.35">
      <c r="A49" s="214">
        <v>2112115</v>
      </c>
      <c r="B49" s="214" t="s">
        <v>514</v>
      </c>
      <c r="C49" s="217">
        <v>60763988</v>
      </c>
      <c r="D49" s="217">
        <v>0</v>
      </c>
      <c r="E49" s="217">
        <v>0</v>
      </c>
      <c r="F49" s="217">
        <v>0</v>
      </c>
      <c r="G49" s="217">
        <f t="shared" si="12"/>
        <v>60763988</v>
      </c>
      <c r="H49" s="217">
        <v>0</v>
      </c>
      <c r="I49" s="217">
        <v>9922759</v>
      </c>
      <c r="J49" s="217">
        <f t="shared" si="5"/>
        <v>50841229</v>
      </c>
      <c r="K49" s="217">
        <v>0</v>
      </c>
      <c r="L49" s="217">
        <v>0</v>
      </c>
      <c r="M49" s="217">
        <f t="shared" si="6"/>
        <v>9922759</v>
      </c>
      <c r="N49" s="217">
        <v>9922759</v>
      </c>
      <c r="O49" s="217">
        <f t="shared" si="7"/>
        <v>0</v>
      </c>
      <c r="P49" s="217">
        <f t="shared" si="8"/>
        <v>50841229</v>
      </c>
      <c r="Q49" s="217">
        <f t="shared" si="9"/>
        <v>0</v>
      </c>
      <c r="S49" s="222">
        <v>2112115</v>
      </c>
      <c r="T49" s="243" t="s">
        <v>765</v>
      </c>
      <c r="U49" s="221">
        <v>60763988</v>
      </c>
      <c r="V49" s="221">
        <v>0</v>
      </c>
      <c r="W49" s="221">
        <v>0</v>
      </c>
      <c r="X49" s="221">
        <v>0</v>
      </c>
      <c r="Y49" s="221">
        <v>60763988</v>
      </c>
      <c r="Z49" s="221">
        <v>0</v>
      </c>
      <c r="AA49" s="221">
        <v>0</v>
      </c>
      <c r="AB49" s="246">
        <v>0</v>
      </c>
      <c r="AC49" s="221">
        <v>0</v>
      </c>
      <c r="AD49" s="221">
        <v>9922759</v>
      </c>
      <c r="AE49" s="246">
        <v>9922759</v>
      </c>
      <c r="AF49" s="221">
        <v>50841229</v>
      </c>
      <c r="AG49" s="221">
        <v>0</v>
      </c>
      <c r="AH49" s="246">
        <v>0</v>
      </c>
      <c r="AI49" s="246">
        <v>0</v>
      </c>
      <c r="AJ49" s="210">
        <v>9922759</v>
      </c>
      <c r="AK49" s="210">
        <v>0</v>
      </c>
      <c r="AL49" s="210">
        <v>0</v>
      </c>
      <c r="AM49" s="210">
        <v>9922759</v>
      </c>
      <c r="AN49" s="247">
        <v>9922759</v>
      </c>
      <c r="AO49" s="210">
        <v>0</v>
      </c>
      <c r="AP49" s="221">
        <v>50841229</v>
      </c>
      <c r="AQ49" s="210">
        <v>0</v>
      </c>
      <c r="AS49" s="244">
        <f t="shared" si="0"/>
        <v>0</v>
      </c>
      <c r="AU49" s="247">
        <f t="shared" si="26"/>
        <v>9922759</v>
      </c>
      <c r="AV49" s="247">
        <f t="shared" si="27"/>
        <v>40918470</v>
      </c>
    </row>
    <row r="50" spans="1:48" x14ac:dyDescent="0.35">
      <c r="A50" s="214">
        <v>2112116</v>
      </c>
      <c r="B50" s="214" t="s">
        <v>515</v>
      </c>
      <c r="C50" s="217">
        <v>146760056</v>
      </c>
      <c r="D50" s="217">
        <v>0</v>
      </c>
      <c r="E50" s="217">
        <v>0</v>
      </c>
      <c r="F50" s="217">
        <v>0</v>
      </c>
      <c r="G50" s="217">
        <f t="shared" si="12"/>
        <v>146760056</v>
      </c>
      <c r="H50" s="217">
        <v>0</v>
      </c>
      <c r="I50" s="217">
        <v>23965917</v>
      </c>
      <c r="J50" s="217">
        <f t="shared" si="5"/>
        <v>122794139</v>
      </c>
      <c r="K50" s="217">
        <v>0</v>
      </c>
      <c r="L50" s="217">
        <v>0</v>
      </c>
      <c r="M50" s="217">
        <f t="shared" si="6"/>
        <v>23965917</v>
      </c>
      <c r="N50" s="217">
        <v>23965917</v>
      </c>
      <c r="O50" s="217">
        <f t="shared" si="7"/>
        <v>0</v>
      </c>
      <c r="P50" s="217">
        <f t="shared" si="8"/>
        <v>122794139</v>
      </c>
      <c r="Q50" s="217">
        <f t="shared" si="9"/>
        <v>0</v>
      </c>
      <c r="S50" s="222">
        <v>2112116</v>
      </c>
      <c r="T50" s="243" t="s">
        <v>766</v>
      </c>
      <c r="U50" s="221">
        <v>146760056</v>
      </c>
      <c r="V50" s="221">
        <v>0</v>
      </c>
      <c r="W50" s="221">
        <v>0</v>
      </c>
      <c r="X50" s="221">
        <v>0</v>
      </c>
      <c r="Y50" s="221">
        <v>146760056</v>
      </c>
      <c r="Z50" s="221">
        <v>0</v>
      </c>
      <c r="AA50" s="221">
        <v>0</v>
      </c>
      <c r="AB50" s="246">
        <v>0</v>
      </c>
      <c r="AC50" s="221">
        <v>0</v>
      </c>
      <c r="AD50" s="221">
        <v>23965917</v>
      </c>
      <c r="AE50" s="246">
        <v>23965917</v>
      </c>
      <c r="AF50" s="221">
        <v>122794139</v>
      </c>
      <c r="AG50" s="221">
        <v>0</v>
      </c>
      <c r="AH50" s="246">
        <v>0</v>
      </c>
      <c r="AI50" s="246">
        <v>0</v>
      </c>
      <c r="AJ50" s="210">
        <v>23965917</v>
      </c>
      <c r="AK50" s="210">
        <v>0</v>
      </c>
      <c r="AL50" s="210">
        <v>0</v>
      </c>
      <c r="AM50" s="210">
        <v>23965917</v>
      </c>
      <c r="AN50" s="247">
        <v>23965917</v>
      </c>
      <c r="AO50" s="210">
        <v>0</v>
      </c>
      <c r="AP50" s="221">
        <v>122794139</v>
      </c>
      <c r="AQ50" s="210">
        <v>0</v>
      </c>
      <c r="AS50" s="244">
        <f t="shared" si="0"/>
        <v>0</v>
      </c>
      <c r="AU50" s="247">
        <f t="shared" si="26"/>
        <v>23965917</v>
      </c>
      <c r="AV50" s="247">
        <f t="shared" si="27"/>
        <v>98828222</v>
      </c>
    </row>
    <row r="51" spans="1:48" x14ac:dyDescent="0.35">
      <c r="A51" s="214">
        <v>2112117</v>
      </c>
      <c r="B51" s="214" t="s">
        <v>516</v>
      </c>
      <c r="C51" s="217">
        <v>80449599</v>
      </c>
      <c r="D51" s="217">
        <v>0</v>
      </c>
      <c r="E51" s="217">
        <v>0</v>
      </c>
      <c r="F51" s="217">
        <v>0</v>
      </c>
      <c r="G51" s="217">
        <f t="shared" si="12"/>
        <v>80449599</v>
      </c>
      <c r="H51" s="217">
        <v>0</v>
      </c>
      <c r="I51" s="217">
        <v>13137420</v>
      </c>
      <c r="J51" s="217">
        <f t="shared" si="5"/>
        <v>67312179</v>
      </c>
      <c r="K51" s="217">
        <v>0</v>
      </c>
      <c r="L51" s="217">
        <v>1280818</v>
      </c>
      <c r="M51" s="217">
        <f t="shared" si="6"/>
        <v>11856602</v>
      </c>
      <c r="N51" s="217">
        <v>13137420</v>
      </c>
      <c r="O51" s="217">
        <f t="shared" si="7"/>
        <v>0</v>
      </c>
      <c r="P51" s="217">
        <f t="shared" si="8"/>
        <v>67312179</v>
      </c>
      <c r="Q51" s="217">
        <f t="shared" si="9"/>
        <v>1280818</v>
      </c>
      <c r="S51" s="222">
        <v>2112117</v>
      </c>
      <c r="T51" s="243" t="s">
        <v>767</v>
      </c>
      <c r="U51" s="221">
        <v>80449599</v>
      </c>
      <c r="V51" s="221">
        <v>0</v>
      </c>
      <c r="W51" s="221">
        <v>0</v>
      </c>
      <c r="X51" s="221">
        <v>0</v>
      </c>
      <c r="Y51" s="221">
        <v>80449599</v>
      </c>
      <c r="Z51" s="221">
        <v>0</v>
      </c>
      <c r="AA51" s="221">
        <v>0</v>
      </c>
      <c r="AB51" s="246">
        <v>0</v>
      </c>
      <c r="AC51" s="221">
        <v>0</v>
      </c>
      <c r="AD51" s="221">
        <v>13137420</v>
      </c>
      <c r="AE51" s="246">
        <v>13137420</v>
      </c>
      <c r="AF51" s="221">
        <v>67312179</v>
      </c>
      <c r="AG51" s="221">
        <v>0</v>
      </c>
      <c r="AH51" s="246">
        <v>0</v>
      </c>
      <c r="AI51" s="246">
        <v>1280818</v>
      </c>
      <c r="AJ51" s="210">
        <v>11856602</v>
      </c>
      <c r="AK51" s="210">
        <v>0</v>
      </c>
      <c r="AL51" s="210">
        <v>0</v>
      </c>
      <c r="AM51" s="210">
        <v>13137420</v>
      </c>
      <c r="AN51" s="247">
        <v>13137420</v>
      </c>
      <c r="AO51" s="210">
        <v>0</v>
      </c>
      <c r="AP51" s="221">
        <v>67312179</v>
      </c>
      <c r="AQ51" s="210">
        <v>0</v>
      </c>
      <c r="AS51" s="244">
        <f t="shared" si="0"/>
        <v>0</v>
      </c>
      <c r="AU51" s="247">
        <f t="shared" si="26"/>
        <v>13137420</v>
      </c>
      <c r="AV51" s="247">
        <f t="shared" si="27"/>
        <v>54174759</v>
      </c>
    </row>
    <row r="52" spans="1:48" s="226" customFormat="1" x14ac:dyDescent="0.35">
      <c r="A52" s="235">
        <v>2112118</v>
      </c>
      <c r="B52" s="235" t="s">
        <v>12</v>
      </c>
      <c r="C52" s="237">
        <f>+C53+C54</f>
        <v>1716486018</v>
      </c>
      <c r="D52" s="237">
        <v>0</v>
      </c>
      <c r="E52" s="237">
        <v>0</v>
      </c>
      <c r="F52" s="237">
        <v>0</v>
      </c>
      <c r="G52" s="237">
        <f t="shared" si="12"/>
        <v>1716486018</v>
      </c>
      <c r="H52" s="237">
        <v>743269209</v>
      </c>
      <c r="I52" s="237">
        <v>1022143057</v>
      </c>
      <c r="J52" s="237">
        <f t="shared" si="5"/>
        <v>694342961</v>
      </c>
      <c r="K52" s="237">
        <v>21080410</v>
      </c>
      <c r="L52" s="237">
        <v>29783973</v>
      </c>
      <c r="M52" s="237">
        <f t="shared" si="6"/>
        <v>992359084</v>
      </c>
      <c r="N52" s="237">
        <v>1023565786</v>
      </c>
      <c r="O52" s="237">
        <f t="shared" si="7"/>
        <v>1422729</v>
      </c>
      <c r="P52" s="237">
        <f t="shared" si="8"/>
        <v>692920232</v>
      </c>
      <c r="Q52" s="237">
        <f t="shared" si="9"/>
        <v>29783973</v>
      </c>
      <c r="S52" s="227">
        <v>2112118</v>
      </c>
      <c r="T52" s="242" t="s">
        <v>12</v>
      </c>
      <c r="U52" s="228">
        <v>1716486018</v>
      </c>
      <c r="V52" s="228">
        <v>0</v>
      </c>
      <c r="W52" s="228">
        <v>0</v>
      </c>
      <c r="X52" s="228">
        <v>0</v>
      </c>
      <c r="Y52" s="228">
        <v>1716486018</v>
      </c>
      <c r="Z52" s="228">
        <v>0</v>
      </c>
      <c r="AA52" s="228">
        <v>0</v>
      </c>
      <c r="AB52" s="245">
        <v>743269209</v>
      </c>
      <c r="AC52" s="228">
        <v>743269209</v>
      </c>
      <c r="AD52" s="228">
        <v>1022143057</v>
      </c>
      <c r="AE52" s="245">
        <v>1022143057</v>
      </c>
      <c r="AF52" s="228">
        <v>694342961</v>
      </c>
      <c r="AG52" s="228">
        <v>0</v>
      </c>
      <c r="AH52" s="245">
        <v>21080410</v>
      </c>
      <c r="AI52" s="245">
        <v>29783973</v>
      </c>
      <c r="AJ52" s="226">
        <v>992359084</v>
      </c>
      <c r="AK52" s="226">
        <v>0</v>
      </c>
      <c r="AL52" s="226">
        <v>529800</v>
      </c>
      <c r="AM52" s="226">
        <v>1023565786</v>
      </c>
      <c r="AN52" s="248">
        <v>1023565786</v>
      </c>
      <c r="AO52" s="226">
        <v>1422729</v>
      </c>
      <c r="AP52" s="228">
        <v>692920232</v>
      </c>
      <c r="AQ52" s="226">
        <v>0</v>
      </c>
      <c r="AS52" s="244">
        <f t="shared" si="0"/>
        <v>0</v>
      </c>
      <c r="AU52" s="248"/>
      <c r="AV52" s="248"/>
    </row>
    <row r="53" spans="1:48" x14ac:dyDescent="0.35">
      <c r="A53" s="214">
        <v>21121181</v>
      </c>
      <c r="B53" s="212" t="s">
        <v>517</v>
      </c>
      <c r="C53" s="217">
        <v>740067090</v>
      </c>
      <c r="D53" s="217">
        <v>0</v>
      </c>
      <c r="E53" s="217">
        <v>0</v>
      </c>
      <c r="F53" s="217">
        <v>0</v>
      </c>
      <c r="G53" s="217">
        <f t="shared" si="12"/>
        <v>740067090</v>
      </c>
      <c r="H53" s="217">
        <v>371634604.5</v>
      </c>
      <c r="I53" s="217">
        <v>492487560.5</v>
      </c>
      <c r="J53" s="217">
        <f t="shared" si="5"/>
        <v>247579529.5</v>
      </c>
      <c r="K53" s="217">
        <v>0</v>
      </c>
      <c r="L53" s="217">
        <v>0</v>
      </c>
      <c r="M53" s="217">
        <f t="shared" si="6"/>
        <v>492487560.5</v>
      </c>
      <c r="N53" s="217">
        <v>492487560.5</v>
      </c>
      <c r="O53" s="217">
        <f t="shared" si="7"/>
        <v>0</v>
      </c>
      <c r="P53" s="217">
        <f t="shared" si="8"/>
        <v>247579529.5</v>
      </c>
      <c r="Q53" s="217">
        <f t="shared" si="9"/>
        <v>0</v>
      </c>
      <c r="S53" s="222">
        <v>21121181</v>
      </c>
      <c r="T53" s="243" t="s">
        <v>768</v>
      </c>
      <c r="U53" s="221">
        <v>740067090</v>
      </c>
      <c r="V53" s="221">
        <v>0</v>
      </c>
      <c r="W53" s="221">
        <v>0</v>
      </c>
      <c r="X53" s="221">
        <v>0</v>
      </c>
      <c r="Y53" s="221">
        <v>740067090</v>
      </c>
      <c r="Z53" s="221">
        <v>0</v>
      </c>
      <c r="AA53" s="221">
        <v>0</v>
      </c>
      <c r="AB53" s="246">
        <v>371634604.5</v>
      </c>
      <c r="AC53" s="221">
        <v>371634604.5</v>
      </c>
      <c r="AD53" s="221">
        <v>492487560.5</v>
      </c>
      <c r="AE53" s="246">
        <v>492487560.5</v>
      </c>
      <c r="AF53" s="221">
        <v>247579529.5</v>
      </c>
      <c r="AG53" s="221">
        <v>0</v>
      </c>
      <c r="AH53" s="246">
        <v>0</v>
      </c>
      <c r="AI53" s="246">
        <v>0</v>
      </c>
      <c r="AJ53" s="210">
        <v>492487560.5</v>
      </c>
      <c r="AK53" s="210">
        <v>0</v>
      </c>
      <c r="AL53" s="210">
        <v>0</v>
      </c>
      <c r="AM53" s="210">
        <v>492487560.5</v>
      </c>
      <c r="AN53" s="247">
        <v>492487560.5</v>
      </c>
      <c r="AO53" s="210">
        <v>0</v>
      </c>
      <c r="AP53" s="221">
        <v>247579529.5</v>
      </c>
      <c r="AQ53" s="210">
        <v>0</v>
      </c>
      <c r="AS53" s="244">
        <f t="shared" si="0"/>
        <v>0</v>
      </c>
      <c r="AU53" s="247">
        <f t="shared" ref="AU53:AU55" si="28">+G53-P53</f>
        <v>492487560.5</v>
      </c>
      <c r="AV53" s="247">
        <f t="shared" ref="AV53:AV55" si="29">+P53-AU53</f>
        <v>-244908031</v>
      </c>
    </row>
    <row r="54" spans="1:48" x14ac:dyDescent="0.35">
      <c r="A54" s="214">
        <v>21121182</v>
      </c>
      <c r="B54" s="212" t="s">
        <v>518</v>
      </c>
      <c r="C54" s="217">
        <v>976418928</v>
      </c>
      <c r="D54" s="217">
        <v>0</v>
      </c>
      <c r="E54" s="217">
        <v>0</v>
      </c>
      <c r="F54" s="217">
        <v>0</v>
      </c>
      <c r="G54" s="217">
        <f t="shared" si="12"/>
        <v>976418928</v>
      </c>
      <c r="H54" s="217">
        <v>371634604.5</v>
      </c>
      <c r="I54" s="217">
        <v>529655496.5</v>
      </c>
      <c r="J54" s="217">
        <f t="shared" si="5"/>
        <v>446763431.5</v>
      </c>
      <c r="K54" s="217">
        <v>21080410</v>
      </c>
      <c r="L54" s="217">
        <v>29783973</v>
      </c>
      <c r="M54" s="217">
        <f t="shared" si="6"/>
        <v>499871523.5</v>
      </c>
      <c r="N54" s="217">
        <v>531078225.5</v>
      </c>
      <c r="O54" s="217">
        <f t="shared" si="7"/>
        <v>1422729</v>
      </c>
      <c r="P54" s="217">
        <f t="shared" si="8"/>
        <v>445340702.5</v>
      </c>
      <c r="Q54" s="217">
        <f t="shared" si="9"/>
        <v>29783973</v>
      </c>
      <c r="S54" s="222">
        <v>21121182</v>
      </c>
      <c r="T54" s="243" t="s">
        <v>769</v>
      </c>
      <c r="U54" s="221">
        <v>976418928</v>
      </c>
      <c r="V54" s="221">
        <v>0</v>
      </c>
      <c r="W54" s="221">
        <v>0</v>
      </c>
      <c r="X54" s="221">
        <v>0</v>
      </c>
      <c r="Y54" s="221">
        <v>976418928</v>
      </c>
      <c r="Z54" s="221">
        <v>0</v>
      </c>
      <c r="AA54" s="221">
        <v>0</v>
      </c>
      <c r="AB54" s="246">
        <v>371634604.5</v>
      </c>
      <c r="AC54" s="221">
        <v>371634604.5</v>
      </c>
      <c r="AD54" s="221">
        <v>529655496.5</v>
      </c>
      <c r="AE54" s="246">
        <v>529655496.5</v>
      </c>
      <c r="AF54" s="221">
        <v>446763431.5</v>
      </c>
      <c r="AG54" s="221">
        <v>0</v>
      </c>
      <c r="AH54" s="246">
        <v>21080410</v>
      </c>
      <c r="AI54" s="246">
        <v>29783973</v>
      </c>
      <c r="AJ54" s="210">
        <v>499871523.5</v>
      </c>
      <c r="AK54" s="210">
        <v>0</v>
      </c>
      <c r="AL54" s="210">
        <v>529800</v>
      </c>
      <c r="AM54" s="210">
        <v>531078225.5</v>
      </c>
      <c r="AN54" s="247">
        <v>531078225.5</v>
      </c>
      <c r="AO54" s="210">
        <v>1422729</v>
      </c>
      <c r="AP54" s="221">
        <v>445340702.5</v>
      </c>
      <c r="AQ54" s="210">
        <v>0</v>
      </c>
      <c r="AS54" s="244">
        <f t="shared" si="0"/>
        <v>0</v>
      </c>
      <c r="AU54" s="247">
        <f t="shared" si="28"/>
        <v>531078225.5</v>
      </c>
      <c r="AV54" s="247">
        <f t="shared" si="29"/>
        <v>-85737523</v>
      </c>
    </row>
    <row r="55" spans="1:48" x14ac:dyDescent="0.35">
      <c r="A55" s="214">
        <v>2112119</v>
      </c>
      <c r="B55" s="212" t="s">
        <v>531</v>
      </c>
      <c r="C55" s="217">
        <v>65224474</v>
      </c>
      <c r="D55" s="217">
        <v>0</v>
      </c>
      <c r="E55" s="217">
        <v>0</v>
      </c>
      <c r="F55" s="217">
        <v>0</v>
      </c>
      <c r="G55" s="217">
        <f t="shared" si="12"/>
        <v>65224474</v>
      </c>
      <c r="H55" s="217">
        <v>2264158</v>
      </c>
      <c r="I55" s="217">
        <v>2264158</v>
      </c>
      <c r="J55" s="217">
        <f t="shared" si="5"/>
        <v>62960316</v>
      </c>
      <c r="K55" s="217">
        <v>0</v>
      </c>
      <c r="L55" s="217">
        <v>0</v>
      </c>
      <c r="M55" s="217">
        <f t="shared" si="6"/>
        <v>2264158</v>
      </c>
      <c r="N55" s="217">
        <v>2264158</v>
      </c>
      <c r="O55" s="217">
        <f t="shared" si="7"/>
        <v>0</v>
      </c>
      <c r="P55" s="217">
        <f t="shared" si="8"/>
        <v>62960316</v>
      </c>
      <c r="Q55" s="217">
        <f t="shared" si="9"/>
        <v>0</v>
      </c>
      <c r="S55" s="222">
        <v>2112119</v>
      </c>
      <c r="T55" s="243" t="s">
        <v>20</v>
      </c>
      <c r="U55" s="221">
        <v>65224474</v>
      </c>
      <c r="V55" s="221">
        <v>0</v>
      </c>
      <c r="W55" s="221">
        <v>0</v>
      </c>
      <c r="X55" s="221">
        <v>0</v>
      </c>
      <c r="Y55" s="221">
        <v>65224474</v>
      </c>
      <c r="Z55" s="221">
        <v>0</v>
      </c>
      <c r="AA55" s="221">
        <v>0</v>
      </c>
      <c r="AB55" s="246">
        <v>2264158</v>
      </c>
      <c r="AC55" s="221">
        <v>2264158</v>
      </c>
      <c r="AD55" s="221">
        <v>2264158</v>
      </c>
      <c r="AE55" s="246">
        <v>2264158</v>
      </c>
      <c r="AF55" s="221">
        <v>62960316</v>
      </c>
      <c r="AG55" s="221">
        <v>0</v>
      </c>
      <c r="AH55" s="246">
        <v>0</v>
      </c>
      <c r="AI55" s="246">
        <v>0</v>
      </c>
      <c r="AJ55" s="210">
        <v>2264158</v>
      </c>
      <c r="AK55" s="210">
        <v>0</v>
      </c>
      <c r="AL55" s="210">
        <v>2264158</v>
      </c>
      <c r="AM55" s="210">
        <v>2264158</v>
      </c>
      <c r="AN55" s="247">
        <v>2264158</v>
      </c>
      <c r="AO55" s="210">
        <v>0</v>
      </c>
      <c r="AP55" s="221">
        <v>62960316</v>
      </c>
      <c r="AQ55" s="210">
        <v>0</v>
      </c>
      <c r="AS55" s="244">
        <f t="shared" si="0"/>
        <v>0</v>
      </c>
      <c r="AU55" s="247">
        <f t="shared" si="28"/>
        <v>2264158</v>
      </c>
      <c r="AV55" s="247">
        <f t="shared" si="29"/>
        <v>60696158</v>
      </c>
    </row>
    <row r="56" spans="1:48" s="226" customFormat="1" x14ac:dyDescent="0.35">
      <c r="A56" s="235">
        <v>21122</v>
      </c>
      <c r="B56" s="236" t="s">
        <v>14</v>
      </c>
      <c r="C56" s="237">
        <f>SUM(C57:C62)</f>
        <v>4794961154</v>
      </c>
      <c r="D56" s="237">
        <v>0</v>
      </c>
      <c r="E56" s="237">
        <v>0</v>
      </c>
      <c r="F56" s="237">
        <v>0</v>
      </c>
      <c r="G56" s="237">
        <f t="shared" si="12"/>
        <v>4794961154</v>
      </c>
      <c r="H56" s="237">
        <v>913912042</v>
      </c>
      <c r="I56" s="237">
        <v>1689766286</v>
      </c>
      <c r="J56" s="237">
        <f t="shared" si="5"/>
        <v>3105194868</v>
      </c>
      <c r="K56" s="237">
        <v>20229007</v>
      </c>
      <c r="L56" s="237">
        <v>167536460</v>
      </c>
      <c r="M56" s="237">
        <f t="shared" si="6"/>
        <v>1522229826</v>
      </c>
      <c r="N56" s="237">
        <v>1727832671</v>
      </c>
      <c r="O56" s="237">
        <f t="shared" si="7"/>
        <v>38066385</v>
      </c>
      <c r="P56" s="237">
        <f t="shared" si="8"/>
        <v>3067128483</v>
      </c>
      <c r="Q56" s="237">
        <f t="shared" si="9"/>
        <v>167536460</v>
      </c>
      <c r="S56" s="227">
        <v>21122</v>
      </c>
      <c r="T56" s="242" t="s">
        <v>14</v>
      </c>
      <c r="U56" s="228">
        <v>4794961154</v>
      </c>
      <c r="V56" s="228">
        <v>0</v>
      </c>
      <c r="W56" s="228">
        <v>0</v>
      </c>
      <c r="X56" s="228">
        <v>0</v>
      </c>
      <c r="Y56" s="228">
        <v>4794961154</v>
      </c>
      <c r="Z56" s="228">
        <v>0</v>
      </c>
      <c r="AA56" s="228">
        <v>0</v>
      </c>
      <c r="AB56" s="245">
        <v>913912042</v>
      </c>
      <c r="AC56" s="228">
        <v>913912042</v>
      </c>
      <c r="AD56" s="228">
        <v>1689766286</v>
      </c>
      <c r="AE56" s="245">
        <v>1689766286</v>
      </c>
      <c r="AF56" s="228">
        <v>3105194868</v>
      </c>
      <c r="AG56" s="228">
        <v>0</v>
      </c>
      <c r="AH56" s="245">
        <v>20229007</v>
      </c>
      <c r="AI56" s="245">
        <v>167536460</v>
      </c>
      <c r="AJ56" s="226">
        <v>1522229826</v>
      </c>
      <c r="AK56" s="226">
        <v>0</v>
      </c>
      <c r="AL56" s="226">
        <v>26928089</v>
      </c>
      <c r="AM56" s="226">
        <v>1727832671</v>
      </c>
      <c r="AN56" s="248">
        <v>1727832671</v>
      </c>
      <c r="AO56" s="226">
        <v>38066385</v>
      </c>
      <c r="AP56" s="228">
        <v>3067128483</v>
      </c>
      <c r="AQ56" s="226">
        <v>0</v>
      </c>
      <c r="AS56" s="244">
        <f t="shared" si="0"/>
        <v>0</v>
      </c>
      <c r="AU56" s="248"/>
      <c r="AV56" s="248"/>
    </row>
    <row r="57" spans="1:48" x14ac:dyDescent="0.35">
      <c r="A57" s="214">
        <v>211221</v>
      </c>
      <c r="B57" s="212" t="s">
        <v>532</v>
      </c>
      <c r="C57" s="217">
        <v>1515268362</v>
      </c>
      <c r="D57" s="217">
        <v>0</v>
      </c>
      <c r="E57" s="217">
        <v>0</v>
      </c>
      <c r="F57" s="217">
        <v>0</v>
      </c>
      <c r="G57" s="217">
        <f t="shared" si="12"/>
        <v>1515268362</v>
      </c>
      <c r="H57" s="217">
        <v>460305538</v>
      </c>
      <c r="I57" s="217">
        <v>694635913</v>
      </c>
      <c r="J57" s="217">
        <f t="shared" si="5"/>
        <v>820632449</v>
      </c>
      <c r="K57" s="217">
        <v>10114503.5</v>
      </c>
      <c r="L57" s="217">
        <v>14230167.5</v>
      </c>
      <c r="M57" s="217">
        <f t="shared" si="6"/>
        <v>680405745.5</v>
      </c>
      <c r="N57" s="217">
        <v>700351157</v>
      </c>
      <c r="O57" s="217">
        <f t="shared" si="7"/>
        <v>5715244</v>
      </c>
      <c r="P57" s="217">
        <f t="shared" si="8"/>
        <v>814917205</v>
      </c>
      <c r="Q57" s="217">
        <f t="shared" si="9"/>
        <v>14230167.5</v>
      </c>
      <c r="S57" s="222">
        <v>211221</v>
      </c>
      <c r="T57" s="243" t="s">
        <v>787</v>
      </c>
      <c r="U57" s="221">
        <v>1515268362</v>
      </c>
      <c r="V57" s="221">
        <v>0</v>
      </c>
      <c r="W57" s="221">
        <v>0</v>
      </c>
      <c r="X57" s="221">
        <v>0</v>
      </c>
      <c r="Y57" s="221">
        <v>1515268362</v>
      </c>
      <c r="Z57" s="221">
        <v>0</v>
      </c>
      <c r="AA57" s="221">
        <v>0</v>
      </c>
      <c r="AB57" s="246">
        <v>460305538</v>
      </c>
      <c r="AC57" s="221">
        <v>460305538</v>
      </c>
      <c r="AD57" s="221">
        <v>694635913</v>
      </c>
      <c r="AE57" s="246">
        <v>694635913</v>
      </c>
      <c r="AF57" s="221">
        <v>820632449</v>
      </c>
      <c r="AG57" s="221">
        <v>0</v>
      </c>
      <c r="AH57" s="246">
        <v>10114503.5</v>
      </c>
      <c r="AI57" s="246">
        <v>14230167.5</v>
      </c>
      <c r="AJ57" s="210">
        <v>680405745.5</v>
      </c>
      <c r="AK57" s="210">
        <v>0</v>
      </c>
      <c r="AL57" s="210">
        <v>3882686</v>
      </c>
      <c r="AM57" s="210">
        <v>700351157</v>
      </c>
      <c r="AN57" s="247">
        <v>700351157</v>
      </c>
      <c r="AO57" s="210">
        <v>5715244</v>
      </c>
      <c r="AP57" s="221">
        <v>814917205</v>
      </c>
      <c r="AQ57" s="210">
        <v>0</v>
      </c>
      <c r="AS57" s="244">
        <f t="shared" si="0"/>
        <v>0</v>
      </c>
      <c r="AU57" s="247">
        <f t="shared" ref="AU57:AU62" si="30">+G57-P57</f>
        <v>700351157</v>
      </c>
      <c r="AV57" s="247">
        <f t="shared" ref="AV57:AV62" si="31">+P57-AU57</f>
        <v>114566048</v>
      </c>
    </row>
    <row r="58" spans="1:48" x14ac:dyDescent="0.35">
      <c r="A58" s="214">
        <v>211222</v>
      </c>
      <c r="B58" s="212" t="s">
        <v>533</v>
      </c>
      <c r="C58" s="217">
        <v>1129786699</v>
      </c>
      <c r="D58" s="217">
        <v>0</v>
      </c>
      <c r="E58" s="217">
        <v>0</v>
      </c>
      <c r="F58" s="217">
        <v>0</v>
      </c>
      <c r="G58" s="217">
        <f t="shared" si="12"/>
        <v>1129786699</v>
      </c>
      <c r="H58" s="217">
        <v>434899232</v>
      </c>
      <c r="I58" s="217">
        <v>611462862</v>
      </c>
      <c r="J58" s="217">
        <f t="shared" si="5"/>
        <v>518323837</v>
      </c>
      <c r="K58" s="217">
        <v>10114503.5</v>
      </c>
      <c r="L58" s="217">
        <v>14230167.5</v>
      </c>
      <c r="M58" s="217">
        <f t="shared" si="6"/>
        <v>597232694.5</v>
      </c>
      <c r="N58" s="217">
        <v>642584411</v>
      </c>
      <c r="O58" s="217">
        <f t="shared" si="7"/>
        <v>31121549</v>
      </c>
      <c r="P58" s="217">
        <f t="shared" si="8"/>
        <v>487202288</v>
      </c>
      <c r="Q58" s="217">
        <f t="shared" si="9"/>
        <v>14230167.5</v>
      </c>
      <c r="S58" s="222">
        <v>211222</v>
      </c>
      <c r="T58" s="243" t="s">
        <v>788</v>
      </c>
      <c r="U58" s="221">
        <v>1129786699</v>
      </c>
      <c r="V58" s="221">
        <v>0</v>
      </c>
      <c r="W58" s="221">
        <v>0</v>
      </c>
      <c r="X58" s="221">
        <v>0</v>
      </c>
      <c r="Y58" s="221">
        <v>1129786699</v>
      </c>
      <c r="Z58" s="221">
        <v>0</v>
      </c>
      <c r="AA58" s="221">
        <v>0</v>
      </c>
      <c r="AB58" s="246">
        <v>434899232</v>
      </c>
      <c r="AC58" s="221">
        <v>434899232</v>
      </c>
      <c r="AD58" s="221">
        <v>611462862</v>
      </c>
      <c r="AE58" s="246">
        <v>611462862</v>
      </c>
      <c r="AF58" s="221">
        <v>518323837</v>
      </c>
      <c r="AG58" s="221">
        <v>0</v>
      </c>
      <c r="AH58" s="246">
        <v>10114503.5</v>
      </c>
      <c r="AI58" s="246">
        <v>14230167.5</v>
      </c>
      <c r="AJ58" s="210">
        <v>597232694.5</v>
      </c>
      <c r="AK58" s="210">
        <v>0</v>
      </c>
      <c r="AL58" s="210">
        <v>3882686</v>
      </c>
      <c r="AM58" s="210">
        <v>642584411</v>
      </c>
      <c r="AN58" s="247">
        <v>642584411</v>
      </c>
      <c r="AO58" s="210">
        <v>31121549</v>
      </c>
      <c r="AP58" s="221">
        <v>487202288</v>
      </c>
      <c r="AQ58" s="210">
        <v>0</v>
      </c>
      <c r="AS58" s="244">
        <f t="shared" si="0"/>
        <v>0</v>
      </c>
      <c r="AU58" s="247">
        <f t="shared" si="30"/>
        <v>642584411</v>
      </c>
      <c r="AV58" s="247">
        <f t="shared" si="31"/>
        <v>-155382123</v>
      </c>
    </row>
    <row r="59" spans="1:48" x14ac:dyDescent="0.35">
      <c r="A59" s="214">
        <v>211223</v>
      </c>
      <c r="B59" s="212" t="s">
        <v>525</v>
      </c>
      <c r="C59" s="217">
        <v>1018047988</v>
      </c>
      <c r="D59" s="217">
        <v>0</v>
      </c>
      <c r="E59" s="217">
        <v>0</v>
      </c>
      <c r="F59" s="217">
        <v>0</v>
      </c>
      <c r="G59" s="217">
        <f t="shared" si="12"/>
        <v>1018047988</v>
      </c>
      <c r="H59" s="217">
        <v>0</v>
      </c>
      <c r="I59" s="217">
        <v>164188236</v>
      </c>
      <c r="J59" s="217">
        <f t="shared" si="5"/>
        <v>853859752</v>
      </c>
      <c r="K59" s="217">
        <v>0</v>
      </c>
      <c r="L59" s="217">
        <v>139076125</v>
      </c>
      <c r="M59" s="217">
        <f t="shared" si="6"/>
        <v>25112111</v>
      </c>
      <c r="N59" s="217">
        <v>165417828</v>
      </c>
      <c r="O59" s="217">
        <f t="shared" si="7"/>
        <v>1229592</v>
      </c>
      <c r="P59" s="217">
        <f t="shared" si="8"/>
        <v>852630160</v>
      </c>
      <c r="Q59" s="217">
        <f t="shared" si="9"/>
        <v>139076125</v>
      </c>
      <c r="S59" s="222">
        <v>211223</v>
      </c>
      <c r="T59" s="243" t="s">
        <v>779</v>
      </c>
      <c r="U59" s="221">
        <v>1018047988</v>
      </c>
      <c r="V59" s="221">
        <v>0</v>
      </c>
      <c r="W59" s="221">
        <v>0</v>
      </c>
      <c r="X59" s="221">
        <v>0</v>
      </c>
      <c r="Y59" s="221">
        <v>1018047988</v>
      </c>
      <c r="Z59" s="221">
        <v>0</v>
      </c>
      <c r="AA59" s="221">
        <v>0</v>
      </c>
      <c r="AB59" s="246">
        <v>0</v>
      </c>
      <c r="AC59" s="221">
        <v>0</v>
      </c>
      <c r="AD59" s="221">
        <v>164188236</v>
      </c>
      <c r="AE59" s="246">
        <v>164188236</v>
      </c>
      <c r="AF59" s="221">
        <v>853859752</v>
      </c>
      <c r="AG59" s="221">
        <v>0</v>
      </c>
      <c r="AH59" s="246">
        <v>0</v>
      </c>
      <c r="AI59" s="246">
        <v>139076125</v>
      </c>
      <c r="AJ59" s="210">
        <v>25112111</v>
      </c>
      <c r="AK59" s="210">
        <v>0</v>
      </c>
      <c r="AL59" s="210">
        <v>455445</v>
      </c>
      <c r="AM59" s="210">
        <v>165417828</v>
      </c>
      <c r="AN59" s="247">
        <v>165417828</v>
      </c>
      <c r="AO59" s="210">
        <v>1229592</v>
      </c>
      <c r="AP59" s="221">
        <v>852630160</v>
      </c>
      <c r="AQ59" s="210">
        <v>0</v>
      </c>
      <c r="AS59" s="244">
        <f t="shared" si="0"/>
        <v>0</v>
      </c>
      <c r="AU59" s="247">
        <f t="shared" si="30"/>
        <v>165417828</v>
      </c>
      <c r="AV59" s="247">
        <f t="shared" si="31"/>
        <v>687212332</v>
      </c>
    </row>
    <row r="60" spans="1:48" x14ac:dyDescent="0.35">
      <c r="A60" s="214">
        <v>211224</v>
      </c>
      <c r="B60" s="212" t="s">
        <v>534</v>
      </c>
      <c r="C60" s="217">
        <v>502767364</v>
      </c>
      <c r="D60" s="217">
        <v>0</v>
      </c>
      <c r="E60" s="217">
        <v>0</v>
      </c>
      <c r="F60" s="217">
        <v>0</v>
      </c>
      <c r="G60" s="217">
        <f t="shared" si="12"/>
        <v>502767364</v>
      </c>
      <c r="H60" s="217">
        <v>0</v>
      </c>
      <c r="I60" s="217">
        <v>76179154</v>
      </c>
      <c r="J60" s="217">
        <f t="shared" si="5"/>
        <v>426588210</v>
      </c>
      <c r="K60" s="217">
        <v>0</v>
      </c>
      <c r="L60" s="217">
        <v>0</v>
      </c>
      <c r="M60" s="217">
        <f t="shared" si="6"/>
        <v>76179154</v>
      </c>
      <c r="N60" s="217">
        <v>76179154</v>
      </c>
      <c r="O60" s="217">
        <f t="shared" si="7"/>
        <v>0</v>
      </c>
      <c r="P60" s="217">
        <f t="shared" si="8"/>
        <v>426588210</v>
      </c>
      <c r="Q60" s="217">
        <f t="shared" si="9"/>
        <v>0</v>
      </c>
      <c r="S60" s="222">
        <v>211224</v>
      </c>
      <c r="T60" s="243" t="s">
        <v>789</v>
      </c>
      <c r="U60" s="221">
        <v>502767364</v>
      </c>
      <c r="V60" s="221">
        <v>0</v>
      </c>
      <c r="W60" s="221">
        <v>0</v>
      </c>
      <c r="X60" s="221">
        <v>0</v>
      </c>
      <c r="Y60" s="221">
        <v>502767364</v>
      </c>
      <c r="Z60" s="221">
        <v>0</v>
      </c>
      <c r="AA60" s="221">
        <v>0</v>
      </c>
      <c r="AB60" s="246">
        <v>0</v>
      </c>
      <c r="AC60" s="221">
        <v>0</v>
      </c>
      <c r="AD60" s="221">
        <v>76179154</v>
      </c>
      <c r="AE60" s="246">
        <v>76179154</v>
      </c>
      <c r="AF60" s="221">
        <v>426588210</v>
      </c>
      <c r="AG60" s="221">
        <v>0</v>
      </c>
      <c r="AH60" s="246">
        <v>0</v>
      </c>
      <c r="AI60" s="246">
        <v>0</v>
      </c>
      <c r="AJ60" s="210">
        <v>76179154</v>
      </c>
      <c r="AK60" s="210">
        <v>0</v>
      </c>
      <c r="AL60" s="210">
        <v>0</v>
      </c>
      <c r="AM60" s="210">
        <v>76179154</v>
      </c>
      <c r="AN60" s="247">
        <v>76179154</v>
      </c>
      <c r="AO60" s="210">
        <v>0</v>
      </c>
      <c r="AP60" s="221">
        <v>426588210</v>
      </c>
      <c r="AQ60" s="210">
        <v>0</v>
      </c>
      <c r="AS60" s="244">
        <f t="shared" si="0"/>
        <v>0</v>
      </c>
      <c r="AU60" s="247">
        <f t="shared" si="30"/>
        <v>76179154</v>
      </c>
      <c r="AV60" s="247">
        <f t="shared" si="31"/>
        <v>350409056</v>
      </c>
    </row>
    <row r="61" spans="1:48" x14ac:dyDescent="0.35">
      <c r="A61" s="214">
        <v>211225</v>
      </c>
      <c r="B61" s="212" t="s">
        <v>527</v>
      </c>
      <c r="C61" s="217">
        <v>252015215</v>
      </c>
      <c r="D61" s="217">
        <v>0</v>
      </c>
      <c r="E61" s="217">
        <v>0</v>
      </c>
      <c r="F61" s="217">
        <v>0</v>
      </c>
      <c r="G61" s="217">
        <f t="shared" si="12"/>
        <v>252015215</v>
      </c>
      <c r="H61" s="217">
        <v>18707272</v>
      </c>
      <c r="I61" s="217">
        <v>86165755</v>
      </c>
      <c r="J61" s="217">
        <f t="shared" si="5"/>
        <v>165849460</v>
      </c>
      <c r="K61" s="217">
        <v>0</v>
      </c>
      <c r="L61" s="217">
        <v>0</v>
      </c>
      <c r="M61" s="217">
        <f t="shared" si="6"/>
        <v>86165755</v>
      </c>
      <c r="N61" s="217">
        <v>86165755</v>
      </c>
      <c r="O61" s="217">
        <f t="shared" si="7"/>
        <v>0</v>
      </c>
      <c r="P61" s="217">
        <f t="shared" si="8"/>
        <v>165849460</v>
      </c>
      <c r="Q61" s="217">
        <f t="shared" si="9"/>
        <v>0</v>
      </c>
      <c r="S61" s="222">
        <v>211225</v>
      </c>
      <c r="T61" s="243" t="s">
        <v>781</v>
      </c>
      <c r="U61" s="221">
        <v>252015215</v>
      </c>
      <c r="V61" s="221">
        <v>0</v>
      </c>
      <c r="W61" s="221">
        <v>0</v>
      </c>
      <c r="X61" s="221">
        <v>0</v>
      </c>
      <c r="Y61" s="221">
        <v>252015215</v>
      </c>
      <c r="Z61" s="221">
        <v>0</v>
      </c>
      <c r="AA61" s="221">
        <v>0</v>
      </c>
      <c r="AB61" s="246">
        <v>18707272</v>
      </c>
      <c r="AC61" s="221">
        <v>18707272</v>
      </c>
      <c r="AD61" s="221">
        <v>86165755</v>
      </c>
      <c r="AE61" s="246">
        <v>86165755</v>
      </c>
      <c r="AF61" s="221">
        <v>165849460</v>
      </c>
      <c r="AG61" s="221">
        <v>0</v>
      </c>
      <c r="AH61" s="246">
        <v>0</v>
      </c>
      <c r="AI61" s="246">
        <v>0</v>
      </c>
      <c r="AJ61" s="210">
        <v>86165755</v>
      </c>
      <c r="AK61" s="210">
        <v>0</v>
      </c>
      <c r="AL61" s="210">
        <v>18707272</v>
      </c>
      <c r="AM61" s="210">
        <v>86165755</v>
      </c>
      <c r="AN61" s="247">
        <v>86165755</v>
      </c>
      <c r="AO61" s="210">
        <v>0</v>
      </c>
      <c r="AP61" s="221">
        <v>165849460</v>
      </c>
      <c r="AQ61" s="210">
        <v>0</v>
      </c>
      <c r="AS61" s="244">
        <f t="shared" si="0"/>
        <v>0</v>
      </c>
      <c r="AU61" s="247">
        <f t="shared" si="30"/>
        <v>86165755</v>
      </c>
      <c r="AV61" s="247">
        <f t="shared" si="31"/>
        <v>79683705</v>
      </c>
    </row>
    <row r="62" spans="1:48" x14ac:dyDescent="0.35">
      <c r="A62" s="214">
        <v>211226</v>
      </c>
      <c r="B62" s="212" t="s">
        <v>633</v>
      </c>
      <c r="C62" s="217">
        <v>377075526</v>
      </c>
      <c r="D62" s="217">
        <v>0</v>
      </c>
      <c r="E62" s="217">
        <v>0</v>
      </c>
      <c r="F62" s="217">
        <v>0</v>
      </c>
      <c r="G62" s="217">
        <f t="shared" si="12"/>
        <v>377075526</v>
      </c>
      <c r="H62" s="217">
        <v>0</v>
      </c>
      <c r="I62" s="217">
        <v>57134366</v>
      </c>
      <c r="J62" s="217">
        <f t="shared" si="5"/>
        <v>319941160</v>
      </c>
      <c r="K62" s="217">
        <v>0</v>
      </c>
      <c r="L62" s="217">
        <v>0</v>
      </c>
      <c r="M62" s="217">
        <f t="shared" si="6"/>
        <v>57134366</v>
      </c>
      <c r="N62" s="217">
        <v>57134366</v>
      </c>
      <c r="O62" s="217">
        <f t="shared" si="7"/>
        <v>0</v>
      </c>
      <c r="P62" s="217">
        <f t="shared" si="8"/>
        <v>319941160</v>
      </c>
      <c r="Q62" s="217">
        <f t="shared" si="9"/>
        <v>0</v>
      </c>
      <c r="S62" s="222">
        <v>211226</v>
      </c>
      <c r="T62" s="243" t="s">
        <v>782</v>
      </c>
      <c r="U62" s="221">
        <v>377075526</v>
      </c>
      <c r="V62" s="221">
        <v>0</v>
      </c>
      <c r="W62" s="221">
        <v>0</v>
      </c>
      <c r="X62" s="221">
        <v>0</v>
      </c>
      <c r="Y62" s="221">
        <v>377075526</v>
      </c>
      <c r="Z62" s="221">
        <v>0</v>
      </c>
      <c r="AA62" s="221">
        <v>0</v>
      </c>
      <c r="AB62" s="246">
        <v>0</v>
      </c>
      <c r="AC62" s="221">
        <v>0</v>
      </c>
      <c r="AD62" s="221">
        <v>57134366</v>
      </c>
      <c r="AE62" s="246">
        <v>57134366</v>
      </c>
      <c r="AF62" s="221">
        <v>319941160</v>
      </c>
      <c r="AG62" s="221">
        <v>0</v>
      </c>
      <c r="AH62" s="246">
        <v>0</v>
      </c>
      <c r="AI62" s="246">
        <v>0</v>
      </c>
      <c r="AJ62" s="210">
        <v>57134366</v>
      </c>
      <c r="AK62" s="210">
        <v>0</v>
      </c>
      <c r="AL62" s="210">
        <v>0</v>
      </c>
      <c r="AM62" s="210">
        <v>57134366</v>
      </c>
      <c r="AN62" s="247">
        <v>57134366</v>
      </c>
      <c r="AO62" s="210">
        <v>0</v>
      </c>
      <c r="AP62" s="221">
        <v>319941160</v>
      </c>
      <c r="AQ62" s="210">
        <v>0</v>
      </c>
      <c r="AS62" s="244">
        <f t="shared" si="0"/>
        <v>0</v>
      </c>
      <c r="AU62" s="247">
        <f t="shared" si="30"/>
        <v>57134366</v>
      </c>
      <c r="AV62" s="247">
        <f t="shared" si="31"/>
        <v>262806794</v>
      </c>
    </row>
    <row r="63" spans="1:48" s="226" customFormat="1" x14ac:dyDescent="0.35">
      <c r="A63" s="229">
        <v>212</v>
      </c>
      <c r="B63" s="230" t="s">
        <v>21</v>
      </c>
      <c r="C63" s="231">
        <f>+C64+C108</f>
        <v>8555827773</v>
      </c>
      <c r="D63" s="231">
        <f t="shared" ref="D63:Q63" si="32">+D64+D108</f>
        <v>2872403991</v>
      </c>
      <c r="E63" s="231">
        <f t="shared" si="32"/>
        <v>589712351</v>
      </c>
      <c r="F63" s="231">
        <f t="shared" si="32"/>
        <v>1651590599</v>
      </c>
      <c r="G63" s="231">
        <f t="shared" si="32"/>
        <v>12490110012</v>
      </c>
      <c r="H63" s="231">
        <v>1231823929.5</v>
      </c>
      <c r="I63" s="231">
        <v>5261524763.8700008</v>
      </c>
      <c r="J63" s="231">
        <f t="shared" si="32"/>
        <v>6879617307.1300001</v>
      </c>
      <c r="K63" s="231">
        <v>861663215.35000002</v>
      </c>
      <c r="L63" s="231">
        <v>1817281028.3700001</v>
      </c>
      <c r="M63" s="231">
        <f t="shared" si="32"/>
        <v>3444243735.5</v>
      </c>
      <c r="N63" s="231">
        <v>8467786437.2099991</v>
      </c>
      <c r="O63" s="231">
        <f t="shared" si="32"/>
        <v>3012261673.3400002</v>
      </c>
      <c r="P63" s="231">
        <f t="shared" si="32"/>
        <v>3867355633.79</v>
      </c>
      <c r="Q63" s="231">
        <f t="shared" si="32"/>
        <v>1817281028.3699999</v>
      </c>
      <c r="S63" s="227">
        <v>212</v>
      </c>
      <c r="T63" s="242" t="s">
        <v>21</v>
      </c>
      <c r="U63" s="228">
        <v>8555827773</v>
      </c>
      <c r="V63" s="228">
        <v>2872403991</v>
      </c>
      <c r="W63" s="228">
        <v>589712351</v>
      </c>
      <c r="X63" s="228">
        <v>1651590599</v>
      </c>
      <c r="Y63" s="228">
        <v>12490110012</v>
      </c>
      <c r="Z63" s="228">
        <v>671478846</v>
      </c>
      <c r="AA63" s="228">
        <v>5515951</v>
      </c>
      <c r="AB63" s="245">
        <v>1231823929.5</v>
      </c>
      <c r="AC63" s="228">
        <v>1226307978.5</v>
      </c>
      <c r="AD63" s="228">
        <v>5933003609.8700008</v>
      </c>
      <c r="AE63" s="245">
        <v>5261524763.8700008</v>
      </c>
      <c r="AF63" s="228">
        <v>7228585248.1299992</v>
      </c>
      <c r="AG63" s="228">
        <v>297553177</v>
      </c>
      <c r="AH63" s="245">
        <v>861663215.35000002</v>
      </c>
      <c r="AI63" s="245">
        <v>1817281028.3700001</v>
      </c>
      <c r="AJ63" s="226">
        <v>3741796912.500001</v>
      </c>
      <c r="AK63" s="226">
        <v>277761779</v>
      </c>
      <c r="AL63" s="226">
        <v>1783016535.3900001</v>
      </c>
      <c r="AM63" s="226">
        <v>8745548216.2099991</v>
      </c>
      <c r="AN63" s="248">
        <v>8467786437.2099991</v>
      </c>
      <c r="AO63" s="226">
        <v>3206261673.3399982</v>
      </c>
      <c r="AP63" s="228">
        <v>4022323574.7900009</v>
      </c>
      <c r="AQ63" s="226">
        <v>0</v>
      </c>
      <c r="AS63" s="244">
        <f t="shared" si="0"/>
        <v>0</v>
      </c>
    </row>
    <row r="64" spans="1:48" s="226" customFormat="1" x14ac:dyDescent="0.35">
      <c r="A64" s="229">
        <v>2121</v>
      </c>
      <c r="B64" s="230" t="s">
        <v>22</v>
      </c>
      <c r="C64" s="231">
        <f>+C65+C106</f>
        <v>351990348</v>
      </c>
      <c r="D64" s="231">
        <f t="shared" ref="D64:Q64" si="33">+D65+D106</f>
        <v>744690000</v>
      </c>
      <c r="E64" s="231">
        <f t="shared" si="33"/>
        <v>20000000</v>
      </c>
      <c r="F64" s="231">
        <f t="shared" si="33"/>
        <v>521122658</v>
      </c>
      <c r="G64" s="231">
        <f t="shared" si="33"/>
        <v>1597803006</v>
      </c>
      <c r="H64" s="231">
        <v>96114088</v>
      </c>
      <c r="I64" s="231">
        <v>596114186</v>
      </c>
      <c r="J64" s="231">
        <f t="shared" si="33"/>
        <v>1001688820</v>
      </c>
      <c r="K64" s="231">
        <v>169854914</v>
      </c>
      <c r="L64" s="231">
        <v>321458990</v>
      </c>
      <c r="M64" s="231">
        <f t="shared" si="33"/>
        <v>274655196</v>
      </c>
      <c r="N64" s="231">
        <v>784185124</v>
      </c>
      <c r="O64" s="231">
        <f t="shared" si="33"/>
        <v>188070938</v>
      </c>
      <c r="P64" s="231">
        <f t="shared" si="33"/>
        <v>813617882</v>
      </c>
      <c r="Q64" s="231">
        <f t="shared" si="33"/>
        <v>321458990</v>
      </c>
      <c r="S64" s="227">
        <v>2121</v>
      </c>
      <c r="T64" s="242" t="s">
        <v>22</v>
      </c>
      <c r="U64" s="228">
        <v>351990348</v>
      </c>
      <c r="V64" s="228">
        <v>744690000</v>
      </c>
      <c r="W64" s="228">
        <v>20000000</v>
      </c>
      <c r="X64" s="228">
        <v>521122658</v>
      </c>
      <c r="Y64" s="228">
        <v>1597803006</v>
      </c>
      <c r="Z64" s="228">
        <v>0</v>
      </c>
      <c r="AA64" s="228">
        <v>0</v>
      </c>
      <c r="AB64" s="245">
        <v>96114088</v>
      </c>
      <c r="AC64" s="228">
        <v>96114088</v>
      </c>
      <c r="AD64" s="228">
        <v>596114186</v>
      </c>
      <c r="AE64" s="245">
        <v>596114186</v>
      </c>
      <c r="AF64" s="228">
        <v>1001688820</v>
      </c>
      <c r="AG64" s="228">
        <v>0</v>
      </c>
      <c r="AH64" s="245">
        <v>169854914</v>
      </c>
      <c r="AI64" s="245">
        <v>321458990</v>
      </c>
      <c r="AJ64" s="226">
        <v>274655196</v>
      </c>
      <c r="AK64" s="226">
        <v>20000000</v>
      </c>
      <c r="AL64" s="226">
        <v>133844819</v>
      </c>
      <c r="AM64" s="226">
        <v>804185124</v>
      </c>
      <c r="AN64" s="248">
        <v>784185124</v>
      </c>
      <c r="AO64" s="226">
        <v>188070938</v>
      </c>
      <c r="AP64" s="228">
        <v>813617882</v>
      </c>
      <c r="AQ64" s="226">
        <v>0</v>
      </c>
      <c r="AS64" s="244">
        <f t="shared" si="0"/>
        <v>0</v>
      </c>
    </row>
    <row r="65" spans="1:45" s="226" customFormat="1" x14ac:dyDescent="0.35">
      <c r="A65" s="232">
        <v>21211</v>
      </c>
      <c r="B65" s="233" t="s">
        <v>23</v>
      </c>
      <c r="C65" s="234">
        <f>+C66+C70+C95</f>
        <v>331990348</v>
      </c>
      <c r="D65" s="234">
        <f t="shared" ref="D65:Q65" si="34">+D66+D70+D95</f>
        <v>744690000</v>
      </c>
      <c r="E65" s="234">
        <f t="shared" si="34"/>
        <v>0</v>
      </c>
      <c r="F65" s="234">
        <f t="shared" si="34"/>
        <v>521122658</v>
      </c>
      <c r="G65" s="234">
        <f t="shared" si="34"/>
        <v>1597803006</v>
      </c>
      <c r="H65" s="234">
        <v>96114088</v>
      </c>
      <c r="I65" s="234">
        <v>596114186</v>
      </c>
      <c r="J65" s="234">
        <f t="shared" si="34"/>
        <v>1001688820</v>
      </c>
      <c r="K65" s="234">
        <v>169854914</v>
      </c>
      <c r="L65" s="234">
        <v>321458990</v>
      </c>
      <c r="M65" s="234">
        <f t="shared" si="34"/>
        <v>274655196</v>
      </c>
      <c r="N65" s="234">
        <v>784185124</v>
      </c>
      <c r="O65" s="234">
        <f t="shared" si="34"/>
        <v>188070938</v>
      </c>
      <c r="P65" s="234">
        <f t="shared" si="34"/>
        <v>813617882</v>
      </c>
      <c r="Q65" s="234">
        <f t="shared" si="34"/>
        <v>321458990</v>
      </c>
      <c r="S65" s="227">
        <v>21211</v>
      </c>
      <c r="T65" s="242" t="s">
        <v>23</v>
      </c>
      <c r="U65" s="228">
        <v>331990348</v>
      </c>
      <c r="V65" s="228">
        <v>744690000</v>
      </c>
      <c r="W65" s="228">
        <v>0</v>
      </c>
      <c r="X65" s="228">
        <v>521122658</v>
      </c>
      <c r="Y65" s="228">
        <v>1597803006</v>
      </c>
      <c r="Z65" s="228">
        <v>0</v>
      </c>
      <c r="AA65" s="228">
        <v>0</v>
      </c>
      <c r="AB65" s="245">
        <v>96114088</v>
      </c>
      <c r="AC65" s="228">
        <v>96114088</v>
      </c>
      <c r="AD65" s="228">
        <v>596114186</v>
      </c>
      <c r="AE65" s="245">
        <v>596114186</v>
      </c>
      <c r="AF65" s="228">
        <v>1001688820</v>
      </c>
      <c r="AG65" s="228">
        <v>0</v>
      </c>
      <c r="AH65" s="245">
        <v>169854914</v>
      </c>
      <c r="AI65" s="245">
        <v>321458990</v>
      </c>
      <c r="AJ65" s="226">
        <v>274655196</v>
      </c>
      <c r="AK65" s="226">
        <v>0</v>
      </c>
      <c r="AL65" s="226">
        <v>133844819</v>
      </c>
      <c r="AM65" s="226">
        <v>784185124</v>
      </c>
      <c r="AN65" s="248">
        <v>784185124</v>
      </c>
      <c r="AO65" s="226">
        <v>188070938</v>
      </c>
      <c r="AP65" s="228">
        <v>813617882</v>
      </c>
      <c r="AQ65" s="226">
        <v>0</v>
      </c>
      <c r="AS65" s="244">
        <f t="shared" si="0"/>
        <v>0</v>
      </c>
    </row>
    <row r="66" spans="1:45" s="226" customFormat="1" x14ac:dyDescent="0.35">
      <c r="A66" s="232">
        <v>212111</v>
      </c>
      <c r="B66" s="233" t="s">
        <v>24</v>
      </c>
      <c r="C66" s="234">
        <f>+C67</f>
        <v>10000000</v>
      </c>
      <c r="D66" s="234">
        <f t="shared" ref="D66:Q66" si="35">+D67</f>
        <v>0</v>
      </c>
      <c r="E66" s="234">
        <f t="shared" si="35"/>
        <v>0</v>
      </c>
      <c r="F66" s="234">
        <f t="shared" si="35"/>
        <v>0</v>
      </c>
      <c r="G66" s="234">
        <f t="shared" si="35"/>
        <v>10000000</v>
      </c>
      <c r="H66" s="234">
        <v>0</v>
      </c>
      <c r="I66" s="234">
        <v>0</v>
      </c>
      <c r="J66" s="234">
        <f t="shared" si="35"/>
        <v>10000000</v>
      </c>
      <c r="K66" s="234">
        <v>0</v>
      </c>
      <c r="L66" s="234">
        <v>0</v>
      </c>
      <c r="M66" s="234">
        <f t="shared" si="35"/>
        <v>0</v>
      </c>
      <c r="N66" s="234">
        <v>0</v>
      </c>
      <c r="O66" s="234">
        <f t="shared" si="35"/>
        <v>0</v>
      </c>
      <c r="P66" s="234">
        <f t="shared" si="35"/>
        <v>10000000</v>
      </c>
      <c r="Q66" s="234">
        <f t="shared" si="35"/>
        <v>0</v>
      </c>
      <c r="S66" s="227">
        <v>212111</v>
      </c>
      <c r="T66" s="242" t="s">
        <v>24</v>
      </c>
      <c r="U66" s="228">
        <v>10000000</v>
      </c>
      <c r="V66" s="228">
        <v>0</v>
      </c>
      <c r="W66" s="228">
        <v>0</v>
      </c>
      <c r="X66" s="228">
        <v>0</v>
      </c>
      <c r="Y66" s="228">
        <v>10000000</v>
      </c>
      <c r="Z66" s="228">
        <v>0</v>
      </c>
      <c r="AA66" s="228">
        <v>0</v>
      </c>
      <c r="AB66" s="245">
        <v>0</v>
      </c>
      <c r="AC66" s="228">
        <v>0</v>
      </c>
      <c r="AD66" s="228">
        <v>0</v>
      </c>
      <c r="AE66" s="245">
        <v>0</v>
      </c>
      <c r="AF66" s="228">
        <v>10000000</v>
      </c>
      <c r="AG66" s="228">
        <v>0</v>
      </c>
      <c r="AH66" s="245">
        <v>0</v>
      </c>
      <c r="AI66" s="245">
        <v>0</v>
      </c>
      <c r="AJ66" s="226">
        <v>0</v>
      </c>
      <c r="AK66" s="226">
        <v>0</v>
      </c>
      <c r="AL66" s="226">
        <v>0</v>
      </c>
      <c r="AM66" s="226">
        <v>0</v>
      </c>
      <c r="AN66" s="248">
        <v>0</v>
      </c>
      <c r="AO66" s="226">
        <v>0</v>
      </c>
      <c r="AP66" s="228">
        <v>10000000</v>
      </c>
      <c r="AQ66" s="226">
        <v>0</v>
      </c>
      <c r="AS66" s="244">
        <f t="shared" si="0"/>
        <v>0</v>
      </c>
    </row>
    <row r="67" spans="1:45" s="226" customFormat="1" x14ac:dyDescent="0.35">
      <c r="A67" s="235">
        <v>2121113</v>
      </c>
      <c r="B67" s="236" t="s">
        <v>25</v>
      </c>
      <c r="C67" s="237">
        <f>+C68+C69</f>
        <v>10000000</v>
      </c>
      <c r="D67" s="237">
        <f t="shared" ref="D67:Q67" si="36">+D68+D69</f>
        <v>0</v>
      </c>
      <c r="E67" s="237">
        <f t="shared" si="36"/>
        <v>0</v>
      </c>
      <c r="F67" s="237">
        <f t="shared" si="36"/>
        <v>0</v>
      </c>
      <c r="G67" s="237">
        <f t="shared" si="36"/>
        <v>10000000</v>
      </c>
      <c r="H67" s="237">
        <v>0</v>
      </c>
      <c r="I67" s="237">
        <v>0</v>
      </c>
      <c r="J67" s="237">
        <f t="shared" si="36"/>
        <v>10000000</v>
      </c>
      <c r="K67" s="237">
        <v>0</v>
      </c>
      <c r="L67" s="237">
        <v>0</v>
      </c>
      <c r="M67" s="237">
        <f t="shared" si="36"/>
        <v>0</v>
      </c>
      <c r="N67" s="237">
        <v>0</v>
      </c>
      <c r="O67" s="237">
        <f t="shared" si="36"/>
        <v>0</v>
      </c>
      <c r="P67" s="237">
        <f t="shared" si="36"/>
        <v>10000000</v>
      </c>
      <c r="Q67" s="237">
        <f t="shared" si="36"/>
        <v>0</v>
      </c>
      <c r="S67" s="227">
        <v>2121113</v>
      </c>
      <c r="T67" s="242" t="s">
        <v>25</v>
      </c>
      <c r="U67" s="228">
        <v>10000000</v>
      </c>
      <c r="V67" s="228">
        <v>0</v>
      </c>
      <c r="W67" s="228">
        <v>0</v>
      </c>
      <c r="X67" s="228">
        <v>0</v>
      </c>
      <c r="Y67" s="228">
        <v>10000000</v>
      </c>
      <c r="Z67" s="228">
        <v>0</v>
      </c>
      <c r="AA67" s="228">
        <v>0</v>
      </c>
      <c r="AB67" s="245">
        <v>0</v>
      </c>
      <c r="AC67" s="228">
        <v>0</v>
      </c>
      <c r="AD67" s="228">
        <v>0</v>
      </c>
      <c r="AE67" s="245">
        <v>0</v>
      </c>
      <c r="AF67" s="228">
        <v>10000000</v>
      </c>
      <c r="AG67" s="228">
        <v>0</v>
      </c>
      <c r="AH67" s="245">
        <v>0</v>
      </c>
      <c r="AI67" s="245">
        <v>0</v>
      </c>
      <c r="AJ67" s="226">
        <v>0</v>
      </c>
      <c r="AK67" s="226">
        <v>0</v>
      </c>
      <c r="AL67" s="226">
        <v>0</v>
      </c>
      <c r="AM67" s="226">
        <v>0</v>
      </c>
      <c r="AN67" s="248">
        <v>0</v>
      </c>
      <c r="AO67" s="226">
        <v>0</v>
      </c>
      <c r="AP67" s="228">
        <v>10000000</v>
      </c>
      <c r="AQ67" s="226">
        <v>0</v>
      </c>
      <c r="AS67" s="244">
        <f t="shared" si="0"/>
        <v>0</v>
      </c>
    </row>
    <row r="68" spans="1:45" ht="29" x14ac:dyDescent="0.35">
      <c r="A68" s="214">
        <v>212111313</v>
      </c>
      <c r="B68" s="212" t="s">
        <v>535</v>
      </c>
      <c r="C68" s="217">
        <v>5000000</v>
      </c>
      <c r="D68" s="217">
        <v>0</v>
      </c>
      <c r="E68" s="217">
        <v>0</v>
      </c>
      <c r="F68" s="217">
        <v>0</v>
      </c>
      <c r="G68" s="217">
        <f t="shared" si="12"/>
        <v>5000000</v>
      </c>
      <c r="H68" s="217">
        <v>0</v>
      </c>
      <c r="I68" s="217">
        <v>0</v>
      </c>
      <c r="J68" s="217">
        <f t="shared" si="5"/>
        <v>5000000</v>
      </c>
      <c r="K68" s="217">
        <v>0</v>
      </c>
      <c r="L68" s="217">
        <v>0</v>
      </c>
      <c r="M68" s="217">
        <f t="shared" si="6"/>
        <v>0</v>
      </c>
      <c r="N68" s="217">
        <v>0</v>
      </c>
      <c r="O68" s="217">
        <f t="shared" si="7"/>
        <v>0</v>
      </c>
      <c r="P68" s="217">
        <f t="shared" si="8"/>
        <v>5000000</v>
      </c>
      <c r="Q68" s="217">
        <f t="shared" si="9"/>
        <v>0</v>
      </c>
      <c r="S68" s="222">
        <v>212111313</v>
      </c>
      <c r="T68" s="243" t="s">
        <v>790</v>
      </c>
      <c r="U68" s="221">
        <v>5000000</v>
      </c>
      <c r="V68" s="221">
        <v>0</v>
      </c>
      <c r="W68" s="221">
        <v>0</v>
      </c>
      <c r="X68" s="221">
        <v>0</v>
      </c>
      <c r="Y68" s="221">
        <v>5000000</v>
      </c>
      <c r="Z68" s="221">
        <v>0</v>
      </c>
      <c r="AA68" s="221">
        <v>0</v>
      </c>
      <c r="AB68" s="246">
        <v>0</v>
      </c>
      <c r="AC68" s="221">
        <v>0</v>
      </c>
      <c r="AD68" s="221">
        <v>0</v>
      </c>
      <c r="AE68" s="246">
        <v>0</v>
      </c>
      <c r="AF68" s="221">
        <v>5000000</v>
      </c>
      <c r="AG68" s="221">
        <v>0</v>
      </c>
      <c r="AH68" s="246">
        <v>0</v>
      </c>
      <c r="AI68" s="246">
        <v>0</v>
      </c>
      <c r="AJ68" s="210">
        <v>0</v>
      </c>
      <c r="AK68" s="210">
        <v>0</v>
      </c>
      <c r="AL68" s="210">
        <v>0</v>
      </c>
      <c r="AM68" s="210">
        <v>0</v>
      </c>
      <c r="AN68" s="247">
        <v>0</v>
      </c>
      <c r="AO68" s="210">
        <v>0</v>
      </c>
      <c r="AP68" s="221">
        <v>5000000</v>
      </c>
      <c r="AQ68" s="210">
        <v>0</v>
      </c>
      <c r="AS68" s="244">
        <f t="shared" si="0"/>
        <v>0</v>
      </c>
    </row>
    <row r="69" spans="1:45" x14ac:dyDescent="0.35">
      <c r="A69" s="214">
        <v>212111314</v>
      </c>
      <c r="B69" s="212" t="s">
        <v>536</v>
      </c>
      <c r="C69" s="217">
        <v>5000000</v>
      </c>
      <c r="D69" s="217">
        <v>0</v>
      </c>
      <c r="E69" s="217">
        <v>0</v>
      </c>
      <c r="F69" s="217">
        <v>0</v>
      </c>
      <c r="G69" s="217">
        <f t="shared" si="12"/>
        <v>5000000</v>
      </c>
      <c r="H69" s="217">
        <v>0</v>
      </c>
      <c r="I69" s="217">
        <v>0</v>
      </c>
      <c r="J69" s="217">
        <f t="shared" si="5"/>
        <v>5000000</v>
      </c>
      <c r="K69" s="217">
        <v>0</v>
      </c>
      <c r="L69" s="217">
        <v>0</v>
      </c>
      <c r="M69" s="217">
        <f t="shared" si="6"/>
        <v>0</v>
      </c>
      <c r="N69" s="217">
        <v>0</v>
      </c>
      <c r="O69" s="217">
        <f t="shared" si="7"/>
        <v>0</v>
      </c>
      <c r="P69" s="217">
        <f t="shared" si="8"/>
        <v>5000000</v>
      </c>
      <c r="Q69" s="217">
        <f t="shared" si="9"/>
        <v>0</v>
      </c>
      <c r="S69" s="222">
        <v>212111314</v>
      </c>
      <c r="T69" s="243" t="s">
        <v>791</v>
      </c>
      <c r="U69" s="221">
        <v>5000000</v>
      </c>
      <c r="V69" s="221">
        <v>0</v>
      </c>
      <c r="W69" s="221">
        <v>0</v>
      </c>
      <c r="X69" s="221">
        <v>0</v>
      </c>
      <c r="Y69" s="221">
        <v>5000000</v>
      </c>
      <c r="Z69" s="221">
        <v>0</v>
      </c>
      <c r="AA69" s="221">
        <v>0</v>
      </c>
      <c r="AB69" s="246">
        <v>0</v>
      </c>
      <c r="AC69" s="221">
        <v>0</v>
      </c>
      <c r="AD69" s="221">
        <v>0</v>
      </c>
      <c r="AE69" s="246">
        <v>0</v>
      </c>
      <c r="AF69" s="221">
        <v>5000000</v>
      </c>
      <c r="AG69" s="221">
        <v>0</v>
      </c>
      <c r="AH69" s="246">
        <v>0</v>
      </c>
      <c r="AI69" s="246">
        <v>0</v>
      </c>
      <c r="AJ69" s="210">
        <v>0</v>
      </c>
      <c r="AK69" s="210">
        <v>0</v>
      </c>
      <c r="AL69" s="210">
        <v>0</v>
      </c>
      <c r="AM69" s="210">
        <v>0</v>
      </c>
      <c r="AN69" s="247">
        <v>0</v>
      </c>
      <c r="AO69" s="210">
        <v>0</v>
      </c>
      <c r="AP69" s="221">
        <v>5000000</v>
      </c>
      <c r="AQ69" s="210">
        <v>0</v>
      </c>
      <c r="AS69" s="244">
        <f t="shared" si="0"/>
        <v>0</v>
      </c>
    </row>
    <row r="70" spans="1:45" s="226" customFormat="1" x14ac:dyDescent="0.35">
      <c r="A70" s="232">
        <v>212113</v>
      </c>
      <c r="B70" s="233" t="s">
        <v>26</v>
      </c>
      <c r="C70" s="234">
        <f>+C71</f>
        <v>243800000</v>
      </c>
      <c r="D70" s="234">
        <v>309000000</v>
      </c>
      <c r="E70" s="234">
        <v>0</v>
      </c>
      <c r="F70" s="234">
        <v>496122658</v>
      </c>
      <c r="G70" s="234">
        <f t="shared" si="12"/>
        <v>1048922658</v>
      </c>
      <c r="H70" s="234">
        <v>85127588</v>
      </c>
      <c r="I70" s="234">
        <v>276168813</v>
      </c>
      <c r="J70" s="234">
        <f t="shared" si="5"/>
        <v>772753845</v>
      </c>
      <c r="K70" s="234">
        <v>14639168</v>
      </c>
      <c r="L70" s="234">
        <v>166243244</v>
      </c>
      <c r="M70" s="234">
        <f t="shared" si="6"/>
        <v>109925569</v>
      </c>
      <c r="N70" s="234">
        <v>358187924</v>
      </c>
      <c r="O70" s="234">
        <f t="shared" si="7"/>
        <v>82019111</v>
      </c>
      <c r="P70" s="234">
        <f t="shared" si="8"/>
        <v>690734734</v>
      </c>
      <c r="Q70" s="234">
        <f t="shared" si="9"/>
        <v>166243244</v>
      </c>
      <c r="S70" s="227">
        <v>212113</v>
      </c>
      <c r="T70" s="242" t="s">
        <v>26</v>
      </c>
      <c r="U70" s="228">
        <v>243800000</v>
      </c>
      <c r="V70" s="228">
        <v>309000000</v>
      </c>
      <c r="W70" s="228">
        <v>0</v>
      </c>
      <c r="X70" s="228">
        <v>496122658</v>
      </c>
      <c r="Y70" s="228">
        <v>1048922658</v>
      </c>
      <c r="Z70" s="228">
        <v>0</v>
      </c>
      <c r="AA70" s="228">
        <v>0</v>
      </c>
      <c r="AB70" s="245">
        <v>85127588</v>
      </c>
      <c r="AC70" s="228">
        <v>85127588</v>
      </c>
      <c r="AD70" s="228">
        <v>276168813</v>
      </c>
      <c r="AE70" s="245">
        <v>276168813</v>
      </c>
      <c r="AF70" s="228">
        <v>772753845</v>
      </c>
      <c r="AG70" s="228">
        <v>0</v>
      </c>
      <c r="AH70" s="245">
        <v>14639168</v>
      </c>
      <c r="AI70" s="245">
        <v>166243244</v>
      </c>
      <c r="AJ70" s="226">
        <v>109925569</v>
      </c>
      <c r="AK70" s="226">
        <v>0</v>
      </c>
      <c r="AL70" s="226">
        <v>122537619</v>
      </c>
      <c r="AM70" s="226">
        <v>358187924</v>
      </c>
      <c r="AN70" s="248">
        <v>358187924</v>
      </c>
      <c r="AO70" s="226">
        <v>82019111</v>
      </c>
      <c r="AP70" s="228">
        <v>690734734</v>
      </c>
      <c r="AQ70" s="226">
        <v>0</v>
      </c>
      <c r="AS70" s="244">
        <f t="shared" si="0"/>
        <v>0</v>
      </c>
    </row>
    <row r="71" spans="1:45" s="226" customFormat="1" x14ac:dyDescent="0.35">
      <c r="A71" s="232">
        <v>2121131</v>
      </c>
      <c r="B71" s="233" t="s">
        <v>27</v>
      </c>
      <c r="C71" s="234">
        <f>+C72+C74+C78+C81+C87+C91+C93</f>
        <v>243800000</v>
      </c>
      <c r="D71" s="234">
        <v>309000000</v>
      </c>
      <c r="E71" s="234">
        <v>0</v>
      </c>
      <c r="F71" s="234">
        <v>496122658</v>
      </c>
      <c r="G71" s="234">
        <f t="shared" si="12"/>
        <v>1048922658</v>
      </c>
      <c r="H71" s="234">
        <v>85127588</v>
      </c>
      <c r="I71" s="234">
        <v>276168813</v>
      </c>
      <c r="J71" s="234">
        <f t="shared" ref="J71:J135" si="37">+G71-I71</f>
        <v>772753845</v>
      </c>
      <c r="K71" s="234">
        <v>14639168</v>
      </c>
      <c r="L71" s="234">
        <v>166243244</v>
      </c>
      <c r="M71" s="234">
        <f t="shared" ref="M71:M135" si="38">+I71-L71</f>
        <v>109925569</v>
      </c>
      <c r="N71" s="234">
        <v>358187924</v>
      </c>
      <c r="O71" s="234">
        <f t="shared" ref="O71:O135" si="39">+N71-I71</f>
        <v>82019111</v>
      </c>
      <c r="P71" s="234">
        <f t="shared" ref="P71:P135" si="40">+G71-N71</f>
        <v>690734734</v>
      </c>
      <c r="Q71" s="234">
        <f t="shared" ref="Q71:Q135" si="41">+L71</f>
        <v>166243244</v>
      </c>
      <c r="S71" s="227">
        <v>2121131</v>
      </c>
      <c r="T71" s="242" t="s">
        <v>27</v>
      </c>
      <c r="U71" s="228">
        <v>243800000</v>
      </c>
      <c r="V71" s="228">
        <v>309000000</v>
      </c>
      <c r="W71" s="228">
        <v>0</v>
      </c>
      <c r="X71" s="228">
        <v>496122658</v>
      </c>
      <c r="Y71" s="228">
        <v>1048922658</v>
      </c>
      <c r="Z71" s="228">
        <v>0</v>
      </c>
      <c r="AA71" s="228">
        <v>0</v>
      </c>
      <c r="AB71" s="245">
        <v>85127588</v>
      </c>
      <c r="AC71" s="228">
        <v>85127588</v>
      </c>
      <c r="AD71" s="228">
        <v>276168813</v>
      </c>
      <c r="AE71" s="245">
        <v>276168813</v>
      </c>
      <c r="AF71" s="228">
        <v>772753845</v>
      </c>
      <c r="AG71" s="228">
        <v>0</v>
      </c>
      <c r="AH71" s="245">
        <v>14639168</v>
      </c>
      <c r="AI71" s="245">
        <v>166243244</v>
      </c>
      <c r="AJ71" s="226">
        <v>109925569</v>
      </c>
      <c r="AK71" s="226">
        <v>0</v>
      </c>
      <c r="AL71" s="226">
        <v>122537619</v>
      </c>
      <c r="AM71" s="226">
        <v>358187924</v>
      </c>
      <c r="AN71" s="248">
        <v>358187924</v>
      </c>
      <c r="AO71" s="226">
        <v>82019111</v>
      </c>
      <c r="AP71" s="228">
        <v>690734734</v>
      </c>
      <c r="AQ71" s="226">
        <v>0</v>
      </c>
      <c r="AS71" s="244">
        <f t="shared" ref="AS71:AS134" si="42">+E71-W71</f>
        <v>0</v>
      </c>
    </row>
    <row r="72" spans="1:45" s="226" customFormat="1" x14ac:dyDescent="0.35">
      <c r="A72" s="235">
        <v>21211311</v>
      </c>
      <c r="B72" s="236" t="s">
        <v>28</v>
      </c>
      <c r="C72" s="237">
        <f>+C73</f>
        <v>20000000</v>
      </c>
      <c r="D72" s="237">
        <v>10000000</v>
      </c>
      <c r="E72" s="237">
        <v>0</v>
      </c>
      <c r="F72" s="237">
        <v>0</v>
      </c>
      <c r="G72" s="237">
        <f t="shared" si="12"/>
        <v>30000000</v>
      </c>
      <c r="H72" s="237">
        <v>293600</v>
      </c>
      <c r="I72" s="237">
        <v>4868200</v>
      </c>
      <c r="J72" s="237">
        <f t="shared" si="37"/>
        <v>25131800</v>
      </c>
      <c r="K72" s="237">
        <v>1394600</v>
      </c>
      <c r="L72" s="237">
        <v>4769200</v>
      </c>
      <c r="M72" s="237">
        <f t="shared" si="38"/>
        <v>99000</v>
      </c>
      <c r="N72" s="237">
        <v>9165079</v>
      </c>
      <c r="O72" s="237">
        <f t="shared" si="39"/>
        <v>4296879</v>
      </c>
      <c r="P72" s="237">
        <f t="shared" si="40"/>
        <v>20834921</v>
      </c>
      <c r="Q72" s="237">
        <f t="shared" si="41"/>
        <v>4769200</v>
      </c>
      <c r="S72" s="227">
        <v>21211311</v>
      </c>
      <c r="T72" s="242" t="s">
        <v>28</v>
      </c>
      <c r="U72" s="228">
        <v>20000000</v>
      </c>
      <c r="V72" s="228">
        <v>10000000</v>
      </c>
      <c r="W72" s="228">
        <v>0</v>
      </c>
      <c r="X72" s="228">
        <v>0</v>
      </c>
      <c r="Y72" s="228">
        <v>30000000</v>
      </c>
      <c r="Z72" s="228">
        <v>0</v>
      </c>
      <c r="AA72" s="228">
        <v>0</v>
      </c>
      <c r="AB72" s="245">
        <v>293600</v>
      </c>
      <c r="AC72" s="228">
        <v>293600</v>
      </c>
      <c r="AD72" s="228">
        <v>4868200</v>
      </c>
      <c r="AE72" s="245">
        <v>4868200</v>
      </c>
      <c r="AF72" s="228">
        <v>25131800</v>
      </c>
      <c r="AG72" s="228">
        <v>0</v>
      </c>
      <c r="AH72" s="245">
        <v>1394600</v>
      </c>
      <c r="AI72" s="245">
        <v>4769200</v>
      </c>
      <c r="AJ72" s="226">
        <v>99000</v>
      </c>
      <c r="AK72" s="226">
        <v>0</v>
      </c>
      <c r="AL72" s="226">
        <v>293600</v>
      </c>
      <c r="AM72" s="226">
        <v>9165079</v>
      </c>
      <c r="AN72" s="248">
        <v>9165079</v>
      </c>
      <c r="AO72" s="226">
        <v>4296879</v>
      </c>
      <c r="AP72" s="228">
        <v>20834921</v>
      </c>
      <c r="AQ72" s="226">
        <v>0</v>
      </c>
      <c r="AS72" s="244">
        <f t="shared" si="42"/>
        <v>0</v>
      </c>
    </row>
    <row r="73" spans="1:45" x14ac:dyDescent="0.35">
      <c r="A73" s="214">
        <v>212113116</v>
      </c>
      <c r="B73" s="212" t="s">
        <v>537</v>
      </c>
      <c r="C73" s="217">
        <v>20000000</v>
      </c>
      <c r="D73" s="217">
        <v>10000000</v>
      </c>
      <c r="E73" s="217">
        <v>0</v>
      </c>
      <c r="F73" s="217">
        <v>0</v>
      </c>
      <c r="G73" s="217">
        <f t="shared" si="12"/>
        <v>30000000</v>
      </c>
      <c r="H73" s="217">
        <v>293600</v>
      </c>
      <c r="I73" s="217">
        <v>4868200</v>
      </c>
      <c r="J73" s="217">
        <f t="shared" si="37"/>
        <v>25131800</v>
      </c>
      <c r="K73" s="217">
        <v>1394600</v>
      </c>
      <c r="L73" s="217">
        <v>4769200</v>
      </c>
      <c r="M73" s="217">
        <f t="shared" si="38"/>
        <v>99000</v>
      </c>
      <c r="N73" s="217">
        <v>9165079</v>
      </c>
      <c r="O73" s="217">
        <f t="shared" si="39"/>
        <v>4296879</v>
      </c>
      <c r="P73" s="217">
        <f t="shared" si="40"/>
        <v>20834921</v>
      </c>
      <c r="Q73" s="217">
        <f t="shared" si="41"/>
        <v>4769200</v>
      </c>
      <c r="S73" s="222">
        <v>212113116</v>
      </c>
      <c r="T73" s="243" t="s">
        <v>793</v>
      </c>
      <c r="U73" s="221">
        <v>20000000</v>
      </c>
      <c r="V73" s="221">
        <v>10000000</v>
      </c>
      <c r="W73" s="221">
        <v>0</v>
      </c>
      <c r="X73" s="221">
        <v>0</v>
      </c>
      <c r="Y73" s="221">
        <v>30000000</v>
      </c>
      <c r="Z73" s="221">
        <v>0</v>
      </c>
      <c r="AA73" s="221">
        <v>0</v>
      </c>
      <c r="AB73" s="246">
        <v>293600</v>
      </c>
      <c r="AC73" s="221">
        <v>293600</v>
      </c>
      <c r="AD73" s="221">
        <v>4868200</v>
      </c>
      <c r="AE73" s="246">
        <v>4868200</v>
      </c>
      <c r="AF73" s="221">
        <v>25131800</v>
      </c>
      <c r="AG73" s="221">
        <v>0</v>
      </c>
      <c r="AH73" s="246">
        <v>1394600</v>
      </c>
      <c r="AI73" s="246">
        <v>4769200</v>
      </c>
      <c r="AJ73" s="210">
        <v>99000</v>
      </c>
      <c r="AK73" s="210">
        <v>0</v>
      </c>
      <c r="AL73" s="210">
        <v>293600</v>
      </c>
      <c r="AM73" s="210">
        <v>9165079</v>
      </c>
      <c r="AN73" s="247">
        <v>9165079</v>
      </c>
      <c r="AO73" s="210">
        <v>4296879</v>
      </c>
      <c r="AP73" s="221">
        <v>20834921</v>
      </c>
      <c r="AQ73" s="210">
        <v>0</v>
      </c>
      <c r="AS73" s="244">
        <f t="shared" si="42"/>
        <v>0</v>
      </c>
    </row>
    <row r="74" spans="1:45" s="226" customFormat="1" x14ac:dyDescent="0.35">
      <c r="A74" s="235">
        <v>21211312</v>
      </c>
      <c r="B74" s="236" t="s">
        <v>29</v>
      </c>
      <c r="C74" s="237">
        <f>+C75+C76+C77</f>
        <v>53000000</v>
      </c>
      <c r="D74" s="237">
        <v>20000000</v>
      </c>
      <c r="E74" s="237">
        <v>0</v>
      </c>
      <c r="F74" s="237">
        <v>132683041</v>
      </c>
      <c r="G74" s="237">
        <f t="shared" si="12"/>
        <v>205683041</v>
      </c>
      <c r="H74" s="237">
        <v>1810000</v>
      </c>
      <c r="I74" s="237">
        <v>9552801</v>
      </c>
      <c r="J74" s="237">
        <f t="shared" si="37"/>
        <v>196130240</v>
      </c>
      <c r="K74" s="237">
        <v>3351000</v>
      </c>
      <c r="L74" s="237">
        <v>8593801</v>
      </c>
      <c r="M74" s="237">
        <f t="shared" si="38"/>
        <v>959000</v>
      </c>
      <c r="N74" s="237">
        <v>12682201</v>
      </c>
      <c r="O74" s="237">
        <f t="shared" si="39"/>
        <v>3129400</v>
      </c>
      <c r="P74" s="237">
        <f t="shared" si="40"/>
        <v>193000840</v>
      </c>
      <c r="Q74" s="237">
        <f t="shared" si="41"/>
        <v>8593801</v>
      </c>
      <c r="S74" s="227">
        <v>21211312</v>
      </c>
      <c r="T74" s="242" t="s">
        <v>29</v>
      </c>
      <c r="U74" s="228">
        <v>53000000</v>
      </c>
      <c r="V74" s="228">
        <v>20000000</v>
      </c>
      <c r="W74" s="228">
        <v>0</v>
      </c>
      <c r="X74" s="228">
        <v>132683041</v>
      </c>
      <c r="Y74" s="228">
        <v>205683041</v>
      </c>
      <c r="Z74" s="228">
        <v>0</v>
      </c>
      <c r="AA74" s="228">
        <v>0</v>
      </c>
      <c r="AB74" s="245">
        <v>1810000</v>
      </c>
      <c r="AC74" s="228">
        <v>1810000</v>
      </c>
      <c r="AD74" s="228">
        <v>9552801</v>
      </c>
      <c r="AE74" s="245">
        <v>9552801</v>
      </c>
      <c r="AF74" s="228">
        <v>196130240</v>
      </c>
      <c r="AG74" s="228">
        <v>0</v>
      </c>
      <c r="AH74" s="245">
        <v>3351000</v>
      </c>
      <c r="AI74" s="245">
        <v>8593801</v>
      </c>
      <c r="AJ74" s="226">
        <v>959000</v>
      </c>
      <c r="AK74" s="226">
        <v>0</v>
      </c>
      <c r="AL74" s="226">
        <v>2275000</v>
      </c>
      <c r="AM74" s="226">
        <v>12682201</v>
      </c>
      <c r="AN74" s="248">
        <v>12682201</v>
      </c>
      <c r="AO74" s="226">
        <v>3129400</v>
      </c>
      <c r="AP74" s="228">
        <v>193000840</v>
      </c>
      <c r="AQ74" s="226">
        <v>0</v>
      </c>
      <c r="AS74" s="244">
        <f t="shared" si="42"/>
        <v>0</v>
      </c>
    </row>
    <row r="75" spans="1:45" x14ac:dyDescent="0.35">
      <c r="A75" s="214">
        <v>212113121</v>
      </c>
      <c r="B75" s="212" t="s">
        <v>1135</v>
      </c>
      <c r="C75" s="217"/>
      <c r="D75" s="217">
        <v>29000000</v>
      </c>
      <c r="E75" s="217">
        <v>0</v>
      </c>
      <c r="F75" s="217">
        <v>0</v>
      </c>
      <c r="G75" s="217">
        <f t="shared" si="12"/>
        <v>29000000</v>
      </c>
      <c r="H75" s="217">
        <v>0</v>
      </c>
      <c r="I75" s="217">
        <v>0</v>
      </c>
      <c r="J75" s="217"/>
      <c r="K75" s="217">
        <v>0</v>
      </c>
      <c r="L75" s="217">
        <v>0</v>
      </c>
      <c r="M75" s="217"/>
      <c r="N75" s="217">
        <v>29000000</v>
      </c>
      <c r="O75" s="217"/>
      <c r="P75" s="217"/>
      <c r="Q75" s="217"/>
      <c r="S75" s="222">
        <v>212113121</v>
      </c>
      <c r="T75" s="243" t="s">
        <v>1135</v>
      </c>
      <c r="U75" s="221">
        <v>0</v>
      </c>
      <c r="V75" s="221">
        <v>29000000</v>
      </c>
      <c r="W75" s="221">
        <v>0</v>
      </c>
      <c r="X75" s="221">
        <v>0</v>
      </c>
      <c r="Y75" s="221">
        <v>29000000</v>
      </c>
      <c r="Z75" s="221">
        <v>0</v>
      </c>
      <c r="AA75" s="221">
        <v>0</v>
      </c>
      <c r="AB75" s="246">
        <v>0</v>
      </c>
      <c r="AC75" s="221">
        <v>0</v>
      </c>
      <c r="AD75" s="221">
        <v>0</v>
      </c>
      <c r="AE75" s="246">
        <v>0</v>
      </c>
      <c r="AF75" s="221">
        <v>29000000</v>
      </c>
      <c r="AG75" s="221">
        <v>0</v>
      </c>
      <c r="AH75" s="246">
        <v>0</v>
      </c>
      <c r="AI75" s="246">
        <v>0</v>
      </c>
      <c r="AJ75" s="210">
        <v>0</v>
      </c>
      <c r="AK75" s="210">
        <v>0</v>
      </c>
      <c r="AL75" s="210">
        <v>29000000</v>
      </c>
      <c r="AM75" s="210">
        <v>29000000</v>
      </c>
      <c r="AN75" s="247">
        <v>29000000</v>
      </c>
      <c r="AO75" s="210">
        <v>29000000</v>
      </c>
      <c r="AP75" s="221">
        <v>0</v>
      </c>
      <c r="AQ75" s="210">
        <v>0</v>
      </c>
      <c r="AS75" s="244">
        <f t="shared" si="42"/>
        <v>0</v>
      </c>
    </row>
    <row r="76" spans="1:45" x14ac:dyDescent="0.35">
      <c r="A76" s="214">
        <v>212113122</v>
      </c>
      <c r="B76" s="212" t="s">
        <v>538</v>
      </c>
      <c r="C76" s="217">
        <v>8000000</v>
      </c>
      <c r="D76" s="217">
        <v>10000000</v>
      </c>
      <c r="E76" s="217">
        <v>0</v>
      </c>
      <c r="F76" s="217">
        <v>0</v>
      </c>
      <c r="G76" s="217">
        <f t="shared" si="12"/>
        <v>18000000</v>
      </c>
      <c r="H76" s="217">
        <v>1031000</v>
      </c>
      <c r="I76" s="217">
        <v>4748301</v>
      </c>
      <c r="J76" s="217">
        <f t="shared" si="37"/>
        <v>13251699</v>
      </c>
      <c r="K76" s="217">
        <v>1898000</v>
      </c>
      <c r="L76" s="217">
        <v>4615301</v>
      </c>
      <c r="M76" s="217">
        <f t="shared" si="38"/>
        <v>133000</v>
      </c>
      <c r="N76" s="217">
        <v>5213301</v>
      </c>
      <c r="O76" s="217">
        <f t="shared" si="39"/>
        <v>465000</v>
      </c>
      <c r="P76" s="217">
        <f t="shared" si="40"/>
        <v>12786699</v>
      </c>
      <c r="Q76" s="217">
        <f t="shared" si="41"/>
        <v>4615301</v>
      </c>
      <c r="S76" s="222">
        <v>212113122</v>
      </c>
      <c r="T76" s="243" t="s">
        <v>795</v>
      </c>
      <c r="U76" s="221">
        <v>8000000</v>
      </c>
      <c r="V76" s="221">
        <v>10000000</v>
      </c>
      <c r="W76" s="221">
        <v>0</v>
      </c>
      <c r="X76" s="221">
        <v>0</v>
      </c>
      <c r="Y76" s="221">
        <v>18000000</v>
      </c>
      <c r="Z76" s="221">
        <v>0</v>
      </c>
      <c r="AA76" s="221">
        <v>0</v>
      </c>
      <c r="AB76" s="246">
        <v>1031000</v>
      </c>
      <c r="AC76" s="221">
        <v>1031000</v>
      </c>
      <c r="AD76" s="221">
        <v>4748301</v>
      </c>
      <c r="AE76" s="246">
        <v>4748301</v>
      </c>
      <c r="AF76" s="221">
        <v>13251699</v>
      </c>
      <c r="AG76" s="221">
        <v>0</v>
      </c>
      <c r="AH76" s="246">
        <v>1898000</v>
      </c>
      <c r="AI76" s="246">
        <v>4615301</v>
      </c>
      <c r="AJ76" s="210">
        <v>133000</v>
      </c>
      <c r="AK76" s="210">
        <v>0</v>
      </c>
      <c r="AL76" s="210">
        <v>1496000</v>
      </c>
      <c r="AM76" s="210">
        <v>5213301</v>
      </c>
      <c r="AN76" s="247">
        <v>5213301</v>
      </c>
      <c r="AO76" s="210">
        <v>465000</v>
      </c>
      <c r="AP76" s="221">
        <v>12786699</v>
      </c>
      <c r="AQ76" s="210">
        <v>0</v>
      </c>
      <c r="AS76" s="244">
        <f t="shared" si="42"/>
        <v>0</v>
      </c>
    </row>
    <row r="77" spans="1:45" ht="29" x14ac:dyDescent="0.35">
      <c r="A77" s="214">
        <v>212113128</v>
      </c>
      <c r="B77" s="212" t="s">
        <v>539</v>
      </c>
      <c r="C77" s="217">
        <v>45000000</v>
      </c>
      <c r="D77" s="217">
        <v>10000000</v>
      </c>
      <c r="E77" s="217">
        <v>0</v>
      </c>
      <c r="F77" s="217">
        <v>132683041</v>
      </c>
      <c r="G77" s="217">
        <f t="shared" si="12"/>
        <v>187683041</v>
      </c>
      <c r="H77" s="217">
        <v>779000</v>
      </c>
      <c r="I77" s="217">
        <v>4804500</v>
      </c>
      <c r="J77" s="217">
        <f t="shared" si="37"/>
        <v>182878541</v>
      </c>
      <c r="K77" s="217">
        <v>1453000</v>
      </c>
      <c r="L77" s="217">
        <v>3978500</v>
      </c>
      <c r="M77" s="217">
        <f t="shared" si="38"/>
        <v>826000</v>
      </c>
      <c r="N77" s="217">
        <v>7468900</v>
      </c>
      <c r="O77" s="217">
        <f t="shared" si="39"/>
        <v>2664400</v>
      </c>
      <c r="P77" s="217">
        <f t="shared" si="40"/>
        <v>180214141</v>
      </c>
      <c r="Q77" s="217">
        <f t="shared" si="41"/>
        <v>3978500</v>
      </c>
      <c r="S77" s="222">
        <v>212113128</v>
      </c>
      <c r="T77" s="243" t="s">
        <v>796</v>
      </c>
      <c r="U77" s="221">
        <v>45000000</v>
      </c>
      <c r="V77" s="221">
        <v>10000000</v>
      </c>
      <c r="W77" s="221">
        <v>0</v>
      </c>
      <c r="X77" s="221">
        <v>132683041</v>
      </c>
      <c r="Y77" s="221">
        <v>187683041</v>
      </c>
      <c r="Z77" s="221">
        <v>0</v>
      </c>
      <c r="AA77" s="221">
        <v>0</v>
      </c>
      <c r="AB77" s="246">
        <v>779000</v>
      </c>
      <c r="AC77" s="221">
        <v>779000</v>
      </c>
      <c r="AD77" s="221">
        <v>4804500</v>
      </c>
      <c r="AE77" s="246">
        <v>4804500</v>
      </c>
      <c r="AF77" s="221">
        <v>182878541</v>
      </c>
      <c r="AG77" s="221">
        <v>0</v>
      </c>
      <c r="AH77" s="246">
        <v>1453000</v>
      </c>
      <c r="AI77" s="246">
        <v>3978500</v>
      </c>
      <c r="AJ77" s="210">
        <v>826000</v>
      </c>
      <c r="AK77" s="210">
        <v>0</v>
      </c>
      <c r="AL77" s="210">
        <v>779000</v>
      </c>
      <c r="AM77" s="210">
        <v>7468900</v>
      </c>
      <c r="AN77" s="247">
        <v>7468900</v>
      </c>
      <c r="AO77" s="210">
        <v>2664400</v>
      </c>
      <c r="AP77" s="221">
        <v>180214141</v>
      </c>
      <c r="AQ77" s="210">
        <v>0</v>
      </c>
      <c r="AS77" s="244">
        <f t="shared" si="42"/>
        <v>0</v>
      </c>
    </row>
    <row r="78" spans="1:45" s="226" customFormat="1" x14ac:dyDescent="0.35">
      <c r="A78" s="235">
        <v>21211313</v>
      </c>
      <c r="B78" s="236" t="s">
        <v>30</v>
      </c>
      <c r="C78" s="237">
        <f>+C79+C80</f>
        <v>100000000</v>
      </c>
      <c r="D78" s="237">
        <v>20000000</v>
      </c>
      <c r="E78" s="237">
        <v>0</v>
      </c>
      <c r="F78" s="237">
        <v>163439617</v>
      </c>
      <c r="G78" s="237">
        <f t="shared" si="12"/>
        <v>283439617</v>
      </c>
      <c r="H78" s="237">
        <v>2223898</v>
      </c>
      <c r="I78" s="237">
        <v>33179048</v>
      </c>
      <c r="J78" s="237">
        <f t="shared" si="37"/>
        <v>250260569</v>
      </c>
      <c r="K78" s="237">
        <v>4692549</v>
      </c>
      <c r="L78" s="237">
        <v>7651549</v>
      </c>
      <c r="M78" s="237">
        <f t="shared" si="38"/>
        <v>25527499</v>
      </c>
      <c r="N78" s="237">
        <v>67175049</v>
      </c>
      <c r="O78" s="237">
        <f t="shared" si="39"/>
        <v>33996001</v>
      </c>
      <c r="P78" s="237">
        <f t="shared" si="40"/>
        <v>216264568</v>
      </c>
      <c r="Q78" s="237">
        <f t="shared" si="41"/>
        <v>7651549</v>
      </c>
      <c r="S78" s="227">
        <v>21211313</v>
      </c>
      <c r="T78" s="242" t="s">
        <v>30</v>
      </c>
      <c r="U78" s="228">
        <v>100000000</v>
      </c>
      <c r="V78" s="228">
        <v>20000000</v>
      </c>
      <c r="W78" s="228">
        <v>0</v>
      </c>
      <c r="X78" s="228">
        <v>163439617</v>
      </c>
      <c r="Y78" s="228">
        <v>283439617</v>
      </c>
      <c r="Z78" s="228">
        <v>0</v>
      </c>
      <c r="AA78" s="228">
        <v>0</v>
      </c>
      <c r="AB78" s="245">
        <v>2223898</v>
      </c>
      <c r="AC78" s="228">
        <v>2223898</v>
      </c>
      <c r="AD78" s="228">
        <v>33179048</v>
      </c>
      <c r="AE78" s="245">
        <v>33179048</v>
      </c>
      <c r="AF78" s="228">
        <v>250260569</v>
      </c>
      <c r="AG78" s="228">
        <v>0</v>
      </c>
      <c r="AH78" s="245">
        <v>4692549</v>
      </c>
      <c r="AI78" s="245">
        <v>7651549</v>
      </c>
      <c r="AJ78" s="226">
        <v>25527499</v>
      </c>
      <c r="AK78" s="226">
        <v>0</v>
      </c>
      <c r="AL78" s="226">
        <v>10569899</v>
      </c>
      <c r="AM78" s="226">
        <v>67175049</v>
      </c>
      <c r="AN78" s="248">
        <v>67175049</v>
      </c>
      <c r="AO78" s="226">
        <v>33996001</v>
      </c>
      <c r="AP78" s="228">
        <v>216264568</v>
      </c>
      <c r="AQ78" s="226">
        <v>0</v>
      </c>
      <c r="AS78" s="244">
        <f t="shared" si="42"/>
        <v>0</v>
      </c>
    </row>
    <row r="79" spans="1:45" x14ac:dyDescent="0.35">
      <c r="A79" s="214">
        <v>212113131</v>
      </c>
      <c r="B79" s="212" t="s">
        <v>540</v>
      </c>
      <c r="C79" s="217">
        <v>45000000</v>
      </c>
      <c r="D79" s="217">
        <v>10000000</v>
      </c>
      <c r="E79" s="217">
        <v>0</v>
      </c>
      <c r="F79" s="217">
        <v>57000000</v>
      </c>
      <c r="G79" s="217">
        <f t="shared" si="12"/>
        <v>112000000</v>
      </c>
      <c r="H79" s="217">
        <v>319999</v>
      </c>
      <c r="I79" s="217">
        <v>3132649</v>
      </c>
      <c r="J79" s="217">
        <f t="shared" si="37"/>
        <v>108867351</v>
      </c>
      <c r="K79" s="217">
        <v>1932649</v>
      </c>
      <c r="L79" s="217">
        <v>3132649</v>
      </c>
      <c r="M79" s="217">
        <f t="shared" si="38"/>
        <v>0</v>
      </c>
      <c r="N79" s="217">
        <v>27132649</v>
      </c>
      <c r="O79" s="217">
        <f t="shared" si="39"/>
        <v>24000000</v>
      </c>
      <c r="P79" s="217">
        <f t="shared" si="40"/>
        <v>84867351</v>
      </c>
      <c r="Q79" s="217">
        <f t="shared" si="41"/>
        <v>3132649</v>
      </c>
      <c r="S79" s="222">
        <v>212113131</v>
      </c>
      <c r="T79" s="243" t="s">
        <v>799</v>
      </c>
      <c r="U79" s="221">
        <v>45000000</v>
      </c>
      <c r="V79" s="221">
        <v>10000000</v>
      </c>
      <c r="W79" s="221">
        <v>0</v>
      </c>
      <c r="X79" s="221">
        <v>57000000</v>
      </c>
      <c r="Y79" s="221">
        <v>112000000</v>
      </c>
      <c r="Z79" s="221">
        <v>0</v>
      </c>
      <c r="AA79" s="221">
        <v>0</v>
      </c>
      <c r="AB79" s="246">
        <v>319999</v>
      </c>
      <c r="AC79" s="221">
        <v>319999</v>
      </c>
      <c r="AD79" s="221">
        <v>3132649</v>
      </c>
      <c r="AE79" s="246">
        <v>3132649</v>
      </c>
      <c r="AF79" s="221">
        <v>108867351</v>
      </c>
      <c r="AG79" s="221">
        <v>0</v>
      </c>
      <c r="AH79" s="246">
        <v>1932649</v>
      </c>
      <c r="AI79" s="246">
        <v>3132649</v>
      </c>
      <c r="AJ79" s="210">
        <v>0</v>
      </c>
      <c r="AK79" s="210">
        <v>0</v>
      </c>
      <c r="AL79" s="210">
        <v>319999</v>
      </c>
      <c r="AM79" s="210">
        <v>27132649</v>
      </c>
      <c r="AN79" s="247">
        <v>27132649</v>
      </c>
      <c r="AO79" s="210">
        <v>24000000</v>
      </c>
      <c r="AP79" s="221">
        <v>84867351</v>
      </c>
      <c r="AQ79" s="210">
        <v>0</v>
      </c>
      <c r="AS79" s="244">
        <f t="shared" si="42"/>
        <v>0</v>
      </c>
    </row>
    <row r="80" spans="1:45" x14ac:dyDescent="0.35">
      <c r="A80" s="214">
        <v>212113132</v>
      </c>
      <c r="B80" s="212" t="s">
        <v>541</v>
      </c>
      <c r="C80" s="217">
        <v>55000000</v>
      </c>
      <c r="D80" s="217">
        <v>10000000</v>
      </c>
      <c r="E80" s="217">
        <v>0</v>
      </c>
      <c r="F80" s="217">
        <v>106439617</v>
      </c>
      <c r="G80" s="217">
        <f t="shared" ref="G80:G143" si="43">+C80+D80-E80+F80</f>
        <v>171439617</v>
      </c>
      <c r="H80" s="217">
        <v>1903899</v>
      </c>
      <c r="I80" s="217">
        <v>30046399</v>
      </c>
      <c r="J80" s="217">
        <f t="shared" si="37"/>
        <v>141393218</v>
      </c>
      <c r="K80" s="217">
        <v>2759900</v>
      </c>
      <c r="L80" s="217">
        <v>4518900</v>
      </c>
      <c r="M80" s="217">
        <f t="shared" si="38"/>
        <v>25527499</v>
      </c>
      <c r="N80" s="217">
        <v>40042400</v>
      </c>
      <c r="O80" s="217">
        <f t="shared" si="39"/>
        <v>9996001</v>
      </c>
      <c r="P80" s="217">
        <f t="shared" si="40"/>
        <v>131397217</v>
      </c>
      <c r="Q80" s="217">
        <f t="shared" si="41"/>
        <v>4518900</v>
      </c>
      <c r="S80" s="222">
        <v>212113132</v>
      </c>
      <c r="T80" s="243" t="s">
        <v>801</v>
      </c>
      <c r="U80" s="221">
        <v>55000000</v>
      </c>
      <c r="V80" s="221">
        <v>10000000</v>
      </c>
      <c r="W80" s="221">
        <v>0</v>
      </c>
      <c r="X80" s="221">
        <v>106439617</v>
      </c>
      <c r="Y80" s="221">
        <v>171439617</v>
      </c>
      <c r="Z80" s="221">
        <v>0</v>
      </c>
      <c r="AA80" s="221">
        <v>0</v>
      </c>
      <c r="AB80" s="246">
        <v>1903899</v>
      </c>
      <c r="AC80" s="221">
        <v>1903899</v>
      </c>
      <c r="AD80" s="221">
        <v>30046399</v>
      </c>
      <c r="AE80" s="246">
        <v>30046399</v>
      </c>
      <c r="AF80" s="221">
        <v>141393218</v>
      </c>
      <c r="AG80" s="221">
        <v>0</v>
      </c>
      <c r="AH80" s="246">
        <v>2759900</v>
      </c>
      <c r="AI80" s="246">
        <v>4518900</v>
      </c>
      <c r="AJ80" s="210">
        <v>25527499</v>
      </c>
      <c r="AK80" s="210">
        <v>0</v>
      </c>
      <c r="AL80" s="210">
        <v>10249900</v>
      </c>
      <c r="AM80" s="210">
        <v>40042400</v>
      </c>
      <c r="AN80" s="247">
        <v>40042400</v>
      </c>
      <c r="AO80" s="210">
        <v>9996001</v>
      </c>
      <c r="AP80" s="221">
        <v>131397217</v>
      </c>
      <c r="AQ80" s="210">
        <v>0</v>
      </c>
      <c r="AS80" s="244">
        <f t="shared" si="42"/>
        <v>0</v>
      </c>
    </row>
    <row r="81" spans="1:45" s="226" customFormat="1" x14ac:dyDescent="0.35">
      <c r="A81" s="235">
        <v>21211314</v>
      </c>
      <c r="B81" s="236" t="s">
        <v>31</v>
      </c>
      <c r="C81" s="237">
        <f>+C82+C83+C84+C85+C86</f>
        <v>18800000</v>
      </c>
      <c r="D81" s="237">
        <v>50000000</v>
      </c>
      <c r="E81" s="237">
        <v>0</v>
      </c>
      <c r="F81" s="237">
        <v>155000000</v>
      </c>
      <c r="G81" s="237">
        <f t="shared" si="43"/>
        <v>223800000</v>
      </c>
      <c r="H81" s="237">
        <v>399120</v>
      </c>
      <c r="I81" s="237">
        <v>9289779</v>
      </c>
      <c r="J81" s="237">
        <f t="shared" si="37"/>
        <v>214510221</v>
      </c>
      <c r="K81" s="237">
        <v>3616119</v>
      </c>
      <c r="L81" s="237">
        <v>8565779</v>
      </c>
      <c r="M81" s="237">
        <f t="shared" si="38"/>
        <v>724000</v>
      </c>
      <c r="N81" s="237">
        <v>9808580</v>
      </c>
      <c r="O81" s="237">
        <f t="shared" si="39"/>
        <v>518801</v>
      </c>
      <c r="P81" s="237">
        <f t="shared" si="40"/>
        <v>213991420</v>
      </c>
      <c r="Q81" s="237">
        <f t="shared" si="41"/>
        <v>8565779</v>
      </c>
      <c r="S81" s="227">
        <v>21211314</v>
      </c>
      <c r="T81" s="242" t="s">
        <v>31</v>
      </c>
      <c r="U81" s="228">
        <v>18800000</v>
      </c>
      <c r="V81" s="228">
        <v>50000000</v>
      </c>
      <c r="W81" s="228">
        <v>0</v>
      </c>
      <c r="X81" s="228">
        <v>155000000</v>
      </c>
      <c r="Y81" s="228">
        <v>223800000</v>
      </c>
      <c r="Z81" s="228">
        <v>0</v>
      </c>
      <c r="AA81" s="228">
        <v>0</v>
      </c>
      <c r="AB81" s="245">
        <v>399120</v>
      </c>
      <c r="AC81" s="228">
        <v>399120</v>
      </c>
      <c r="AD81" s="228">
        <v>9289779</v>
      </c>
      <c r="AE81" s="245">
        <v>9289779</v>
      </c>
      <c r="AF81" s="228">
        <v>214510221</v>
      </c>
      <c r="AG81" s="228">
        <v>0</v>
      </c>
      <c r="AH81" s="245">
        <v>3616119</v>
      </c>
      <c r="AI81" s="245">
        <v>8565779</v>
      </c>
      <c r="AJ81" s="226">
        <v>724000</v>
      </c>
      <c r="AK81" s="226">
        <v>0</v>
      </c>
      <c r="AL81" s="226">
        <v>399120</v>
      </c>
      <c r="AM81" s="226">
        <v>9808580</v>
      </c>
      <c r="AN81" s="248">
        <v>9808580</v>
      </c>
      <c r="AO81" s="226">
        <v>518801</v>
      </c>
      <c r="AP81" s="228">
        <v>213991420</v>
      </c>
      <c r="AQ81" s="226">
        <v>0</v>
      </c>
      <c r="AS81" s="244">
        <f t="shared" si="42"/>
        <v>0</v>
      </c>
    </row>
    <row r="82" spans="1:45" ht="29" x14ac:dyDescent="0.35">
      <c r="A82" s="214">
        <v>212113141</v>
      </c>
      <c r="B82" s="212" t="s">
        <v>542</v>
      </c>
      <c r="C82" s="217">
        <v>3000000</v>
      </c>
      <c r="D82" s="217">
        <v>10000000</v>
      </c>
      <c r="E82" s="217">
        <v>0</v>
      </c>
      <c r="F82" s="217">
        <v>45000000</v>
      </c>
      <c r="G82" s="217">
        <f t="shared" si="43"/>
        <v>58000000</v>
      </c>
      <c r="H82" s="217">
        <v>0</v>
      </c>
      <c r="I82" s="217">
        <v>3107999</v>
      </c>
      <c r="J82" s="217">
        <f t="shared" si="37"/>
        <v>54892001</v>
      </c>
      <c r="K82" s="217">
        <v>1387999</v>
      </c>
      <c r="L82" s="217">
        <v>3087999</v>
      </c>
      <c r="M82" s="217">
        <f t="shared" si="38"/>
        <v>20000</v>
      </c>
      <c r="N82" s="217">
        <v>3109800</v>
      </c>
      <c r="O82" s="217">
        <f t="shared" si="39"/>
        <v>1801</v>
      </c>
      <c r="P82" s="217">
        <f t="shared" si="40"/>
        <v>54890200</v>
      </c>
      <c r="Q82" s="217">
        <f t="shared" si="41"/>
        <v>3087999</v>
      </c>
      <c r="S82" s="222">
        <v>212113141</v>
      </c>
      <c r="T82" s="243" t="s">
        <v>802</v>
      </c>
      <c r="U82" s="221">
        <v>3000000</v>
      </c>
      <c r="V82" s="221">
        <v>10000000</v>
      </c>
      <c r="W82" s="221">
        <v>0</v>
      </c>
      <c r="X82" s="221">
        <v>45000000</v>
      </c>
      <c r="Y82" s="221">
        <v>58000000</v>
      </c>
      <c r="Z82" s="221">
        <v>0</v>
      </c>
      <c r="AA82" s="221">
        <v>0</v>
      </c>
      <c r="AB82" s="246">
        <v>0</v>
      </c>
      <c r="AC82" s="221">
        <v>0</v>
      </c>
      <c r="AD82" s="221">
        <v>3107999</v>
      </c>
      <c r="AE82" s="246">
        <v>3107999</v>
      </c>
      <c r="AF82" s="221">
        <v>54892001</v>
      </c>
      <c r="AG82" s="221">
        <v>0</v>
      </c>
      <c r="AH82" s="246">
        <v>1387999</v>
      </c>
      <c r="AI82" s="246">
        <v>3087999</v>
      </c>
      <c r="AJ82" s="210">
        <v>20000</v>
      </c>
      <c r="AK82" s="210">
        <v>0</v>
      </c>
      <c r="AL82" s="210">
        <v>0</v>
      </c>
      <c r="AM82" s="210">
        <v>3109800</v>
      </c>
      <c r="AN82" s="247">
        <v>3109800</v>
      </c>
      <c r="AO82" s="210">
        <v>1801</v>
      </c>
      <c r="AP82" s="221">
        <v>54890200</v>
      </c>
      <c r="AQ82" s="210">
        <v>0</v>
      </c>
      <c r="AS82" s="244">
        <f t="shared" si="42"/>
        <v>0</v>
      </c>
    </row>
    <row r="83" spans="1:45" x14ac:dyDescent="0.35">
      <c r="A83" s="214">
        <v>212113142</v>
      </c>
      <c r="B83" s="212" t="s">
        <v>543</v>
      </c>
      <c r="C83" s="217">
        <v>0</v>
      </c>
      <c r="D83" s="217">
        <v>10000000</v>
      </c>
      <c r="E83" s="217">
        <v>0</v>
      </c>
      <c r="F83" s="217">
        <v>35000000</v>
      </c>
      <c r="G83" s="217">
        <f t="shared" si="43"/>
        <v>45000000</v>
      </c>
      <c r="H83" s="217">
        <v>399120</v>
      </c>
      <c r="I83" s="217">
        <v>5348780</v>
      </c>
      <c r="J83" s="217">
        <f t="shared" si="37"/>
        <v>39651220</v>
      </c>
      <c r="K83" s="217">
        <v>1395120</v>
      </c>
      <c r="L83" s="217">
        <v>4644780</v>
      </c>
      <c r="M83" s="217">
        <f t="shared" si="38"/>
        <v>704000</v>
      </c>
      <c r="N83" s="217">
        <v>5848780</v>
      </c>
      <c r="O83" s="217">
        <f t="shared" si="39"/>
        <v>500000</v>
      </c>
      <c r="P83" s="217">
        <f t="shared" si="40"/>
        <v>39151220</v>
      </c>
      <c r="Q83" s="217">
        <f t="shared" si="41"/>
        <v>4644780</v>
      </c>
      <c r="S83" s="222">
        <v>212113142</v>
      </c>
      <c r="T83" s="243" t="s">
        <v>803</v>
      </c>
      <c r="U83" s="221">
        <v>0</v>
      </c>
      <c r="V83" s="221">
        <v>10000000</v>
      </c>
      <c r="W83" s="221">
        <v>0</v>
      </c>
      <c r="X83" s="221">
        <v>35000000</v>
      </c>
      <c r="Y83" s="221">
        <v>45000000</v>
      </c>
      <c r="Z83" s="221">
        <v>0</v>
      </c>
      <c r="AA83" s="221">
        <v>0</v>
      </c>
      <c r="AB83" s="246">
        <v>399120</v>
      </c>
      <c r="AC83" s="221">
        <v>399120</v>
      </c>
      <c r="AD83" s="221">
        <v>5348780</v>
      </c>
      <c r="AE83" s="246">
        <v>5348780</v>
      </c>
      <c r="AF83" s="221">
        <v>39651220</v>
      </c>
      <c r="AG83" s="221">
        <v>0</v>
      </c>
      <c r="AH83" s="246">
        <v>1395120</v>
      </c>
      <c r="AI83" s="246">
        <v>4644780</v>
      </c>
      <c r="AJ83" s="210">
        <v>704000</v>
      </c>
      <c r="AK83" s="210">
        <v>0</v>
      </c>
      <c r="AL83" s="210">
        <v>399120</v>
      </c>
      <c r="AM83" s="210">
        <v>5848780</v>
      </c>
      <c r="AN83" s="247">
        <v>5848780</v>
      </c>
      <c r="AO83" s="210">
        <v>500000</v>
      </c>
      <c r="AP83" s="221">
        <v>39151220</v>
      </c>
      <c r="AQ83" s="210">
        <v>0</v>
      </c>
      <c r="AS83" s="244">
        <f t="shared" si="42"/>
        <v>0</v>
      </c>
    </row>
    <row r="84" spans="1:45" x14ac:dyDescent="0.35">
      <c r="A84" s="214">
        <v>212113143</v>
      </c>
      <c r="B84" s="212" t="s">
        <v>544</v>
      </c>
      <c r="C84" s="217">
        <v>0</v>
      </c>
      <c r="D84" s="217">
        <v>10000000</v>
      </c>
      <c r="E84" s="217">
        <v>0</v>
      </c>
      <c r="F84" s="217">
        <v>25000000</v>
      </c>
      <c r="G84" s="217">
        <f t="shared" si="43"/>
        <v>35000000</v>
      </c>
      <c r="H84" s="217">
        <v>0</v>
      </c>
      <c r="I84" s="217">
        <v>0</v>
      </c>
      <c r="J84" s="217">
        <f t="shared" si="37"/>
        <v>35000000</v>
      </c>
      <c r="K84" s="217">
        <v>0</v>
      </c>
      <c r="L84" s="217">
        <v>0</v>
      </c>
      <c r="M84" s="217">
        <f t="shared" si="38"/>
        <v>0</v>
      </c>
      <c r="N84" s="217">
        <v>0</v>
      </c>
      <c r="O84" s="217">
        <f t="shared" si="39"/>
        <v>0</v>
      </c>
      <c r="P84" s="217">
        <f t="shared" si="40"/>
        <v>35000000</v>
      </c>
      <c r="Q84" s="217">
        <f t="shared" si="41"/>
        <v>0</v>
      </c>
      <c r="S84" s="222">
        <v>212113143</v>
      </c>
      <c r="T84" s="243" t="s">
        <v>1136</v>
      </c>
      <c r="U84" s="221">
        <v>0</v>
      </c>
      <c r="V84" s="221">
        <v>10000000</v>
      </c>
      <c r="W84" s="221">
        <v>0</v>
      </c>
      <c r="X84" s="221">
        <v>25000000</v>
      </c>
      <c r="Y84" s="221">
        <v>35000000</v>
      </c>
      <c r="Z84" s="221">
        <v>0</v>
      </c>
      <c r="AA84" s="221">
        <v>0</v>
      </c>
      <c r="AB84" s="246">
        <v>0</v>
      </c>
      <c r="AC84" s="221">
        <v>0</v>
      </c>
      <c r="AD84" s="221">
        <v>0</v>
      </c>
      <c r="AE84" s="246">
        <v>0</v>
      </c>
      <c r="AF84" s="221">
        <v>35000000</v>
      </c>
      <c r="AG84" s="221">
        <v>0</v>
      </c>
      <c r="AH84" s="246">
        <v>0</v>
      </c>
      <c r="AI84" s="246">
        <v>0</v>
      </c>
      <c r="AJ84" s="210">
        <v>0</v>
      </c>
      <c r="AK84" s="210">
        <v>0</v>
      </c>
      <c r="AL84" s="210">
        <v>0</v>
      </c>
      <c r="AM84" s="210">
        <v>0</v>
      </c>
      <c r="AN84" s="247">
        <v>0</v>
      </c>
      <c r="AO84" s="210">
        <v>0</v>
      </c>
      <c r="AP84" s="221">
        <v>35000000</v>
      </c>
      <c r="AQ84" s="210">
        <v>0</v>
      </c>
      <c r="AS84" s="244">
        <f t="shared" si="42"/>
        <v>0</v>
      </c>
    </row>
    <row r="85" spans="1:45" ht="29" x14ac:dyDescent="0.35">
      <c r="A85" s="214">
        <v>212113144</v>
      </c>
      <c r="B85" s="212" t="s">
        <v>635</v>
      </c>
      <c r="C85" s="217">
        <v>1000000</v>
      </c>
      <c r="D85" s="217">
        <v>10000000</v>
      </c>
      <c r="E85" s="217">
        <v>0</v>
      </c>
      <c r="F85" s="217">
        <v>25000000</v>
      </c>
      <c r="G85" s="217">
        <f t="shared" si="43"/>
        <v>36000000</v>
      </c>
      <c r="H85" s="217">
        <v>0</v>
      </c>
      <c r="I85" s="217">
        <v>0</v>
      </c>
      <c r="J85" s="217">
        <f t="shared" si="37"/>
        <v>36000000</v>
      </c>
      <c r="K85" s="217">
        <v>0</v>
      </c>
      <c r="L85" s="217">
        <v>0</v>
      </c>
      <c r="M85" s="217">
        <f t="shared" si="38"/>
        <v>0</v>
      </c>
      <c r="N85" s="217">
        <v>0</v>
      </c>
      <c r="O85" s="217">
        <f t="shared" si="39"/>
        <v>0</v>
      </c>
      <c r="P85" s="217">
        <f t="shared" si="40"/>
        <v>36000000</v>
      </c>
      <c r="Q85" s="217">
        <f t="shared" si="41"/>
        <v>0</v>
      </c>
      <c r="S85" s="222">
        <v>212113144</v>
      </c>
      <c r="T85" s="243" t="s">
        <v>806</v>
      </c>
      <c r="U85" s="221">
        <v>1000000</v>
      </c>
      <c r="V85" s="221">
        <v>10000000</v>
      </c>
      <c r="W85" s="221">
        <v>0</v>
      </c>
      <c r="X85" s="221">
        <v>25000000</v>
      </c>
      <c r="Y85" s="221">
        <v>36000000</v>
      </c>
      <c r="Z85" s="221">
        <v>0</v>
      </c>
      <c r="AA85" s="221">
        <v>0</v>
      </c>
      <c r="AB85" s="246">
        <v>0</v>
      </c>
      <c r="AC85" s="221">
        <v>0</v>
      </c>
      <c r="AD85" s="221">
        <v>0</v>
      </c>
      <c r="AE85" s="246">
        <v>0</v>
      </c>
      <c r="AF85" s="221">
        <v>36000000</v>
      </c>
      <c r="AG85" s="221">
        <v>0</v>
      </c>
      <c r="AH85" s="246">
        <v>0</v>
      </c>
      <c r="AI85" s="246">
        <v>0</v>
      </c>
      <c r="AJ85" s="210">
        <v>0</v>
      </c>
      <c r="AK85" s="210">
        <v>0</v>
      </c>
      <c r="AL85" s="210">
        <v>0</v>
      </c>
      <c r="AM85" s="210">
        <v>0</v>
      </c>
      <c r="AN85" s="247">
        <v>0</v>
      </c>
      <c r="AO85" s="210">
        <v>0</v>
      </c>
      <c r="AP85" s="221">
        <v>36000000</v>
      </c>
      <c r="AQ85" s="210">
        <v>0</v>
      </c>
      <c r="AS85" s="244">
        <f t="shared" si="42"/>
        <v>0</v>
      </c>
    </row>
    <row r="86" spans="1:45" x14ac:dyDescent="0.35">
      <c r="A86" s="214">
        <v>212113145</v>
      </c>
      <c r="B86" s="212" t="s">
        <v>543</v>
      </c>
      <c r="C86" s="217">
        <v>14800000</v>
      </c>
      <c r="D86" s="217">
        <v>10000000</v>
      </c>
      <c r="E86" s="217">
        <v>0</v>
      </c>
      <c r="F86" s="217">
        <v>25000000</v>
      </c>
      <c r="G86" s="217">
        <f t="shared" si="43"/>
        <v>49800000</v>
      </c>
      <c r="H86" s="217">
        <v>0</v>
      </c>
      <c r="I86" s="217">
        <v>833000</v>
      </c>
      <c r="J86" s="217">
        <f t="shared" si="37"/>
        <v>48967000</v>
      </c>
      <c r="K86" s="217">
        <v>833000</v>
      </c>
      <c r="L86" s="217">
        <v>833000</v>
      </c>
      <c r="M86" s="217">
        <f t="shared" si="38"/>
        <v>0</v>
      </c>
      <c r="N86" s="217">
        <v>850000</v>
      </c>
      <c r="O86" s="217">
        <f t="shared" si="39"/>
        <v>17000</v>
      </c>
      <c r="P86" s="217">
        <f t="shared" si="40"/>
        <v>48950000</v>
      </c>
      <c r="Q86" s="217">
        <f t="shared" si="41"/>
        <v>833000</v>
      </c>
      <c r="S86" s="222">
        <v>212113145</v>
      </c>
      <c r="T86" s="243" t="s">
        <v>803</v>
      </c>
      <c r="U86" s="221">
        <v>14800000</v>
      </c>
      <c r="V86" s="221">
        <v>10000000</v>
      </c>
      <c r="W86" s="221">
        <v>0</v>
      </c>
      <c r="X86" s="221">
        <v>25000000</v>
      </c>
      <c r="Y86" s="221">
        <v>49800000</v>
      </c>
      <c r="Z86" s="221">
        <v>0</v>
      </c>
      <c r="AA86" s="221">
        <v>0</v>
      </c>
      <c r="AB86" s="246">
        <v>0</v>
      </c>
      <c r="AC86" s="221">
        <v>0</v>
      </c>
      <c r="AD86" s="221">
        <v>833000</v>
      </c>
      <c r="AE86" s="246">
        <v>833000</v>
      </c>
      <c r="AF86" s="221">
        <v>48967000</v>
      </c>
      <c r="AG86" s="221">
        <v>0</v>
      </c>
      <c r="AH86" s="246">
        <v>833000</v>
      </c>
      <c r="AI86" s="246">
        <v>833000</v>
      </c>
      <c r="AJ86" s="210">
        <v>0</v>
      </c>
      <c r="AK86" s="210">
        <v>0</v>
      </c>
      <c r="AL86" s="210">
        <v>0</v>
      </c>
      <c r="AM86" s="210">
        <v>850000</v>
      </c>
      <c r="AN86" s="247">
        <v>850000</v>
      </c>
      <c r="AO86" s="210">
        <v>17000</v>
      </c>
      <c r="AP86" s="221">
        <v>48950000</v>
      </c>
      <c r="AQ86" s="210">
        <v>0</v>
      </c>
      <c r="AS86" s="244">
        <f t="shared" si="42"/>
        <v>0</v>
      </c>
    </row>
    <row r="87" spans="1:45" s="226" customFormat="1" x14ac:dyDescent="0.35">
      <c r="A87" s="235">
        <v>21211315</v>
      </c>
      <c r="B87" s="236" t="s">
        <v>32</v>
      </c>
      <c r="C87" s="237">
        <f>+C88+C89+C90</f>
        <v>17000000</v>
      </c>
      <c r="D87" s="237">
        <v>0</v>
      </c>
      <c r="E87" s="237">
        <v>0</v>
      </c>
      <c r="F87" s="237">
        <v>0</v>
      </c>
      <c r="G87" s="237">
        <f t="shared" si="43"/>
        <v>17000000</v>
      </c>
      <c r="H87" s="237">
        <v>0</v>
      </c>
      <c r="I87" s="237">
        <v>3172515</v>
      </c>
      <c r="J87" s="237">
        <f t="shared" si="37"/>
        <v>13827485</v>
      </c>
      <c r="K87" s="237">
        <v>800000</v>
      </c>
      <c r="L87" s="237">
        <v>2172515</v>
      </c>
      <c r="M87" s="237">
        <f t="shared" si="38"/>
        <v>1000000</v>
      </c>
      <c r="N87" s="237">
        <v>3172515</v>
      </c>
      <c r="O87" s="237">
        <f t="shared" si="39"/>
        <v>0</v>
      </c>
      <c r="P87" s="237">
        <f t="shared" si="40"/>
        <v>13827485</v>
      </c>
      <c r="Q87" s="237">
        <f t="shared" si="41"/>
        <v>2172515</v>
      </c>
      <c r="S87" s="227">
        <v>21211315</v>
      </c>
      <c r="T87" s="242" t="s">
        <v>32</v>
      </c>
      <c r="U87" s="228">
        <v>17000000</v>
      </c>
      <c r="V87" s="228">
        <v>0</v>
      </c>
      <c r="W87" s="228">
        <v>0</v>
      </c>
      <c r="X87" s="228">
        <v>0</v>
      </c>
      <c r="Y87" s="228">
        <v>17000000</v>
      </c>
      <c r="Z87" s="228">
        <v>0</v>
      </c>
      <c r="AA87" s="228">
        <v>0</v>
      </c>
      <c r="AB87" s="245">
        <v>0</v>
      </c>
      <c r="AC87" s="228">
        <v>0</v>
      </c>
      <c r="AD87" s="228">
        <v>3172515</v>
      </c>
      <c r="AE87" s="245">
        <v>3172515</v>
      </c>
      <c r="AF87" s="228">
        <v>13827485</v>
      </c>
      <c r="AG87" s="228">
        <v>0</v>
      </c>
      <c r="AH87" s="245">
        <v>800000</v>
      </c>
      <c r="AI87" s="245">
        <v>2172515</v>
      </c>
      <c r="AJ87" s="226">
        <v>1000000</v>
      </c>
      <c r="AK87" s="226">
        <v>0</v>
      </c>
      <c r="AL87" s="226">
        <v>0</v>
      </c>
      <c r="AM87" s="226">
        <v>3172515</v>
      </c>
      <c r="AN87" s="248">
        <v>3172515</v>
      </c>
      <c r="AO87" s="226">
        <v>0</v>
      </c>
      <c r="AP87" s="228">
        <v>13827485</v>
      </c>
      <c r="AQ87" s="226">
        <v>0</v>
      </c>
      <c r="AS87" s="244">
        <f t="shared" si="42"/>
        <v>0</v>
      </c>
    </row>
    <row r="88" spans="1:45" ht="29" x14ac:dyDescent="0.35">
      <c r="A88" s="214">
        <v>212113151</v>
      </c>
      <c r="B88" s="212" t="s">
        <v>545</v>
      </c>
      <c r="C88" s="217">
        <v>8000000</v>
      </c>
      <c r="D88" s="217">
        <v>0</v>
      </c>
      <c r="E88" s="217">
        <v>0</v>
      </c>
      <c r="F88" s="217">
        <v>0</v>
      </c>
      <c r="G88" s="217">
        <f t="shared" si="43"/>
        <v>8000000</v>
      </c>
      <c r="H88" s="217">
        <v>0</v>
      </c>
      <c r="I88" s="217">
        <v>3172515</v>
      </c>
      <c r="J88" s="217">
        <f t="shared" si="37"/>
        <v>4827485</v>
      </c>
      <c r="K88" s="217">
        <v>800000</v>
      </c>
      <c r="L88" s="217">
        <v>2172515</v>
      </c>
      <c r="M88" s="217">
        <f t="shared" si="38"/>
        <v>1000000</v>
      </c>
      <c r="N88" s="217">
        <v>3172515</v>
      </c>
      <c r="O88" s="217">
        <f t="shared" si="39"/>
        <v>0</v>
      </c>
      <c r="P88" s="217">
        <f t="shared" si="40"/>
        <v>4827485</v>
      </c>
      <c r="Q88" s="217">
        <f t="shared" si="41"/>
        <v>2172515</v>
      </c>
      <c r="S88" s="222">
        <v>212113151</v>
      </c>
      <c r="T88" s="243" t="s">
        <v>808</v>
      </c>
      <c r="U88" s="221">
        <v>8000000</v>
      </c>
      <c r="V88" s="221">
        <v>0</v>
      </c>
      <c r="W88" s="221">
        <v>0</v>
      </c>
      <c r="X88" s="221">
        <v>0</v>
      </c>
      <c r="Y88" s="221">
        <v>8000000</v>
      </c>
      <c r="Z88" s="221">
        <v>0</v>
      </c>
      <c r="AA88" s="221">
        <v>0</v>
      </c>
      <c r="AB88" s="246">
        <v>0</v>
      </c>
      <c r="AC88" s="221">
        <v>0</v>
      </c>
      <c r="AD88" s="221">
        <v>3172515</v>
      </c>
      <c r="AE88" s="246">
        <v>3172515</v>
      </c>
      <c r="AF88" s="221">
        <v>4827485</v>
      </c>
      <c r="AG88" s="221">
        <v>0</v>
      </c>
      <c r="AH88" s="246">
        <v>800000</v>
      </c>
      <c r="AI88" s="246">
        <v>2172515</v>
      </c>
      <c r="AJ88" s="210">
        <v>1000000</v>
      </c>
      <c r="AK88" s="210">
        <v>0</v>
      </c>
      <c r="AL88" s="210">
        <v>0</v>
      </c>
      <c r="AM88" s="210">
        <v>3172515</v>
      </c>
      <c r="AN88" s="247">
        <v>3172515</v>
      </c>
      <c r="AO88" s="210">
        <v>0</v>
      </c>
      <c r="AP88" s="221">
        <v>4827485</v>
      </c>
      <c r="AQ88" s="210">
        <v>0</v>
      </c>
      <c r="AS88" s="244">
        <f t="shared" si="42"/>
        <v>0</v>
      </c>
    </row>
    <row r="89" spans="1:45" ht="29" x14ac:dyDescent="0.35">
      <c r="A89" s="214">
        <v>212113152</v>
      </c>
      <c r="B89" s="212" t="s">
        <v>546</v>
      </c>
      <c r="C89" s="217">
        <v>6000000</v>
      </c>
      <c r="D89" s="217">
        <v>0</v>
      </c>
      <c r="E89" s="217">
        <v>0</v>
      </c>
      <c r="F89" s="217">
        <v>0</v>
      </c>
      <c r="G89" s="217">
        <f t="shared" si="43"/>
        <v>6000000</v>
      </c>
      <c r="H89" s="217">
        <v>0</v>
      </c>
      <c r="I89" s="217">
        <v>0</v>
      </c>
      <c r="J89" s="217">
        <f t="shared" si="37"/>
        <v>6000000</v>
      </c>
      <c r="K89" s="217">
        <v>0</v>
      </c>
      <c r="L89" s="217">
        <v>0</v>
      </c>
      <c r="M89" s="217">
        <f t="shared" si="38"/>
        <v>0</v>
      </c>
      <c r="N89" s="217">
        <v>0</v>
      </c>
      <c r="O89" s="217">
        <f t="shared" si="39"/>
        <v>0</v>
      </c>
      <c r="P89" s="217">
        <f t="shared" si="40"/>
        <v>6000000</v>
      </c>
      <c r="Q89" s="217">
        <f t="shared" si="41"/>
        <v>0</v>
      </c>
      <c r="S89" s="222">
        <v>212113152</v>
      </c>
      <c r="T89" s="243" t="s">
        <v>810</v>
      </c>
      <c r="U89" s="221">
        <v>6000000</v>
      </c>
      <c r="V89" s="221">
        <v>0</v>
      </c>
      <c r="W89" s="221">
        <v>0</v>
      </c>
      <c r="X89" s="221">
        <v>0</v>
      </c>
      <c r="Y89" s="221">
        <v>6000000</v>
      </c>
      <c r="Z89" s="221">
        <v>0</v>
      </c>
      <c r="AA89" s="221">
        <v>0</v>
      </c>
      <c r="AB89" s="246">
        <v>0</v>
      </c>
      <c r="AC89" s="221">
        <v>0</v>
      </c>
      <c r="AD89" s="221">
        <v>0</v>
      </c>
      <c r="AE89" s="246">
        <v>0</v>
      </c>
      <c r="AF89" s="221">
        <v>6000000</v>
      </c>
      <c r="AG89" s="221">
        <v>0</v>
      </c>
      <c r="AH89" s="246">
        <v>0</v>
      </c>
      <c r="AI89" s="246">
        <v>0</v>
      </c>
      <c r="AJ89" s="210">
        <v>0</v>
      </c>
      <c r="AK89" s="210">
        <v>0</v>
      </c>
      <c r="AL89" s="210">
        <v>0</v>
      </c>
      <c r="AM89" s="210">
        <v>0</v>
      </c>
      <c r="AN89" s="247">
        <v>0</v>
      </c>
      <c r="AO89" s="210">
        <v>0</v>
      </c>
      <c r="AP89" s="221">
        <v>6000000</v>
      </c>
      <c r="AQ89" s="210">
        <v>0</v>
      </c>
      <c r="AS89" s="244">
        <f t="shared" si="42"/>
        <v>0</v>
      </c>
    </row>
    <row r="90" spans="1:45" ht="29" x14ac:dyDescent="0.35">
      <c r="A90" s="214">
        <v>212113153</v>
      </c>
      <c r="B90" s="212" t="s">
        <v>636</v>
      </c>
      <c r="C90" s="217">
        <v>3000000</v>
      </c>
      <c r="D90" s="217">
        <v>0</v>
      </c>
      <c r="E90" s="217">
        <v>0</v>
      </c>
      <c r="F90" s="217">
        <v>0</v>
      </c>
      <c r="G90" s="217">
        <f t="shared" si="43"/>
        <v>3000000</v>
      </c>
      <c r="H90" s="217">
        <v>0</v>
      </c>
      <c r="I90" s="217">
        <v>0</v>
      </c>
      <c r="J90" s="217">
        <f t="shared" si="37"/>
        <v>3000000</v>
      </c>
      <c r="K90" s="217">
        <v>0</v>
      </c>
      <c r="L90" s="217">
        <v>0</v>
      </c>
      <c r="M90" s="217">
        <f t="shared" si="38"/>
        <v>0</v>
      </c>
      <c r="N90" s="217">
        <v>0</v>
      </c>
      <c r="O90" s="217">
        <f t="shared" si="39"/>
        <v>0</v>
      </c>
      <c r="P90" s="217">
        <f t="shared" si="40"/>
        <v>3000000</v>
      </c>
      <c r="Q90" s="217">
        <f t="shared" si="41"/>
        <v>0</v>
      </c>
      <c r="S90" s="222">
        <v>212113153</v>
      </c>
      <c r="T90" s="243" t="s">
        <v>811</v>
      </c>
      <c r="U90" s="221">
        <v>3000000</v>
      </c>
      <c r="V90" s="221">
        <v>0</v>
      </c>
      <c r="W90" s="221">
        <v>0</v>
      </c>
      <c r="X90" s="221">
        <v>0</v>
      </c>
      <c r="Y90" s="221">
        <v>3000000</v>
      </c>
      <c r="Z90" s="221">
        <v>0</v>
      </c>
      <c r="AA90" s="221">
        <v>0</v>
      </c>
      <c r="AB90" s="246">
        <v>0</v>
      </c>
      <c r="AC90" s="221">
        <v>0</v>
      </c>
      <c r="AD90" s="221">
        <v>0</v>
      </c>
      <c r="AE90" s="246">
        <v>0</v>
      </c>
      <c r="AF90" s="221">
        <v>3000000</v>
      </c>
      <c r="AG90" s="221">
        <v>0</v>
      </c>
      <c r="AH90" s="246">
        <v>0</v>
      </c>
      <c r="AI90" s="246">
        <v>0</v>
      </c>
      <c r="AJ90" s="210">
        <v>0</v>
      </c>
      <c r="AK90" s="210">
        <v>0</v>
      </c>
      <c r="AL90" s="210">
        <v>0</v>
      </c>
      <c r="AM90" s="210">
        <v>0</v>
      </c>
      <c r="AN90" s="247">
        <v>0</v>
      </c>
      <c r="AO90" s="210">
        <v>0</v>
      </c>
      <c r="AP90" s="221">
        <v>3000000</v>
      </c>
      <c r="AQ90" s="210">
        <v>0</v>
      </c>
      <c r="AS90" s="244">
        <f t="shared" si="42"/>
        <v>0</v>
      </c>
    </row>
    <row r="91" spans="1:45" s="226" customFormat="1" x14ac:dyDescent="0.35">
      <c r="A91" s="235">
        <v>21211316</v>
      </c>
      <c r="B91" s="236" t="s">
        <v>33</v>
      </c>
      <c r="C91" s="237">
        <f>+C92</f>
        <v>35000000</v>
      </c>
      <c r="D91" s="237">
        <v>0</v>
      </c>
      <c r="E91" s="237">
        <v>0</v>
      </c>
      <c r="F91" s="237">
        <v>0</v>
      </c>
      <c r="G91" s="237">
        <f t="shared" si="43"/>
        <v>35000000</v>
      </c>
      <c r="H91" s="237">
        <v>0</v>
      </c>
      <c r="I91" s="237">
        <v>2709500</v>
      </c>
      <c r="J91" s="237">
        <f t="shared" si="37"/>
        <v>32290500</v>
      </c>
      <c r="K91" s="237">
        <v>0</v>
      </c>
      <c r="L91" s="237">
        <v>2709500</v>
      </c>
      <c r="M91" s="237">
        <f t="shared" si="38"/>
        <v>0</v>
      </c>
      <c r="N91" s="237">
        <v>2709500</v>
      </c>
      <c r="O91" s="237">
        <f t="shared" si="39"/>
        <v>0</v>
      </c>
      <c r="P91" s="237">
        <f t="shared" si="40"/>
        <v>32290500</v>
      </c>
      <c r="Q91" s="237">
        <f t="shared" si="41"/>
        <v>2709500</v>
      </c>
      <c r="S91" s="227">
        <v>21211316</v>
      </c>
      <c r="T91" s="242" t="s">
        <v>33</v>
      </c>
      <c r="U91" s="228">
        <v>35000000</v>
      </c>
      <c r="V91" s="228">
        <v>0</v>
      </c>
      <c r="W91" s="228">
        <v>0</v>
      </c>
      <c r="X91" s="228">
        <v>0</v>
      </c>
      <c r="Y91" s="228">
        <v>35000000</v>
      </c>
      <c r="Z91" s="228">
        <v>0</v>
      </c>
      <c r="AA91" s="228">
        <v>0</v>
      </c>
      <c r="AB91" s="245">
        <v>0</v>
      </c>
      <c r="AC91" s="228">
        <v>0</v>
      </c>
      <c r="AD91" s="228">
        <v>2709500</v>
      </c>
      <c r="AE91" s="245">
        <v>2709500</v>
      </c>
      <c r="AF91" s="228">
        <v>32290500</v>
      </c>
      <c r="AG91" s="228">
        <v>0</v>
      </c>
      <c r="AH91" s="245">
        <v>0</v>
      </c>
      <c r="AI91" s="245">
        <v>2709500</v>
      </c>
      <c r="AJ91" s="226">
        <v>0</v>
      </c>
      <c r="AK91" s="226">
        <v>0</v>
      </c>
      <c r="AL91" s="226">
        <v>0</v>
      </c>
      <c r="AM91" s="226">
        <v>2709500</v>
      </c>
      <c r="AN91" s="248">
        <v>2709500</v>
      </c>
      <c r="AO91" s="226">
        <v>0</v>
      </c>
      <c r="AP91" s="228">
        <v>32290500</v>
      </c>
      <c r="AQ91" s="226">
        <v>0</v>
      </c>
      <c r="AS91" s="244">
        <f t="shared" si="42"/>
        <v>0</v>
      </c>
    </row>
    <row r="92" spans="1:45" ht="29" x14ac:dyDescent="0.35">
      <c r="A92" s="214">
        <v>212113162</v>
      </c>
      <c r="B92" s="212" t="s">
        <v>547</v>
      </c>
      <c r="C92" s="217">
        <v>35000000</v>
      </c>
      <c r="D92" s="217">
        <v>0</v>
      </c>
      <c r="E92" s="217">
        <v>0</v>
      </c>
      <c r="F92" s="217">
        <v>0</v>
      </c>
      <c r="G92" s="217">
        <f t="shared" si="43"/>
        <v>35000000</v>
      </c>
      <c r="H92" s="217">
        <v>0</v>
      </c>
      <c r="I92" s="217">
        <v>2709500</v>
      </c>
      <c r="J92" s="217">
        <f t="shared" si="37"/>
        <v>32290500</v>
      </c>
      <c r="K92" s="217">
        <v>0</v>
      </c>
      <c r="L92" s="217">
        <v>2709500</v>
      </c>
      <c r="M92" s="217">
        <f t="shared" si="38"/>
        <v>0</v>
      </c>
      <c r="N92" s="217">
        <v>2709500</v>
      </c>
      <c r="O92" s="217">
        <f t="shared" si="39"/>
        <v>0</v>
      </c>
      <c r="P92" s="217">
        <f t="shared" si="40"/>
        <v>32290500</v>
      </c>
      <c r="Q92" s="217">
        <f t="shared" si="41"/>
        <v>2709500</v>
      </c>
      <c r="S92" s="222">
        <v>212113162</v>
      </c>
      <c r="T92" s="243" t="s">
        <v>815</v>
      </c>
      <c r="U92" s="221">
        <v>35000000</v>
      </c>
      <c r="V92" s="221">
        <v>0</v>
      </c>
      <c r="W92" s="221">
        <v>0</v>
      </c>
      <c r="X92" s="221">
        <v>0</v>
      </c>
      <c r="Y92" s="221">
        <v>35000000</v>
      </c>
      <c r="Z92" s="221">
        <v>0</v>
      </c>
      <c r="AA92" s="221">
        <v>0</v>
      </c>
      <c r="AB92" s="246">
        <v>0</v>
      </c>
      <c r="AC92" s="221">
        <v>0</v>
      </c>
      <c r="AD92" s="221">
        <v>2709500</v>
      </c>
      <c r="AE92" s="246">
        <v>2709500</v>
      </c>
      <c r="AF92" s="221">
        <v>32290500</v>
      </c>
      <c r="AG92" s="221">
        <v>0</v>
      </c>
      <c r="AH92" s="246">
        <v>0</v>
      </c>
      <c r="AI92" s="246">
        <v>2709500</v>
      </c>
      <c r="AJ92" s="210">
        <v>0</v>
      </c>
      <c r="AK92" s="210">
        <v>0</v>
      </c>
      <c r="AL92" s="210">
        <v>0</v>
      </c>
      <c r="AM92" s="210">
        <v>2709500</v>
      </c>
      <c r="AN92" s="247">
        <v>2709500</v>
      </c>
      <c r="AO92" s="210">
        <v>0</v>
      </c>
      <c r="AP92" s="221">
        <v>32290500</v>
      </c>
      <c r="AQ92" s="210">
        <v>0</v>
      </c>
      <c r="AS92" s="244">
        <f t="shared" si="42"/>
        <v>0</v>
      </c>
    </row>
    <row r="93" spans="1:45" s="226" customFormat="1" x14ac:dyDescent="0.35">
      <c r="A93" s="235">
        <v>21211317</v>
      </c>
      <c r="B93" s="236" t="s">
        <v>34</v>
      </c>
      <c r="C93" s="237">
        <f>+C94</f>
        <v>0</v>
      </c>
      <c r="D93" s="237">
        <v>180000000</v>
      </c>
      <c r="E93" s="237">
        <v>0</v>
      </c>
      <c r="F93" s="237">
        <v>45000000</v>
      </c>
      <c r="G93" s="237">
        <f t="shared" si="43"/>
        <v>225000000</v>
      </c>
      <c r="H93" s="237">
        <v>80400970</v>
      </c>
      <c r="I93" s="237">
        <v>213396970</v>
      </c>
      <c r="J93" s="237">
        <f t="shared" si="37"/>
        <v>11603030</v>
      </c>
      <c r="K93" s="237">
        <v>784900</v>
      </c>
      <c r="L93" s="237">
        <v>131780900</v>
      </c>
      <c r="M93" s="237">
        <f t="shared" si="38"/>
        <v>81616070</v>
      </c>
      <c r="N93" s="237">
        <v>224475000</v>
      </c>
      <c r="O93" s="237">
        <f t="shared" si="39"/>
        <v>11078030</v>
      </c>
      <c r="P93" s="237">
        <f t="shared" si="40"/>
        <v>525000</v>
      </c>
      <c r="Q93" s="237">
        <f t="shared" si="41"/>
        <v>131780900</v>
      </c>
      <c r="S93" s="227">
        <v>21211317</v>
      </c>
      <c r="T93" s="242" t="s">
        <v>34</v>
      </c>
      <c r="U93" s="228">
        <v>0</v>
      </c>
      <c r="V93" s="228">
        <v>180000000</v>
      </c>
      <c r="W93" s="228">
        <v>0</v>
      </c>
      <c r="X93" s="228">
        <v>45000000</v>
      </c>
      <c r="Y93" s="228">
        <v>225000000</v>
      </c>
      <c r="Z93" s="228">
        <v>0</v>
      </c>
      <c r="AA93" s="228">
        <v>0</v>
      </c>
      <c r="AB93" s="245">
        <v>80400970</v>
      </c>
      <c r="AC93" s="228">
        <v>80400970</v>
      </c>
      <c r="AD93" s="228">
        <v>213396970</v>
      </c>
      <c r="AE93" s="245">
        <v>213396970</v>
      </c>
      <c r="AF93" s="228">
        <v>11603030</v>
      </c>
      <c r="AG93" s="228">
        <v>0</v>
      </c>
      <c r="AH93" s="245">
        <v>784900</v>
      </c>
      <c r="AI93" s="245">
        <v>131780900</v>
      </c>
      <c r="AJ93" s="226">
        <v>81616070</v>
      </c>
      <c r="AK93" s="226">
        <v>0</v>
      </c>
      <c r="AL93" s="226">
        <v>80000000</v>
      </c>
      <c r="AM93" s="226">
        <v>224475000</v>
      </c>
      <c r="AN93" s="248">
        <v>224475000</v>
      </c>
      <c r="AO93" s="226">
        <v>11078030</v>
      </c>
      <c r="AP93" s="228">
        <v>525000</v>
      </c>
      <c r="AQ93" s="226">
        <v>0</v>
      </c>
      <c r="AS93" s="244">
        <f t="shared" si="42"/>
        <v>0</v>
      </c>
    </row>
    <row r="94" spans="1:45" ht="29" x14ac:dyDescent="0.35">
      <c r="A94" s="214">
        <v>212113171</v>
      </c>
      <c r="B94" s="212" t="s">
        <v>548</v>
      </c>
      <c r="C94" s="217">
        <v>0</v>
      </c>
      <c r="D94" s="217">
        <v>180000000</v>
      </c>
      <c r="E94" s="217">
        <v>0</v>
      </c>
      <c r="F94" s="217">
        <v>45000000</v>
      </c>
      <c r="G94" s="217">
        <f t="shared" si="43"/>
        <v>225000000</v>
      </c>
      <c r="H94" s="217">
        <v>80400970</v>
      </c>
      <c r="I94" s="217">
        <v>213396970</v>
      </c>
      <c r="J94" s="217">
        <f t="shared" si="37"/>
        <v>11603030</v>
      </c>
      <c r="K94" s="217">
        <v>784900</v>
      </c>
      <c r="L94" s="217">
        <v>131780900</v>
      </c>
      <c r="M94" s="217">
        <f t="shared" si="38"/>
        <v>81616070</v>
      </c>
      <c r="N94" s="217">
        <v>224475000</v>
      </c>
      <c r="O94" s="217">
        <f t="shared" si="39"/>
        <v>11078030</v>
      </c>
      <c r="P94" s="217">
        <f t="shared" si="40"/>
        <v>525000</v>
      </c>
      <c r="Q94" s="217">
        <f t="shared" si="41"/>
        <v>131780900</v>
      </c>
      <c r="S94" s="222">
        <v>212113171</v>
      </c>
      <c r="T94" s="243" t="s">
        <v>817</v>
      </c>
      <c r="U94" s="221">
        <v>0</v>
      </c>
      <c r="V94" s="221">
        <v>180000000</v>
      </c>
      <c r="W94" s="221">
        <v>0</v>
      </c>
      <c r="X94" s="221">
        <v>45000000</v>
      </c>
      <c r="Y94" s="221">
        <v>225000000</v>
      </c>
      <c r="Z94" s="221">
        <v>0</v>
      </c>
      <c r="AA94" s="221">
        <v>0</v>
      </c>
      <c r="AB94" s="246">
        <v>80400970</v>
      </c>
      <c r="AC94" s="221">
        <v>80400970</v>
      </c>
      <c r="AD94" s="221">
        <v>213396970</v>
      </c>
      <c r="AE94" s="246">
        <v>213396970</v>
      </c>
      <c r="AF94" s="221">
        <v>11603030</v>
      </c>
      <c r="AG94" s="221">
        <v>0</v>
      </c>
      <c r="AH94" s="246">
        <v>784900</v>
      </c>
      <c r="AI94" s="246">
        <v>131780900</v>
      </c>
      <c r="AJ94" s="210">
        <v>81616070</v>
      </c>
      <c r="AK94" s="210">
        <v>0</v>
      </c>
      <c r="AL94" s="210">
        <v>80000000</v>
      </c>
      <c r="AM94" s="210">
        <v>224475000</v>
      </c>
      <c r="AN94" s="247">
        <v>224475000</v>
      </c>
      <c r="AO94" s="210">
        <v>11078030</v>
      </c>
      <c r="AP94" s="221">
        <v>525000</v>
      </c>
      <c r="AQ94" s="210">
        <v>0</v>
      </c>
      <c r="AS94" s="244">
        <f t="shared" si="42"/>
        <v>0</v>
      </c>
    </row>
    <row r="95" spans="1:45" s="226" customFormat="1" x14ac:dyDescent="0.35">
      <c r="A95" s="232">
        <v>212114</v>
      </c>
      <c r="B95" s="233" t="s">
        <v>35</v>
      </c>
      <c r="C95" s="234">
        <f>+C96+C100</f>
        <v>78190348</v>
      </c>
      <c r="D95" s="234">
        <v>435690000</v>
      </c>
      <c r="E95" s="234">
        <v>0</v>
      </c>
      <c r="F95" s="234">
        <v>25000000</v>
      </c>
      <c r="G95" s="234">
        <f t="shared" si="43"/>
        <v>538880348</v>
      </c>
      <c r="H95" s="234">
        <v>10986500</v>
      </c>
      <c r="I95" s="234">
        <v>319945373</v>
      </c>
      <c r="J95" s="234">
        <f t="shared" si="37"/>
        <v>218934975</v>
      </c>
      <c r="K95" s="234">
        <v>155215746</v>
      </c>
      <c r="L95" s="234">
        <v>155215746</v>
      </c>
      <c r="M95" s="234">
        <f t="shared" si="38"/>
        <v>164729627</v>
      </c>
      <c r="N95" s="234">
        <v>425997200</v>
      </c>
      <c r="O95" s="234">
        <f t="shared" si="39"/>
        <v>106051827</v>
      </c>
      <c r="P95" s="234">
        <f t="shared" si="40"/>
        <v>112883148</v>
      </c>
      <c r="Q95" s="234">
        <f t="shared" si="41"/>
        <v>155215746</v>
      </c>
      <c r="S95" s="227">
        <v>212114</v>
      </c>
      <c r="T95" s="242" t="s">
        <v>35</v>
      </c>
      <c r="U95" s="228">
        <v>78190348</v>
      </c>
      <c r="V95" s="228">
        <v>435690000</v>
      </c>
      <c r="W95" s="228">
        <v>0</v>
      </c>
      <c r="X95" s="228">
        <v>25000000</v>
      </c>
      <c r="Y95" s="228">
        <v>538880348</v>
      </c>
      <c r="Z95" s="228">
        <v>0</v>
      </c>
      <c r="AA95" s="228">
        <v>0</v>
      </c>
      <c r="AB95" s="245">
        <v>10986500</v>
      </c>
      <c r="AC95" s="228">
        <v>10986500</v>
      </c>
      <c r="AD95" s="228">
        <v>319945373</v>
      </c>
      <c r="AE95" s="245">
        <v>319945373</v>
      </c>
      <c r="AF95" s="228">
        <v>218934975</v>
      </c>
      <c r="AG95" s="228">
        <v>0</v>
      </c>
      <c r="AH95" s="245">
        <v>155215746</v>
      </c>
      <c r="AI95" s="245">
        <v>155215746</v>
      </c>
      <c r="AJ95" s="226">
        <v>164729627</v>
      </c>
      <c r="AK95" s="226">
        <v>0</v>
      </c>
      <c r="AL95" s="226">
        <v>11307200</v>
      </c>
      <c r="AM95" s="226">
        <v>425997200</v>
      </c>
      <c r="AN95" s="248">
        <v>425997200</v>
      </c>
      <c r="AO95" s="226">
        <v>106051827</v>
      </c>
      <c r="AP95" s="228">
        <v>112883148</v>
      </c>
      <c r="AQ95" s="226">
        <v>0</v>
      </c>
      <c r="AS95" s="244">
        <f t="shared" si="42"/>
        <v>0</v>
      </c>
    </row>
    <row r="96" spans="1:45" s="226" customFormat="1" x14ac:dyDescent="0.35">
      <c r="A96" s="232">
        <v>2121142</v>
      </c>
      <c r="B96" s="233" t="s">
        <v>36</v>
      </c>
      <c r="C96" s="234">
        <f>+C97</f>
        <v>0</v>
      </c>
      <c r="D96" s="234">
        <v>410690000</v>
      </c>
      <c r="E96" s="234">
        <v>0</v>
      </c>
      <c r="F96" s="234">
        <v>25000000</v>
      </c>
      <c r="G96" s="234">
        <f t="shared" si="43"/>
        <v>435690000</v>
      </c>
      <c r="H96" s="234">
        <v>10986500</v>
      </c>
      <c r="I96" s="234">
        <v>319945373</v>
      </c>
      <c r="J96" s="234">
        <f t="shared" si="37"/>
        <v>115744627</v>
      </c>
      <c r="K96" s="234">
        <v>155215746</v>
      </c>
      <c r="L96" s="234">
        <v>155215746</v>
      </c>
      <c r="M96" s="234">
        <f t="shared" si="38"/>
        <v>164729627</v>
      </c>
      <c r="N96" s="234">
        <v>425997200</v>
      </c>
      <c r="O96" s="234">
        <f t="shared" si="39"/>
        <v>106051827</v>
      </c>
      <c r="P96" s="234">
        <f t="shared" si="40"/>
        <v>9692800</v>
      </c>
      <c r="Q96" s="234">
        <f t="shared" si="41"/>
        <v>155215746</v>
      </c>
      <c r="S96" s="227">
        <v>2121142</v>
      </c>
      <c r="T96" s="242" t="s">
        <v>36</v>
      </c>
      <c r="U96" s="228">
        <v>0</v>
      </c>
      <c r="V96" s="228">
        <v>410690000</v>
      </c>
      <c r="W96" s="228">
        <v>0</v>
      </c>
      <c r="X96" s="228">
        <v>25000000</v>
      </c>
      <c r="Y96" s="228">
        <v>435690000</v>
      </c>
      <c r="Z96" s="228">
        <v>0</v>
      </c>
      <c r="AA96" s="228">
        <v>0</v>
      </c>
      <c r="AB96" s="245">
        <v>10986500</v>
      </c>
      <c r="AC96" s="228">
        <v>10986500</v>
      </c>
      <c r="AD96" s="228">
        <v>319945373</v>
      </c>
      <c r="AE96" s="245">
        <v>319945373</v>
      </c>
      <c r="AF96" s="228">
        <v>115744627</v>
      </c>
      <c r="AG96" s="228">
        <v>0</v>
      </c>
      <c r="AH96" s="245">
        <v>155215746</v>
      </c>
      <c r="AI96" s="245">
        <v>155215746</v>
      </c>
      <c r="AJ96" s="226">
        <v>164729627</v>
      </c>
      <c r="AK96" s="226">
        <v>0</v>
      </c>
      <c r="AL96" s="226">
        <v>11307200</v>
      </c>
      <c r="AM96" s="226">
        <v>425997200</v>
      </c>
      <c r="AN96" s="248">
        <v>425997200</v>
      </c>
      <c r="AO96" s="226">
        <v>106051827</v>
      </c>
      <c r="AP96" s="228">
        <v>9692800</v>
      </c>
      <c r="AQ96" s="226">
        <v>0</v>
      </c>
      <c r="AS96" s="244">
        <f t="shared" si="42"/>
        <v>0</v>
      </c>
    </row>
    <row r="97" spans="1:45" x14ac:dyDescent="0.35">
      <c r="A97" s="213">
        <v>21211423</v>
      </c>
      <c r="B97" s="211" t="s">
        <v>37</v>
      </c>
      <c r="C97" s="216">
        <f>+C98</f>
        <v>0</v>
      </c>
      <c r="D97" s="216">
        <v>410690000</v>
      </c>
      <c r="E97" s="216">
        <v>0</v>
      </c>
      <c r="F97" s="216">
        <v>25000000</v>
      </c>
      <c r="G97" s="216">
        <f t="shared" si="43"/>
        <v>435690000</v>
      </c>
      <c r="H97" s="216">
        <v>10986500</v>
      </c>
      <c r="I97" s="216">
        <v>319945373</v>
      </c>
      <c r="J97" s="216">
        <f t="shared" si="37"/>
        <v>115744627</v>
      </c>
      <c r="K97" s="216">
        <v>155215746</v>
      </c>
      <c r="L97" s="216">
        <v>155215746</v>
      </c>
      <c r="M97" s="216">
        <f t="shared" si="38"/>
        <v>164729627</v>
      </c>
      <c r="N97" s="216">
        <v>425997200</v>
      </c>
      <c r="O97" s="216">
        <f t="shared" si="39"/>
        <v>106051827</v>
      </c>
      <c r="P97" s="216">
        <f t="shared" si="40"/>
        <v>9692800</v>
      </c>
      <c r="Q97" s="216">
        <f t="shared" si="41"/>
        <v>155215746</v>
      </c>
      <c r="S97" s="222">
        <v>21211423</v>
      </c>
      <c r="T97" s="243" t="s">
        <v>37</v>
      </c>
      <c r="U97" s="221">
        <v>0</v>
      </c>
      <c r="V97" s="221">
        <v>410690000</v>
      </c>
      <c r="W97" s="221">
        <v>0</v>
      </c>
      <c r="X97" s="221">
        <v>25000000</v>
      </c>
      <c r="Y97" s="221">
        <v>435690000</v>
      </c>
      <c r="Z97" s="221">
        <v>0</v>
      </c>
      <c r="AA97" s="221">
        <v>0</v>
      </c>
      <c r="AB97" s="246">
        <v>10986500</v>
      </c>
      <c r="AC97" s="221">
        <v>10986500</v>
      </c>
      <c r="AD97" s="221">
        <v>319945373</v>
      </c>
      <c r="AE97" s="246">
        <v>319945373</v>
      </c>
      <c r="AF97" s="221">
        <v>115744627</v>
      </c>
      <c r="AG97" s="221">
        <v>0</v>
      </c>
      <c r="AH97" s="246">
        <v>155215746</v>
      </c>
      <c r="AI97" s="246">
        <v>155215746</v>
      </c>
      <c r="AJ97" s="210">
        <v>164729627</v>
      </c>
      <c r="AK97" s="210">
        <v>0</v>
      </c>
      <c r="AL97" s="210">
        <v>11307200</v>
      </c>
      <c r="AM97" s="210">
        <v>425997200</v>
      </c>
      <c r="AN97" s="247">
        <v>425997200</v>
      </c>
      <c r="AO97" s="210">
        <v>106051827</v>
      </c>
      <c r="AP97" s="221">
        <v>9692800</v>
      </c>
      <c r="AQ97" s="210">
        <v>0</v>
      </c>
      <c r="AS97" s="244">
        <f t="shared" si="42"/>
        <v>0</v>
      </c>
    </row>
    <row r="98" spans="1:45" s="226" customFormat="1" x14ac:dyDescent="0.35">
      <c r="A98" s="235">
        <v>212114231</v>
      </c>
      <c r="B98" s="236" t="s">
        <v>38</v>
      </c>
      <c r="C98" s="237">
        <f>+C99</f>
        <v>0</v>
      </c>
      <c r="D98" s="237">
        <v>410690000</v>
      </c>
      <c r="E98" s="237">
        <v>0</v>
      </c>
      <c r="F98" s="237">
        <v>25000000</v>
      </c>
      <c r="G98" s="237">
        <f t="shared" si="43"/>
        <v>435690000</v>
      </c>
      <c r="H98" s="237">
        <v>10986500</v>
      </c>
      <c r="I98" s="237">
        <v>319945373</v>
      </c>
      <c r="J98" s="237">
        <f t="shared" si="37"/>
        <v>115744627</v>
      </c>
      <c r="K98" s="237">
        <v>155215746</v>
      </c>
      <c r="L98" s="237">
        <v>155215746</v>
      </c>
      <c r="M98" s="237">
        <f t="shared" si="38"/>
        <v>164729627</v>
      </c>
      <c r="N98" s="237">
        <v>425997200</v>
      </c>
      <c r="O98" s="237">
        <f t="shared" si="39"/>
        <v>106051827</v>
      </c>
      <c r="P98" s="237">
        <f t="shared" si="40"/>
        <v>9692800</v>
      </c>
      <c r="Q98" s="237">
        <f t="shared" si="41"/>
        <v>155215746</v>
      </c>
      <c r="S98" s="227">
        <v>212114231</v>
      </c>
      <c r="T98" s="242" t="s">
        <v>38</v>
      </c>
      <c r="U98" s="228">
        <v>0</v>
      </c>
      <c r="V98" s="228">
        <v>410690000</v>
      </c>
      <c r="W98" s="228">
        <v>0</v>
      </c>
      <c r="X98" s="228">
        <v>25000000</v>
      </c>
      <c r="Y98" s="228">
        <v>435690000</v>
      </c>
      <c r="Z98" s="228">
        <v>0</v>
      </c>
      <c r="AA98" s="228">
        <v>0</v>
      </c>
      <c r="AB98" s="245">
        <v>10986500</v>
      </c>
      <c r="AC98" s="228">
        <v>10986500</v>
      </c>
      <c r="AD98" s="228">
        <v>319945373</v>
      </c>
      <c r="AE98" s="245">
        <v>319945373</v>
      </c>
      <c r="AF98" s="228">
        <v>115744627</v>
      </c>
      <c r="AG98" s="228">
        <v>0</v>
      </c>
      <c r="AH98" s="245">
        <v>155215746</v>
      </c>
      <c r="AI98" s="245">
        <v>155215746</v>
      </c>
      <c r="AJ98" s="226">
        <v>164729627</v>
      </c>
      <c r="AK98" s="226">
        <v>0</v>
      </c>
      <c r="AL98" s="226">
        <v>11307200</v>
      </c>
      <c r="AM98" s="226">
        <v>425997200</v>
      </c>
      <c r="AN98" s="248">
        <v>425997200</v>
      </c>
      <c r="AO98" s="226">
        <v>106051827</v>
      </c>
      <c r="AP98" s="228">
        <v>9692800</v>
      </c>
      <c r="AQ98" s="226">
        <v>0</v>
      </c>
      <c r="AS98" s="244">
        <f t="shared" si="42"/>
        <v>0</v>
      </c>
    </row>
    <row r="99" spans="1:45" x14ac:dyDescent="0.35">
      <c r="A99" s="214">
        <v>2121142311</v>
      </c>
      <c r="B99" s="212" t="s">
        <v>549</v>
      </c>
      <c r="C99" s="217">
        <v>0</v>
      </c>
      <c r="D99" s="217">
        <v>410690000</v>
      </c>
      <c r="E99" s="217">
        <v>0</v>
      </c>
      <c r="F99" s="217">
        <v>25000000</v>
      </c>
      <c r="G99" s="217">
        <f t="shared" si="43"/>
        <v>435690000</v>
      </c>
      <c r="H99" s="217">
        <v>10986500</v>
      </c>
      <c r="I99" s="217">
        <v>319945373</v>
      </c>
      <c r="J99" s="217">
        <f t="shared" si="37"/>
        <v>115744627</v>
      </c>
      <c r="K99" s="217">
        <v>155215746</v>
      </c>
      <c r="L99" s="217">
        <v>155215746</v>
      </c>
      <c r="M99" s="217">
        <f t="shared" si="38"/>
        <v>164729627</v>
      </c>
      <c r="N99" s="217">
        <v>425997200</v>
      </c>
      <c r="O99" s="217">
        <f t="shared" si="39"/>
        <v>106051827</v>
      </c>
      <c r="P99" s="217">
        <f t="shared" si="40"/>
        <v>9692800</v>
      </c>
      <c r="Q99" s="217">
        <f t="shared" si="41"/>
        <v>155215746</v>
      </c>
      <c r="S99" s="222">
        <v>2121142311</v>
      </c>
      <c r="T99" s="243" t="s">
        <v>1137</v>
      </c>
      <c r="U99" s="221">
        <v>0</v>
      </c>
      <c r="V99" s="221">
        <v>410690000</v>
      </c>
      <c r="W99" s="221">
        <v>0</v>
      </c>
      <c r="X99" s="221">
        <v>25000000</v>
      </c>
      <c r="Y99" s="221">
        <v>435690000</v>
      </c>
      <c r="Z99" s="221">
        <v>0</v>
      </c>
      <c r="AA99" s="221">
        <v>0</v>
      </c>
      <c r="AB99" s="246">
        <v>10986500</v>
      </c>
      <c r="AC99" s="221">
        <v>10986500</v>
      </c>
      <c r="AD99" s="221">
        <v>319945373</v>
      </c>
      <c r="AE99" s="246">
        <v>319945373</v>
      </c>
      <c r="AF99" s="221">
        <v>115744627</v>
      </c>
      <c r="AG99" s="221">
        <v>0</v>
      </c>
      <c r="AH99" s="246">
        <v>155215746</v>
      </c>
      <c r="AI99" s="246">
        <v>155215746</v>
      </c>
      <c r="AJ99" s="210">
        <v>164729627</v>
      </c>
      <c r="AK99" s="210">
        <v>0</v>
      </c>
      <c r="AL99" s="210">
        <v>11307200</v>
      </c>
      <c r="AM99" s="210">
        <v>425997200</v>
      </c>
      <c r="AN99" s="247">
        <v>425997200</v>
      </c>
      <c r="AO99" s="210">
        <v>106051827</v>
      </c>
      <c r="AP99" s="221">
        <v>9692800</v>
      </c>
      <c r="AQ99" s="210">
        <v>0</v>
      </c>
      <c r="AS99" s="244">
        <f t="shared" si="42"/>
        <v>0</v>
      </c>
    </row>
    <row r="100" spans="1:45" s="226" customFormat="1" ht="29" x14ac:dyDescent="0.35">
      <c r="A100" s="232">
        <v>2121143</v>
      </c>
      <c r="B100" s="233" t="s">
        <v>39</v>
      </c>
      <c r="C100" s="234">
        <f>+C101</f>
        <v>78190348</v>
      </c>
      <c r="D100" s="234">
        <v>25000000</v>
      </c>
      <c r="E100" s="234">
        <v>0</v>
      </c>
      <c r="F100" s="234">
        <v>0</v>
      </c>
      <c r="G100" s="234">
        <f t="shared" si="43"/>
        <v>103190348</v>
      </c>
      <c r="H100" s="234">
        <v>0</v>
      </c>
      <c r="I100" s="234">
        <v>0</v>
      </c>
      <c r="J100" s="234">
        <f t="shared" si="37"/>
        <v>103190348</v>
      </c>
      <c r="K100" s="234">
        <v>0</v>
      </c>
      <c r="L100" s="234">
        <v>0</v>
      </c>
      <c r="M100" s="234">
        <f t="shared" si="38"/>
        <v>0</v>
      </c>
      <c r="N100" s="234">
        <v>0</v>
      </c>
      <c r="O100" s="234">
        <f t="shared" si="39"/>
        <v>0</v>
      </c>
      <c r="P100" s="234">
        <f t="shared" si="40"/>
        <v>103190348</v>
      </c>
      <c r="Q100" s="234">
        <f t="shared" si="41"/>
        <v>0</v>
      </c>
      <c r="S100" s="227">
        <v>2121143</v>
      </c>
      <c r="T100" s="242" t="s">
        <v>39</v>
      </c>
      <c r="U100" s="228">
        <v>78190348</v>
      </c>
      <c r="V100" s="228">
        <v>25000000</v>
      </c>
      <c r="W100" s="228">
        <v>0</v>
      </c>
      <c r="X100" s="228">
        <v>0</v>
      </c>
      <c r="Y100" s="228">
        <v>103190348</v>
      </c>
      <c r="Z100" s="228">
        <v>0</v>
      </c>
      <c r="AA100" s="228">
        <v>0</v>
      </c>
      <c r="AB100" s="245">
        <v>0</v>
      </c>
      <c r="AC100" s="228">
        <v>0</v>
      </c>
      <c r="AD100" s="228">
        <v>0</v>
      </c>
      <c r="AE100" s="245">
        <v>0</v>
      </c>
      <c r="AF100" s="228">
        <v>103190348</v>
      </c>
      <c r="AG100" s="228">
        <v>0</v>
      </c>
      <c r="AH100" s="245">
        <v>0</v>
      </c>
      <c r="AI100" s="245">
        <v>0</v>
      </c>
      <c r="AJ100" s="226">
        <v>0</v>
      </c>
      <c r="AK100" s="226">
        <v>0</v>
      </c>
      <c r="AL100" s="226">
        <v>0</v>
      </c>
      <c r="AM100" s="226">
        <v>0</v>
      </c>
      <c r="AN100" s="248">
        <v>0</v>
      </c>
      <c r="AO100" s="226">
        <v>0</v>
      </c>
      <c r="AP100" s="228">
        <v>103190348</v>
      </c>
      <c r="AQ100" s="226">
        <v>0</v>
      </c>
      <c r="AS100" s="244">
        <f t="shared" si="42"/>
        <v>0</v>
      </c>
    </row>
    <row r="101" spans="1:45" s="226" customFormat="1" x14ac:dyDescent="0.35">
      <c r="A101" s="232">
        <v>21211436</v>
      </c>
      <c r="B101" s="233" t="s">
        <v>40</v>
      </c>
      <c r="C101" s="234">
        <f>+C102</f>
        <v>78190348</v>
      </c>
      <c r="D101" s="234">
        <v>25000000</v>
      </c>
      <c r="E101" s="234">
        <v>0</v>
      </c>
      <c r="F101" s="234">
        <v>0</v>
      </c>
      <c r="G101" s="234">
        <f t="shared" si="43"/>
        <v>103190348</v>
      </c>
      <c r="H101" s="234">
        <v>0</v>
      </c>
      <c r="I101" s="234">
        <v>0</v>
      </c>
      <c r="J101" s="234">
        <f t="shared" si="37"/>
        <v>103190348</v>
      </c>
      <c r="K101" s="234">
        <v>0</v>
      </c>
      <c r="L101" s="234">
        <v>0</v>
      </c>
      <c r="M101" s="234">
        <f t="shared" si="38"/>
        <v>0</v>
      </c>
      <c r="N101" s="234">
        <v>0</v>
      </c>
      <c r="O101" s="234">
        <f t="shared" si="39"/>
        <v>0</v>
      </c>
      <c r="P101" s="234">
        <f t="shared" si="40"/>
        <v>103190348</v>
      </c>
      <c r="Q101" s="234">
        <f t="shared" si="41"/>
        <v>0</v>
      </c>
      <c r="S101" s="227">
        <v>21211436</v>
      </c>
      <c r="T101" s="242" t="s">
        <v>40</v>
      </c>
      <c r="U101" s="228">
        <v>78190348</v>
      </c>
      <c r="V101" s="228">
        <v>25000000</v>
      </c>
      <c r="W101" s="228">
        <v>0</v>
      </c>
      <c r="X101" s="228">
        <v>0</v>
      </c>
      <c r="Y101" s="228">
        <v>103190348</v>
      </c>
      <c r="Z101" s="228">
        <v>0</v>
      </c>
      <c r="AA101" s="228">
        <v>0</v>
      </c>
      <c r="AB101" s="245">
        <v>0</v>
      </c>
      <c r="AC101" s="228">
        <v>0</v>
      </c>
      <c r="AD101" s="228">
        <v>0</v>
      </c>
      <c r="AE101" s="245">
        <v>0</v>
      </c>
      <c r="AF101" s="228">
        <v>103190348</v>
      </c>
      <c r="AG101" s="228">
        <v>0</v>
      </c>
      <c r="AH101" s="245">
        <v>0</v>
      </c>
      <c r="AI101" s="245">
        <v>0</v>
      </c>
      <c r="AJ101" s="226">
        <v>0</v>
      </c>
      <c r="AK101" s="226">
        <v>0</v>
      </c>
      <c r="AL101" s="226">
        <v>0</v>
      </c>
      <c r="AM101" s="226">
        <v>0</v>
      </c>
      <c r="AN101" s="248">
        <v>0</v>
      </c>
      <c r="AO101" s="226">
        <v>0</v>
      </c>
      <c r="AP101" s="228">
        <v>103190348</v>
      </c>
      <c r="AQ101" s="226">
        <v>0</v>
      </c>
      <c r="AS101" s="244">
        <f t="shared" si="42"/>
        <v>0</v>
      </c>
    </row>
    <row r="102" spans="1:45" s="226" customFormat="1" x14ac:dyDescent="0.35">
      <c r="A102" s="235">
        <v>212114361</v>
      </c>
      <c r="B102" s="236" t="s">
        <v>41</v>
      </c>
      <c r="C102" s="237">
        <f>+C103+C104+C105</f>
        <v>78190348</v>
      </c>
      <c r="D102" s="237">
        <v>25000000</v>
      </c>
      <c r="E102" s="237">
        <v>0</v>
      </c>
      <c r="F102" s="237">
        <v>0</v>
      </c>
      <c r="G102" s="237">
        <f t="shared" si="43"/>
        <v>103190348</v>
      </c>
      <c r="H102" s="237">
        <v>0</v>
      </c>
      <c r="I102" s="237">
        <v>0</v>
      </c>
      <c r="J102" s="237">
        <f t="shared" si="37"/>
        <v>103190348</v>
      </c>
      <c r="K102" s="237">
        <v>0</v>
      </c>
      <c r="L102" s="237">
        <v>0</v>
      </c>
      <c r="M102" s="237">
        <f t="shared" si="38"/>
        <v>0</v>
      </c>
      <c r="N102" s="237">
        <v>0</v>
      </c>
      <c r="O102" s="237">
        <f t="shared" si="39"/>
        <v>0</v>
      </c>
      <c r="P102" s="237">
        <f t="shared" si="40"/>
        <v>103190348</v>
      </c>
      <c r="Q102" s="237">
        <f t="shared" si="41"/>
        <v>0</v>
      </c>
      <c r="S102" s="227">
        <v>212114361</v>
      </c>
      <c r="T102" s="242" t="s">
        <v>41</v>
      </c>
      <c r="U102" s="228">
        <v>78190348</v>
      </c>
      <c r="V102" s="228">
        <v>25000000</v>
      </c>
      <c r="W102" s="228">
        <v>0</v>
      </c>
      <c r="X102" s="228">
        <v>0</v>
      </c>
      <c r="Y102" s="228">
        <v>103190348</v>
      </c>
      <c r="Z102" s="228">
        <v>0</v>
      </c>
      <c r="AA102" s="228">
        <v>0</v>
      </c>
      <c r="AB102" s="245">
        <v>0</v>
      </c>
      <c r="AC102" s="228">
        <v>0</v>
      </c>
      <c r="AD102" s="228">
        <v>0</v>
      </c>
      <c r="AE102" s="245">
        <v>0</v>
      </c>
      <c r="AF102" s="228">
        <v>103190348</v>
      </c>
      <c r="AG102" s="228">
        <v>0</v>
      </c>
      <c r="AH102" s="245">
        <v>0</v>
      </c>
      <c r="AI102" s="245">
        <v>0</v>
      </c>
      <c r="AJ102" s="226">
        <v>0</v>
      </c>
      <c r="AK102" s="226">
        <v>0</v>
      </c>
      <c r="AL102" s="226">
        <v>0</v>
      </c>
      <c r="AM102" s="226">
        <v>0</v>
      </c>
      <c r="AN102" s="248">
        <v>0</v>
      </c>
      <c r="AO102" s="226">
        <v>0</v>
      </c>
      <c r="AP102" s="228">
        <v>103190348</v>
      </c>
      <c r="AQ102" s="226">
        <v>0</v>
      </c>
      <c r="AS102" s="244">
        <f t="shared" si="42"/>
        <v>0</v>
      </c>
    </row>
    <row r="103" spans="1:45" x14ac:dyDescent="0.35">
      <c r="A103" s="214">
        <v>2121143611</v>
      </c>
      <c r="B103" s="212" t="s">
        <v>550</v>
      </c>
      <c r="C103" s="217">
        <v>15000000</v>
      </c>
      <c r="D103" s="217">
        <v>10000000</v>
      </c>
      <c r="E103" s="217">
        <v>0</v>
      </c>
      <c r="F103" s="217">
        <v>0</v>
      </c>
      <c r="G103" s="217">
        <f t="shared" si="43"/>
        <v>25000000</v>
      </c>
      <c r="H103" s="217">
        <v>0</v>
      </c>
      <c r="I103" s="217">
        <v>0</v>
      </c>
      <c r="J103" s="217">
        <f t="shared" si="37"/>
        <v>25000000</v>
      </c>
      <c r="K103" s="217">
        <v>0</v>
      </c>
      <c r="L103" s="217">
        <v>0</v>
      </c>
      <c r="M103" s="217">
        <f t="shared" si="38"/>
        <v>0</v>
      </c>
      <c r="N103" s="217">
        <v>0</v>
      </c>
      <c r="O103" s="217">
        <f t="shared" si="39"/>
        <v>0</v>
      </c>
      <c r="P103" s="217">
        <f t="shared" si="40"/>
        <v>25000000</v>
      </c>
      <c r="Q103" s="217">
        <f t="shared" si="41"/>
        <v>0</v>
      </c>
      <c r="S103" s="222">
        <v>2121143611</v>
      </c>
      <c r="T103" s="243" t="s">
        <v>820</v>
      </c>
      <c r="U103" s="221">
        <v>15000000</v>
      </c>
      <c r="V103" s="221">
        <v>10000000</v>
      </c>
      <c r="W103" s="221">
        <v>0</v>
      </c>
      <c r="X103" s="221">
        <v>0</v>
      </c>
      <c r="Y103" s="221">
        <v>25000000</v>
      </c>
      <c r="Z103" s="221">
        <v>0</v>
      </c>
      <c r="AA103" s="221">
        <v>0</v>
      </c>
      <c r="AB103" s="246">
        <v>0</v>
      </c>
      <c r="AC103" s="221">
        <v>0</v>
      </c>
      <c r="AD103" s="221">
        <v>0</v>
      </c>
      <c r="AE103" s="246">
        <v>0</v>
      </c>
      <c r="AF103" s="221">
        <v>25000000</v>
      </c>
      <c r="AG103" s="221">
        <v>0</v>
      </c>
      <c r="AH103" s="246">
        <v>0</v>
      </c>
      <c r="AI103" s="246">
        <v>0</v>
      </c>
      <c r="AJ103" s="210">
        <v>0</v>
      </c>
      <c r="AK103" s="210">
        <v>0</v>
      </c>
      <c r="AL103" s="210">
        <v>0</v>
      </c>
      <c r="AM103" s="210">
        <v>0</v>
      </c>
      <c r="AN103" s="247">
        <v>0</v>
      </c>
      <c r="AO103" s="210">
        <v>0</v>
      </c>
      <c r="AP103" s="221">
        <v>25000000</v>
      </c>
      <c r="AQ103" s="210">
        <v>0</v>
      </c>
      <c r="AS103" s="244">
        <f t="shared" si="42"/>
        <v>0</v>
      </c>
    </row>
    <row r="104" spans="1:45" x14ac:dyDescent="0.35">
      <c r="A104" s="214">
        <v>2121143612</v>
      </c>
      <c r="B104" s="212" t="s">
        <v>551</v>
      </c>
      <c r="C104" s="217">
        <v>43190348</v>
      </c>
      <c r="D104" s="217">
        <v>15000000</v>
      </c>
      <c r="E104" s="217">
        <v>0</v>
      </c>
      <c r="F104" s="217">
        <v>0</v>
      </c>
      <c r="G104" s="217">
        <f t="shared" si="43"/>
        <v>58190348</v>
      </c>
      <c r="H104" s="217">
        <v>0</v>
      </c>
      <c r="I104" s="217">
        <v>0</v>
      </c>
      <c r="J104" s="217">
        <f t="shared" si="37"/>
        <v>58190348</v>
      </c>
      <c r="K104" s="217">
        <v>0</v>
      </c>
      <c r="L104" s="217">
        <v>0</v>
      </c>
      <c r="M104" s="217">
        <f t="shared" si="38"/>
        <v>0</v>
      </c>
      <c r="N104" s="217">
        <v>0</v>
      </c>
      <c r="O104" s="217">
        <f t="shared" si="39"/>
        <v>0</v>
      </c>
      <c r="P104" s="217">
        <f t="shared" si="40"/>
        <v>58190348</v>
      </c>
      <c r="Q104" s="217">
        <f t="shared" si="41"/>
        <v>0</v>
      </c>
      <c r="S104" s="222">
        <v>2121143612</v>
      </c>
      <c r="T104" s="243" t="s">
        <v>822</v>
      </c>
      <c r="U104" s="221">
        <v>43190348</v>
      </c>
      <c r="V104" s="221">
        <v>15000000</v>
      </c>
      <c r="W104" s="221">
        <v>0</v>
      </c>
      <c r="X104" s="221">
        <v>0</v>
      </c>
      <c r="Y104" s="221">
        <v>58190348</v>
      </c>
      <c r="Z104" s="221">
        <v>0</v>
      </c>
      <c r="AA104" s="221">
        <v>0</v>
      </c>
      <c r="AB104" s="246">
        <v>0</v>
      </c>
      <c r="AC104" s="221">
        <v>0</v>
      </c>
      <c r="AD104" s="221">
        <v>0</v>
      </c>
      <c r="AE104" s="246">
        <v>0</v>
      </c>
      <c r="AF104" s="221">
        <v>58190348</v>
      </c>
      <c r="AG104" s="221">
        <v>0</v>
      </c>
      <c r="AH104" s="246">
        <v>0</v>
      </c>
      <c r="AI104" s="246">
        <v>0</v>
      </c>
      <c r="AJ104" s="210">
        <v>0</v>
      </c>
      <c r="AK104" s="210">
        <v>0</v>
      </c>
      <c r="AL104" s="210">
        <v>0</v>
      </c>
      <c r="AM104" s="210">
        <v>0</v>
      </c>
      <c r="AN104" s="247">
        <v>0</v>
      </c>
      <c r="AO104" s="210">
        <v>0</v>
      </c>
      <c r="AP104" s="221">
        <v>58190348</v>
      </c>
      <c r="AQ104" s="210">
        <v>0</v>
      </c>
      <c r="AS104" s="244">
        <f t="shared" si="42"/>
        <v>0</v>
      </c>
    </row>
    <row r="105" spans="1:45" x14ac:dyDescent="0.35">
      <c r="A105" s="214">
        <v>2121143614</v>
      </c>
      <c r="B105" s="212" t="s">
        <v>552</v>
      </c>
      <c r="C105" s="217">
        <v>20000000</v>
      </c>
      <c r="D105" s="217">
        <v>0</v>
      </c>
      <c r="E105" s="217">
        <v>0</v>
      </c>
      <c r="F105" s="217">
        <v>0</v>
      </c>
      <c r="G105" s="217">
        <f t="shared" si="43"/>
        <v>20000000</v>
      </c>
      <c r="H105" s="217">
        <v>0</v>
      </c>
      <c r="I105" s="217">
        <v>0</v>
      </c>
      <c r="J105" s="217">
        <f t="shared" si="37"/>
        <v>20000000</v>
      </c>
      <c r="K105" s="217">
        <v>0</v>
      </c>
      <c r="L105" s="217">
        <v>0</v>
      </c>
      <c r="M105" s="217">
        <f t="shared" si="38"/>
        <v>0</v>
      </c>
      <c r="N105" s="217">
        <v>0</v>
      </c>
      <c r="O105" s="217">
        <f t="shared" si="39"/>
        <v>0</v>
      </c>
      <c r="P105" s="217">
        <f t="shared" si="40"/>
        <v>20000000</v>
      </c>
      <c r="Q105" s="217">
        <f t="shared" si="41"/>
        <v>0</v>
      </c>
      <c r="S105" s="222">
        <v>2121143614</v>
      </c>
      <c r="T105" s="243" t="s">
        <v>825</v>
      </c>
      <c r="U105" s="221">
        <v>20000000</v>
      </c>
      <c r="V105" s="221">
        <v>0</v>
      </c>
      <c r="W105" s="221">
        <v>0</v>
      </c>
      <c r="X105" s="221">
        <v>0</v>
      </c>
      <c r="Y105" s="221">
        <v>20000000</v>
      </c>
      <c r="Z105" s="221">
        <v>0</v>
      </c>
      <c r="AA105" s="221">
        <v>0</v>
      </c>
      <c r="AB105" s="246">
        <v>0</v>
      </c>
      <c r="AC105" s="221">
        <v>0</v>
      </c>
      <c r="AD105" s="221">
        <v>0</v>
      </c>
      <c r="AE105" s="246">
        <v>0</v>
      </c>
      <c r="AF105" s="221">
        <v>20000000</v>
      </c>
      <c r="AG105" s="221">
        <v>0</v>
      </c>
      <c r="AH105" s="246">
        <v>0</v>
      </c>
      <c r="AI105" s="246">
        <v>0</v>
      </c>
      <c r="AJ105" s="210">
        <v>0</v>
      </c>
      <c r="AK105" s="210">
        <v>0</v>
      </c>
      <c r="AL105" s="210">
        <v>0</v>
      </c>
      <c r="AM105" s="210">
        <v>0</v>
      </c>
      <c r="AN105" s="247">
        <v>0</v>
      </c>
      <c r="AO105" s="210">
        <v>0</v>
      </c>
      <c r="AP105" s="221">
        <v>20000000</v>
      </c>
      <c r="AQ105" s="210">
        <v>0</v>
      </c>
      <c r="AS105" s="244">
        <f t="shared" si="42"/>
        <v>0</v>
      </c>
    </row>
    <row r="106" spans="1:45" s="226" customFormat="1" x14ac:dyDescent="0.35">
      <c r="A106" s="235">
        <v>21213</v>
      </c>
      <c r="B106" s="236" t="s">
        <v>42</v>
      </c>
      <c r="C106" s="237">
        <f>+C107</f>
        <v>20000000</v>
      </c>
      <c r="D106" s="237">
        <v>0</v>
      </c>
      <c r="E106" s="237">
        <v>20000000</v>
      </c>
      <c r="F106" s="237">
        <v>0</v>
      </c>
      <c r="G106" s="237">
        <f t="shared" si="43"/>
        <v>0</v>
      </c>
      <c r="H106" s="237">
        <v>0</v>
      </c>
      <c r="I106" s="237">
        <v>0</v>
      </c>
      <c r="J106" s="237">
        <f t="shared" si="37"/>
        <v>0</v>
      </c>
      <c r="K106" s="237">
        <v>0</v>
      </c>
      <c r="L106" s="237">
        <v>0</v>
      </c>
      <c r="M106" s="237">
        <f t="shared" si="38"/>
        <v>0</v>
      </c>
      <c r="N106" s="237">
        <v>0</v>
      </c>
      <c r="O106" s="237">
        <f t="shared" si="39"/>
        <v>0</v>
      </c>
      <c r="P106" s="237">
        <f t="shared" si="40"/>
        <v>0</v>
      </c>
      <c r="Q106" s="237">
        <f t="shared" si="41"/>
        <v>0</v>
      </c>
      <c r="S106" s="227">
        <v>21213</v>
      </c>
      <c r="T106" s="242" t="s">
        <v>42</v>
      </c>
      <c r="U106" s="228">
        <v>20000000</v>
      </c>
      <c r="V106" s="228">
        <v>0</v>
      </c>
      <c r="W106" s="228">
        <v>20000000</v>
      </c>
      <c r="X106" s="228">
        <v>0</v>
      </c>
      <c r="Y106" s="228">
        <v>0</v>
      </c>
      <c r="Z106" s="228">
        <v>0</v>
      </c>
      <c r="AA106" s="228">
        <v>0</v>
      </c>
      <c r="AB106" s="245">
        <v>0</v>
      </c>
      <c r="AC106" s="228">
        <v>0</v>
      </c>
      <c r="AD106" s="228">
        <v>0</v>
      </c>
      <c r="AE106" s="245">
        <v>0</v>
      </c>
      <c r="AF106" s="228">
        <v>0</v>
      </c>
      <c r="AG106" s="228">
        <v>0</v>
      </c>
      <c r="AH106" s="245">
        <v>0</v>
      </c>
      <c r="AI106" s="245">
        <v>0</v>
      </c>
      <c r="AJ106" s="226">
        <v>0</v>
      </c>
      <c r="AK106" s="226">
        <v>20000000</v>
      </c>
      <c r="AL106" s="226">
        <v>0</v>
      </c>
      <c r="AM106" s="226">
        <v>20000000</v>
      </c>
      <c r="AN106" s="248">
        <v>0</v>
      </c>
      <c r="AO106" s="226">
        <v>0</v>
      </c>
      <c r="AP106" s="228">
        <v>0</v>
      </c>
      <c r="AQ106" s="226">
        <v>0</v>
      </c>
      <c r="AS106" s="244">
        <f t="shared" si="42"/>
        <v>0</v>
      </c>
    </row>
    <row r="107" spans="1:45" x14ac:dyDescent="0.35">
      <c r="A107" s="214">
        <v>212131</v>
      </c>
      <c r="B107" s="212" t="s">
        <v>553</v>
      </c>
      <c r="C107" s="217">
        <v>20000000</v>
      </c>
      <c r="D107" s="217">
        <v>0</v>
      </c>
      <c r="E107" s="217">
        <v>20000000</v>
      </c>
      <c r="F107" s="217">
        <v>0</v>
      </c>
      <c r="G107" s="217">
        <f t="shared" si="43"/>
        <v>0</v>
      </c>
      <c r="H107" s="217">
        <v>0</v>
      </c>
      <c r="I107" s="217">
        <v>0</v>
      </c>
      <c r="J107" s="217">
        <f t="shared" si="37"/>
        <v>0</v>
      </c>
      <c r="K107" s="217">
        <v>0</v>
      </c>
      <c r="L107" s="217">
        <v>0</v>
      </c>
      <c r="M107" s="217">
        <f t="shared" si="38"/>
        <v>0</v>
      </c>
      <c r="N107" s="217">
        <v>0</v>
      </c>
      <c r="O107" s="217">
        <f t="shared" si="39"/>
        <v>0</v>
      </c>
      <c r="P107" s="217">
        <f t="shared" si="40"/>
        <v>0</v>
      </c>
      <c r="Q107" s="217">
        <f t="shared" si="41"/>
        <v>0</v>
      </c>
      <c r="S107" s="222">
        <v>212131</v>
      </c>
      <c r="T107" s="243" t="s">
        <v>826</v>
      </c>
      <c r="U107" s="221">
        <v>20000000</v>
      </c>
      <c r="V107" s="221">
        <v>0</v>
      </c>
      <c r="W107" s="221">
        <v>20000000</v>
      </c>
      <c r="X107" s="221">
        <v>0</v>
      </c>
      <c r="Y107" s="221">
        <v>0</v>
      </c>
      <c r="Z107" s="221">
        <v>0</v>
      </c>
      <c r="AA107" s="221">
        <v>0</v>
      </c>
      <c r="AB107" s="246">
        <v>0</v>
      </c>
      <c r="AC107" s="221">
        <v>0</v>
      </c>
      <c r="AD107" s="221">
        <v>0</v>
      </c>
      <c r="AE107" s="246">
        <v>0</v>
      </c>
      <c r="AF107" s="221">
        <v>0</v>
      </c>
      <c r="AG107" s="221">
        <v>0</v>
      </c>
      <c r="AH107" s="246">
        <v>0</v>
      </c>
      <c r="AI107" s="246">
        <v>0</v>
      </c>
      <c r="AJ107" s="210">
        <v>0</v>
      </c>
      <c r="AK107" s="210">
        <v>20000000</v>
      </c>
      <c r="AL107" s="210">
        <v>0</v>
      </c>
      <c r="AM107" s="210">
        <v>20000000</v>
      </c>
      <c r="AN107" s="247">
        <v>0</v>
      </c>
      <c r="AO107" s="210">
        <v>0</v>
      </c>
      <c r="AP107" s="221">
        <v>0</v>
      </c>
      <c r="AQ107" s="210">
        <v>0</v>
      </c>
      <c r="AS107" s="244">
        <f t="shared" si="42"/>
        <v>0</v>
      </c>
    </row>
    <row r="108" spans="1:45" s="226" customFormat="1" x14ac:dyDescent="0.35">
      <c r="A108" s="232">
        <v>2122</v>
      </c>
      <c r="B108" s="233" t="s">
        <v>43</v>
      </c>
      <c r="C108" s="234">
        <f>+C109+C162</f>
        <v>8203837425</v>
      </c>
      <c r="D108" s="234">
        <f t="shared" ref="D108:Q108" si="44">+D109+D162</f>
        <v>2127713991</v>
      </c>
      <c r="E108" s="234">
        <f t="shared" si="44"/>
        <v>569712351</v>
      </c>
      <c r="F108" s="234">
        <f t="shared" si="44"/>
        <v>1130467941</v>
      </c>
      <c r="G108" s="234">
        <f t="shared" si="44"/>
        <v>10892307006</v>
      </c>
      <c r="H108" s="234">
        <v>1135709841.5</v>
      </c>
      <c r="I108" s="234">
        <v>4665410577.8700008</v>
      </c>
      <c r="J108" s="234">
        <f t="shared" si="44"/>
        <v>5877928487.1300001</v>
      </c>
      <c r="K108" s="234">
        <v>691808301.35000002</v>
      </c>
      <c r="L108" s="234">
        <v>1495822038.3699999</v>
      </c>
      <c r="M108" s="234">
        <f t="shared" si="44"/>
        <v>3169588539.5</v>
      </c>
      <c r="N108" s="234">
        <v>7683601313.21</v>
      </c>
      <c r="O108" s="234">
        <f t="shared" si="44"/>
        <v>2824190735.3400002</v>
      </c>
      <c r="P108" s="234">
        <f t="shared" si="44"/>
        <v>3053737751.79</v>
      </c>
      <c r="Q108" s="234">
        <f t="shared" si="44"/>
        <v>1495822038.3699999</v>
      </c>
      <c r="S108" s="227">
        <v>2122</v>
      </c>
      <c r="T108" s="242" t="s">
        <v>43</v>
      </c>
      <c r="U108" s="228">
        <v>8203837425</v>
      </c>
      <c r="V108" s="228">
        <v>2127713991</v>
      </c>
      <c r="W108" s="228">
        <v>569712351</v>
      </c>
      <c r="X108" s="228">
        <v>1130467941</v>
      </c>
      <c r="Y108" s="228">
        <v>10892307006</v>
      </c>
      <c r="Z108" s="228">
        <v>671478846</v>
      </c>
      <c r="AA108" s="228">
        <v>5515951</v>
      </c>
      <c r="AB108" s="245">
        <v>1135709841.5</v>
      </c>
      <c r="AC108" s="228">
        <v>1130193890.5</v>
      </c>
      <c r="AD108" s="228">
        <v>5336889423.8700008</v>
      </c>
      <c r="AE108" s="245">
        <v>4665410577.8700008</v>
      </c>
      <c r="AF108" s="228">
        <v>6226896428.1299992</v>
      </c>
      <c r="AG108" s="228">
        <v>297553177</v>
      </c>
      <c r="AH108" s="245">
        <v>691808301.35000002</v>
      </c>
      <c r="AI108" s="245">
        <v>1495822038.3699999</v>
      </c>
      <c r="AJ108" s="226">
        <v>3467141716.500001</v>
      </c>
      <c r="AK108" s="226">
        <v>257761779</v>
      </c>
      <c r="AL108" s="226">
        <v>1649171716.3899999</v>
      </c>
      <c r="AM108" s="226">
        <v>7941363092.21</v>
      </c>
      <c r="AN108" s="248">
        <v>7683601313.21</v>
      </c>
      <c r="AO108" s="226">
        <v>3018190735.3399992</v>
      </c>
      <c r="AP108" s="228">
        <v>3208705692.79</v>
      </c>
      <c r="AQ108" s="226">
        <v>0</v>
      </c>
      <c r="AS108" s="244">
        <f t="shared" si="42"/>
        <v>0</v>
      </c>
    </row>
    <row r="109" spans="1:45" s="226" customFormat="1" x14ac:dyDescent="0.35">
      <c r="A109" s="232">
        <v>21221</v>
      </c>
      <c r="B109" s="233" t="s">
        <v>44</v>
      </c>
      <c r="C109" s="234">
        <f>+C110+C126+C130+C137</f>
        <v>2086537425</v>
      </c>
      <c r="D109" s="234">
        <f t="shared" ref="D109:Q109" si="45">+D110+D126+D130+D137</f>
        <v>146200000</v>
      </c>
      <c r="E109" s="234">
        <f t="shared" si="45"/>
        <v>200400000</v>
      </c>
      <c r="F109" s="234">
        <f t="shared" si="45"/>
        <v>150000000</v>
      </c>
      <c r="G109" s="234">
        <f t="shared" si="45"/>
        <v>2182337425</v>
      </c>
      <c r="H109" s="234">
        <v>161458645</v>
      </c>
      <c r="I109" s="234">
        <v>478731817</v>
      </c>
      <c r="J109" s="234">
        <f t="shared" si="45"/>
        <v>1703605608</v>
      </c>
      <c r="K109" s="234">
        <v>103839768</v>
      </c>
      <c r="L109" s="234">
        <v>412260174</v>
      </c>
      <c r="M109" s="234">
        <f t="shared" si="45"/>
        <v>66471643</v>
      </c>
      <c r="N109" s="234">
        <v>902259893</v>
      </c>
      <c r="O109" s="234">
        <f t="shared" si="45"/>
        <v>423528076</v>
      </c>
      <c r="P109" s="234">
        <f t="shared" si="45"/>
        <v>1280077532</v>
      </c>
      <c r="Q109" s="234">
        <f t="shared" si="45"/>
        <v>412260174</v>
      </c>
      <c r="S109" s="227">
        <v>21221</v>
      </c>
      <c r="T109" s="242" t="s">
        <v>44</v>
      </c>
      <c r="U109" s="228">
        <v>2086537425</v>
      </c>
      <c r="V109" s="228">
        <v>146200000</v>
      </c>
      <c r="W109" s="228">
        <v>200400000</v>
      </c>
      <c r="X109" s="228">
        <v>150000000</v>
      </c>
      <c r="Y109" s="228">
        <v>2182337425</v>
      </c>
      <c r="Z109" s="228">
        <v>37418017</v>
      </c>
      <c r="AA109" s="228">
        <v>0</v>
      </c>
      <c r="AB109" s="245">
        <v>161458645</v>
      </c>
      <c r="AC109" s="228">
        <v>161458645</v>
      </c>
      <c r="AD109" s="228">
        <v>516149834</v>
      </c>
      <c r="AE109" s="245">
        <v>478731817</v>
      </c>
      <c r="AF109" s="228">
        <v>1703605608</v>
      </c>
      <c r="AG109" s="228">
        <v>37418017</v>
      </c>
      <c r="AH109" s="245">
        <v>103839768</v>
      </c>
      <c r="AI109" s="245">
        <v>412260174</v>
      </c>
      <c r="AJ109" s="226">
        <v>103889660</v>
      </c>
      <c r="AK109" s="226">
        <v>200400000</v>
      </c>
      <c r="AL109" s="226">
        <v>210551513</v>
      </c>
      <c r="AM109" s="226">
        <v>1102659893</v>
      </c>
      <c r="AN109" s="248">
        <v>902259893</v>
      </c>
      <c r="AO109" s="226">
        <v>423528076</v>
      </c>
      <c r="AP109" s="228">
        <v>1280077532</v>
      </c>
      <c r="AQ109" s="226">
        <v>0</v>
      </c>
      <c r="AS109" s="244">
        <f t="shared" si="42"/>
        <v>0</v>
      </c>
    </row>
    <row r="110" spans="1:45" s="226" customFormat="1" x14ac:dyDescent="0.35">
      <c r="A110" s="232">
        <v>212210</v>
      </c>
      <c r="B110" s="233" t="s">
        <v>45</v>
      </c>
      <c r="C110" s="234">
        <f>+C111</f>
        <v>285400000</v>
      </c>
      <c r="D110" s="234">
        <f t="shared" ref="D110:Q110" si="46">+D111</f>
        <v>0</v>
      </c>
      <c r="E110" s="234">
        <f t="shared" si="46"/>
        <v>200400000</v>
      </c>
      <c r="F110" s="234">
        <f t="shared" si="46"/>
        <v>10000000</v>
      </c>
      <c r="G110" s="234">
        <f t="shared" si="46"/>
        <v>95000000</v>
      </c>
      <c r="H110" s="234">
        <v>0</v>
      </c>
      <c r="I110" s="234">
        <v>39997885</v>
      </c>
      <c r="J110" s="234">
        <f t="shared" si="46"/>
        <v>55002115</v>
      </c>
      <c r="K110" s="234">
        <v>7422299</v>
      </c>
      <c r="L110" s="234">
        <v>39997885</v>
      </c>
      <c r="M110" s="234">
        <f t="shared" si="46"/>
        <v>0</v>
      </c>
      <c r="N110" s="234">
        <v>95000000</v>
      </c>
      <c r="O110" s="234">
        <f t="shared" si="46"/>
        <v>55002115</v>
      </c>
      <c r="P110" s="234">
        <f t="shared" si="46"/>
        <v>0</v>
      </c>
      <c r="Q110" s="234">
        <f t="shared" si="46"/>
        <v>39997885</v>
      </c>
      <c r="S110" s="227">
        <v>212210</v>
      </c>
      <c r="T110" s="242" t="s">
        <v>45</v>
      </c>
      <c r="U110" s="228">
        <v>285400000</v>
      </c>
      <c r="V110" s="228">
        <v>0</v>
      </c>
      <c r="W110" s="228">
        <v>200400000</v>
      </c>
      <c r="X110" s="228">
        <v>10000000</v>
      </c>
      <c r="Y110" s="228">
        <v>95000000</v>
      </c>
      <c r="Z110" s="228">
        <v>0</v>
      </c>
      <c r="AA110" s="228">
        <v>0</v>
      </c>
      <c r="AB110" s="245">
        <v>0</v>
      </c>
      <c r="AC110" s="228">
        <v>0</v>
      </c>
      <c r="AD110" s="228">
        <v>39997885</v>
      </c>
      <c r="AE110" s="245">
        <v>39997885</v>
      </c>
      <c r="AF110" s="228">
        <v>55002115</v>
      </c>
      <c r="AG110" s="228">
        <v>0</v>
      </c>
      <c r="AH110" s="245">
        <v>7422299</v>
      </c>
      <c r="AI110" s="245">
        <v>39997885</v>
      </c>
      <c r="AJ110" s="226">
        <v>0</v>
      </c>
      <c r="AK110" s="226">
        <v>200400000</v>
      </c>
      <c r="AL110" s="226">
        <v>0</v>
      </c>
      <c r="AM110" s="226">
        <v>295400000</v>
      </c>
      <c r="AN110" s="248">
        <v>95000000</v>
      </c>
      <c r="AO110" s="226">
        <v>55002115</v>
      </c>
      <c r="AP110" s="228">
        <v>0</v>
      </c>
      <c r="AQ110" s="226">
        <v>0</v>
      </c>
      <c r="AS110" s="244">
        <f t="shared" si="42"/>
        <v>0</v>
      </c>
    </row>
    <row r="111" spans="1:45" s="226" customFormat="1" x14ac:dyDescent="0.35">
      <c r="A111" s="235">
        <v>2122101</v>
      </c>
      <c r="B111" s="236" t="s">
        <v>46</v>
      </c>
      <c r="C111" s="237">
        <f>SUM(C112:C117)</f>
        <v>285400000</v>
      </c>
      <c r="D111" s="237">
        <f t="shared" ref="D111:Q111" si="47">SUM(D112:D117)</f>
        <v>0</v>
      </c>
      <c r="E111" s="237">
        <f t="shared" si="47"/>
        <v>200400000</v>
      </c>
      <c r="F111" s="237">
        <f t="shared" si="47"/>
        <v>10000000</v>
      </c>
      <c r="G111" s="237">
        <f t="shared" si="47"/>
        <v>95000000</v>
      </c>
      <c r="H111" s="237">
        <v>0</v>
      </c>
      <c r="I111" s="237">
        <v>39997885</v>
      </c>
      <c r="J111" s="237">
        <f t="shared" si="47"/>
        <v>55002115</v>
      </c>
      <c r="K111" s="237">
        <v>7422299</v>
      </c>
      <c r="L111" s="237">
        <v>39997885</v>
      </c>
      <c r="M111" s="237">
        <f t="shared" si="47"/>
        <v>0</v>
      </c>
      <c r="N111" s="237">
        <v>95000000</v>
      </c>
      <c r="O111" s="237">
        <f t="shared" si="47"/>
        <v>55002115</v>
      </c>
      <c r="P111" s="237">
        <f t="shared" si="47"/>
        <v>0</v>
      </c>
      <c r="Q111" s="237">
        <f t="shared" si="47"/>
        <v>39997885</v>
      </c>
      <c r="S111" s="227">
        <v>2122101</v>
      </c>
      <c r="T111" s="242" t="s">
        <v>46</v>
      </c>
      <c r="U111" s="228">
        <v>285400000</v>
      </c>
      <c r="V111" s="228">
        <v>0</v>
      </c>
      <c r="W111" s="228">
        <v>200400000</v>
      </c>
      <c r="X111" s="228">
        <v>10000000</v>
      </c>
      <c r="Y111" s="228">
        <v>95000000</v>
      </c>
      <c r="Z111" s="228">
        <v>0</v>
      </c>
      <c r="AA111" s="228">
        <v>0</v>
      </c>
      <c r="AB111" s="245">
        <v>0</v>
      </c>
      <c r="AC111" s="228">
        <v>0</v>
      </c>
      <c r="AD111" s="228">
        <v>39997885</v>
      </c>
      <c r="AE111" s="245">
        <v>39997885</v>
      </c>
      <c r="AF111" s="228">
        <v>55002115</v>
      </c>
      <c r="AG111" s="228">
        <v>0</v>
      </c>
      <c r="AH111" s="245">
        <v>7422299</v>
      </c>
      <c r="AI111" s="245">
        <v>39997885</v>
      </c>
      <c r="AJ111" s="226">
        <v>0</v>
      </c>
      <c r="AK111" s="226">
        <v>200400000</v>
      </c>
      <c r="AL111" s="226">
        <v>0</v>
      </c>
      <c r="AM111" s="226">
        <v>295400000</v>
      </c>
      <c r="AN111" s="248">
        <v>95000000</v>
      </c>
      <c r="AO111" s="226">
        <v>55002115</v>
      </c>
      <c r="AP111" s="228">
        <v>0</v>
      </c>
      <c r="AQ111" s="226">
        <v>0</v>
      </c>
      <c r="AS111" s="244">
        <f t="shared" si="42"/>
        <v>0</v>
      </c>
    </row>
    <row r="112" spans="1:45" x14ac:dyDescent="0.35">
      <c r="A112" s="214">
        <v>21221011</v>
      </c>
      <c r="B112" s="212" t="s">
        <v>554</v>
      </c>
      <c r="C112" s="217">
        <v>130000000</v>
      </c>
      <c r="D112" s="217">
        <v>0</v>
      </c>
      <c r="E112" s="217">
        <v>60000000</v>
      </c>
      <c r="F112" s="217">
        <v>0</v>
      </c>
      <c r="G112" s="217">
        <f t="shared" si="43"/>
        <v>70000000</v>
      </c>
      <c r="H112" s="217">
        <v>0</v>
      </c>
      <c r="I112" s="217">
        <v>39997885</v>
      </c>
      <c r="J112" s="217">
        <f t="shared" si="37"/>
        <v>30002115</v>
      </c>
      <c r="K112" s="217">
        <v>7422299</v>
      </c>
      <c r="L112" s="217">
        <v>39997885</v>
      </c>
      <c r="M112" s="217">
        <f t="shared" si="38"/>
        <v>0</v>
      </c>
      <c r="N112" s="217">
        <v>70000000</v>
      </c>
      <c r="O112" s="217">
        <f t="shared" si="39"/>
        <v>30002115</v>
      </c>
      <c r="P112" s="217">
        <f t="shared" si="40"/>
        <v>0</v>
      </c>
      <c r="Q112" s="217">
        <f t="shared" si="41"/>
        <v>39997885</v>
      </c>
      <c r="S112" s="222">
        <v>21221011</v>
      </c>
      <c r="T112" s="243" t="s">
        <v>47</v>
      </c>
      <c r="U112" s="221">
        <v>130000000</v>
      </c>
      <c r="V112" s="221">
        <v>0</v>
      </c>
      <c r="W112" s="221">
        <v>60000000</v>
      </c>
      <c r="X112" s="221">
        <v>0</v>
      </c>
      <c r="Y112" s="221">
        <v>70000000</v>
      </c>
      <c r="Z112" s="221">
        <v>0</v>
      </c>
      <c r="AA112" s="221">
        <v>0</v>
      </c>
      <c r="AB112" s="246">
        <v>0</v>
      </c>
      <c r="AC112" s="221">
        <v>0</v>
      </c>
      <c r="AD112" s="221">
        <v>39997885</v>
      </c>
      <c r="AE112" s="246">
        <v>39997885</v>
      </c>
      <c r="AF112" s="221">
        <v>30002115</v>
      </c>
      <c r="AG112" s="221">
        <v>0</v>
      </c>
      <c r="AH112" s="246">
        <v>7422299</v>
      </c>
      <c r="AI112" s="246">
        <v>39997885</v>
      </c>
      <c r="AJ112" s="210">
        <v>0</v>
      </c>
      <c r="AK112" s="210">
        <v>60000000</v>
      </c>
      <c r="AL112" s="210">
        <v>0</v>
      </c>
      <c r="AM112" s="210">
        <v>130000000</v>
      </c>
      <c r="AN112" s="247">
        <v>70000000</v>
      </c>
      <c r="AO112" s="210">
        <v>30002115</v>
      </c>
      <c r="AP112" s="221">
        <v>0</v>
      </c>
      <c r="AQ112" s="210">
        <v>0</v>
      </c>
      <c r="AS112" s="244">
        <f t="shared" si="42"/>
        <v>0</v>
      </c>
    </row>
    <row r="113" spans="1:45" x14ac:dyDescent="0.35">
      <c r="A113" s="214">
        <v>21221012</v>
      </c>
      <c r="B113" s="212" t="s">
        <v>555</v>
      </c>
      <c r="C113" s="217">
        <v>200000</v>
      </c>
      <c r="D113" s="217">
        <v>0</v>
      </c>
      <c r="E113" s="217">
        <v>200000</v>
      </c>
      <c r="F113" s="217">
        <v>0</v>
      </c>
      <c r="G113" s="217">
        <f t="shared" si="43"/>
        <v>0</v>
      </c>
      <c r="H113" s="217">
        <v>0</v>
      </c>
      <c r="I113" s="217">
        <v>0</v>
      </c>
      <c r="J113" s="217">
        <f t="shared" si="37"/>
        <v>0</v>
      </c>
      <c r="K113" s="217">
        <v>0</v>
      </c>
      <c r="L113" s="217">
        <v>0</v>
      </c>
      <c r="M113" s="217">
        <f t="shared" si="38"/>
        <v>0</v>
      </c>
      <c r="N113" s="217">
        <v>0</v>
      </c>
      <c r="O113" s="217">
        <f t="shared" si="39"/>
        <v>0</v>
      </c>
      <c r="P113" s="217">
        <f t="shared" si="40"/>
        <v>0</v>
      </c>
      <c r="Q113" s="217">
        <f t="shared" si="41"/>
        <v>0</v>
      </c>
      <c r="S113" s="222">
        <v>21221012</v>
      </c>
      <c r="T113" s="243" t="s">
        <v>48</v>
      </c>
      <c r="U113" s="221">
        <v>200000</v>
      </c>
      <c r="V113" s="221">
        <v>0</v>
      </c>
      <c r="W113" s="221">
        <v>200000</v>
      </c>
      <c r="X113" s="221">
        <v>0</v>
      </c>
      <c r="Y113" s="221">
        <v>0</v>
      </c>
      <c r="Z113" s="221">
        <v>0</v>
      </c>
      <c r="AA113" s="221">
        <v>0</v>
      </c>
      <c r="AB113" s="246">
        <v>0</v>
      </c>
      <c r="AC113" s="221">
        <v>0</v>
      </c>
      <c r="AD113" s="221">
        <v>0</v>
      </c>
      <c r="AE113" s="246">
        <v>0</v>
      </c>
      <c r="AF113" s="221">
        <v>0</v>
      </c>
      <c r="AG113" s="221">
        <v>0</v>
      </c>
      <c r="AH113" s="246">
        <v>0</v>
      </c>
      <c r="AI113" s="246">
        <v>0</v>
      </c>
      <c r="AJ113" s="210">
        <v>0</v>
      </c>
      <c r="AK113" s="210">
        <v>200000</v>
      </c>
      <c r="AL113" s="210">
        <v>0</v>
      </c>
      <c r="AM113" s="210">
        <v>200000</v>
      </c>
      <c r="AN113" s="247">
        <v>0</v>
      </c>
      <c r="AO113" s="210">
        <v>0</v>
      </c>
      <c r="AP113" s="221">
        <v>0</v>
      </c>
      <c r="AQ113" s="210">
        <v>0</v>
      </c>
      <c r="AS113" s="244">
        <f t="shared" si="42"/>
        <v>0</v>
      </c>
    </row>
    <row r="114" spans="1:45" x14ac:dyDescent="0.35">
      <c r="A114" s="214">
        <v>21221013</v>
      </c>
      <c r="B114" s="212" t="s">
        <v>556</v>
      </c>
      <c r="C114" s="217">
        <v>200000</v>
      </c>
      <c r="D114" s="217">
        <v>0</v>
      </c>
      <c r="E114" s="217">
        <v>200000</v>
      </c>
      <c r="F114" s="217">
        <v>0</v>
      </c>
      <c r="G114" s="217">
        <f t="shared" si="43"/>
        <v>0</v>
      </c>
      <c r="H114" s="217">
        <v>0</v>
      </c>
      <c r="I114" s="217">
        <v>0</v>
      </c>
      <c r="J114" s="217">
        <f t="shared" si="37"/>
        <v>0</v>
      </c>
      <c r="K114" s="217">
        <v>0</v>
      </c>
      <c r="L114" s="217">
        <v>0</v>
      </c>
      <c r="M114" s="217">
        <f t="shared" si="38"/>
        <v>0</v>
      </c>
      <c r="N114" s="217">
        <v>0</v>
      </c>
      <c r="O114" s="217">
        <f t="shared" si="39"/>
        <v>0</v>
      </c>
      <c r="P114" s="217">
        <f t="shared" si="40"/>
        <v>0</v>
      </c>
      <c r="Q114" s="217">
        <f t="shared" si="41"/>
        <v>0</v>
      </c>
      <c r="S114" s="222">
        <v>21221013</v>
      </c>
      <c r="T114" s="243" t="s">
        <v>49</v>
      </c>
      <c r="U114" s="221">
        <v>200000</v>
      </c>
      <c r="V114" s="221">
        <v>0</v>
      </c>
      <c r="W114" s="221">
        <v>200000</v>
      </c>
      <c r="X114" s="221">
        <v>0</v>
      </c>
      <c r="Y114" s="221">
        <v>0</v>
      </c>
      <c r="Z114" s="221">
        <v>0</v>
      </c>
      <c r="AA114" s="221">
        <v>0</v>
      </c>
      <c r="AB114" s="246">
        <v>0</v>
      </c>
      <c r="AC114" s="221">
        <v>0</v>
      </c>
      <c r="AD114" s="221">
        <v>0</v>
      </c>
      <c r="AE114" s="246">
        <v>0</v>
      </c>
      <c r="AF114" s="221">
        <v>0</v>
      </c>
      <c r="AG114" s="221">
        <v>0</v>
      </c>
      <c r="AH114" s="246">
        <v>0</v>
      </c>
      <c r="AI114" s="246">
        <v>0</v>
      </c>
      <c r="AJ114" s="210">
        <v>0</v>
      </c>
      <c r="AK114" s="210">
        <v>200000</v>
      </c>
      <c r="AL114" s="210">
        <v>0</v>
      </c>
      <c r="AM114" s="210">
        <v>200000</v>
      </c>
      <c r="AN114" s="247">
        <v>0</v>
      </c>
      <c r="AO114" s="210">
        <v>0</v>
      </c>
      <c r="AP114" s="221">
        <v>0</v>
      </c>
      <c r="AQ114" s="210">
        <v>0</v>
      </c>
      <c r="AS114" s="244">
        <f t="shared" si="42"/>
        <v>0</v>
      </c>
    </row>
    <row r="115" spans="1:45" x14ac:dyDescent="0.35">
      <c r="A115" s="214">
        <v>21221014</v>
      </c>
      <c r="B115" s="212" t="s">
        <v>50</v>
      </c>
      <c r="C115" s="217">
        <v>7000000</v>
      </c>
      <c r="D115" s="217">
        <v>0</v>
      </c>
      <c r="E115" s="217">
        <v>0</v>
      </c>
      <c r="F115" s="217">
        <v>0</v>
      </c>
      <c r="G115" s="217">
        <f t="shared" si="43"/>
        <v>7000000</v>
      </c>
      <c r="H115" s="217">
        <v>0</v>
      </c>
      <c r="I115" s="217">
        <v>0</v>
      </c>
      <c r="J115" s="217">
        <f t="shared" si="37"/>
        <v>7000000</v>
      </c>
      <c r="K115" s="217">
        <v>0</v>
      </c>
      <c r="L115" s="217">
        <v>0</v>
      </c>
      <c r="M115" s="217">
        <f t="shared" si="38"/>
        <v>0</v>
      </c>
      <c r="N115" s="217">
        <v>7000000</v>
      </c>
      <c r="O115" s="217">
        <f t="shared" si="39"/>
        <v>7000000</v>
      </c>
      <c r="P115" s="217">
        <f t="shared" si="40"/>
        <v>0</v>
      </c>
      <c r="Q115" s="217">
        <f t="shared" si="41"/>
        <v>0</v>
      </c>
      <c r="S115" s="222">
        <v>21221014</v>
      </c>
      <c r="T115" s="243" t="s">
        <v>50</v>
      </c>
      <c r="U115" s="221">
        <v>7000000</v>
      </c>
      <c r="V115" s="221">
        <v>0</v>
      </c>
      <c r="W115" s="221">
        <v>0</v>
      </c>
      <c r="X115" s="221">
        <v>0</v>
      </c>
      <c r="Y115" s="221">
        <v>7000000</v>
      </c>
      <c r="Z115" s="221">
        <v>0</v>
      </c>
      <c r="AA115" s="221">
        <v>0</v>
      </c>
      <c r="AB115" s="246">
        <v>0</v>
      </c>
      <c r="AC115" s="221">
        <v>0</v>
      </c>
      <c r="AD115" s="221">
        <v>0</v>
      </c>
      <c r="AE115" s="246">
        <v>0</v>
      </c>
      <c r="AF115" s="221">
        <v>7000000</v>
      </c>
      <c r="AG115" s="221">
        <v>0</v>
      </c>
      <c r="AH115" s="246">
        <v>0</v>
      </c>
      <c r="AI115" s="246">
        <v>0</v>
      </c>
      <c r="AJ115" s="210">
        <v>0</v>
      </c>
      <c r="AK115" s="210">
        <v>0</v>
      </c>
      <c r="AL115" s="210">
        <v>0</v>
      </c>
      <c r="AM115" s="210">
        <v>7000000</v>
      </c>
      <c r="AN115" s="247">
        <v>7000000</v>
      </c>
      <c r="AO115" s="210">
        <v>7000000</v>
      </c>
      <c r="AP115" s="221">
        <v>0</v>
      </c>
      <c r="AQ115" s="210">
        <v>0</v>
      </c>
      <c r="AS115" s="244">
        <f t="shared" si="42"/>
        <v>0</v>
      </c>
    </row>
    <row r="116" spans="1:45" ht="29" x14ac:dyDescent="0.35">
      <c r="A116" s="214">
        <v>21221015</v>
      </c>
      <c r="B116" s="212" t="s">
        <v>637</v>
      </c>
      <c r="C116" s="217">
        <v>1200000</v>
      </c>
      <c r="D116" s="217">
        <v>0</v>
      </c>
      <c r="E116" s="217">
        <v>1200000</v>
      </c>
      <c r="F116" s="217">
        <v>10000000</v>
      </c>
      <c r="G116" s="217">
        <f t="shared" si="43"/>
        <v>10000000</v>
      </c>
      <c r="H116" s="217">
        <v>0</v>
      </c>
      <c r="I116" s="217">
        <v>0</v>
      </c>
      <c r="J116" s="217">
        <f t="shared" si="37"/>
        <v>10000000</v>
      </c>
      <c r="K116" s="217">
        <v>0</v>
      </c>
      <c r="L116" s="217">
        <v>0</v>
      </c>
      <c r="M116" s="217">
        <f t="shared" si="38"/>
        <v>0</v>
      </c>
      <c r="N116" s="217">
        <v>10000000</v>
      </c>
      <c r="O116" s="217">
        <f t="shared" si="39"/>
        <v>10000000</v>
      </c>
      <c r="P116" s="217">
        <f t="shared" si="40"/>
        <v>0</v>
      </c>
      <c r="Q116" s="217">
        <f t="shared" si="41"/>
        <v>0</v>
      </c>
      <c r="S116" s="222">
        <v>21221015</v>
      </c>
      <c r="T116" s="243" t="s">
        <v>51</v>
      </c>
      <c r="U116" s="221">
        <v>1200000</v>
      </c>
      <c r="V116" s="221">
        <v>0</v>
      </c>
      <c r="W116" s="221">
        <v>1200000</v>
      </c>
      <c r="X116" s="221">
        <v>10000000</v>
      </c>
      <c r="Y116" s="221">
        <v>10000000</v>
      </c>
      <c r="Z116" s="221">
        <v>0</v>
      </c>
      <c r="AA116" s="221">
        <v>0</v>
      </c>
      <c r="AB116" s="246">
        <v>0</v>
      </c>
      <c r="AC116" s="221">
        <v>0</v>
      </c>
      <c r="AD116" s="221">
        <v>0</v>
      </c>
      <c r="AE116" s="246">
        <v>0</v>
      </c>
      <c r="AF116" s="221">
        <v>10000000</v>
      </c>
      <c r="AG116" s="221">
        <v>0</v>
      </c>
      <c r="AH116" s="246">
        <v>0</v>
      </c>
      <c r="AI116" s="246">
        <v>0</v>
      </c>
      <c r="AJ116" s="210">
        <v>0</v>
      </c>
      <c r="AK116" s="210">
        <v>1200000</v>
      </c>
      <c r="AL116" s="210">
        <v>0</v>
      </c>
      <c r="AM116" s="210">
        <v>11200000</v>
      </c>
      <c r="AN116" s="247">
        <v>10000000</v>
      </c>
      <c r="AO116" s="210">
        <v>10000000</v>
      </c>
      <c r="AP116" s="221">
        <v>0</v>
      </c>
      <c r="AQ116" s="210">
        <v>0</v>
      </c>
      <c r="AS116" s="244">
        <f t="shared" si="42"/>
        <v>0</v>
      </c>
    </row>
    <row r="117" spans="1:45" s="226" customFormat="1" ht="29" x14ac:dyDescent="0.35">
      <c r="A117" s="235">
        <v>21221016</v>
      </c>
      <c r="B117" s="236" t="s">
        <v>52</v>
      </c>
      <c r="C117" s="237">
        <f>SUM(C118:C125)</f>
        <v>146800000</v>
      </c>
      <c r="D117" s="237">
        <v>0</v>
      </c>
      <c r="E117" s="237">
        <v>138800000</v>
      </c>
      <c r="F117" s="237">
        <v>0</v>
      </c>
      <c r="G117" s="237">
        <f t="shared" si="43"/>
        <v>8000000</v>
      </c>
      <c r="H117" s="237">
        <v>0</v>
      </c>
      <c r="I117" s="237">
        <v>0</v>
      </c>
      <c r="J117" s="237">
        <f t="shared" si="37"/>
        <v>8000000</v>
      </c>
      <c r="K117" s="237">
        <v>0</v>
      </c>
      <c r="L117" s="237">
        <v>0</v>
      </c>
      <c r="M117" s="237">
        <f t="shared" si="38"/>
        <v>0</v>
      </c>
      <c r="N117" s="237">
        <v>8000000</v>
      </c>
      <c r="O117" s="237">
        <f t="shared" si="39"/>
        <v>8000000</v>
      </c>
      <c r="P117" s="237">
        <f t="shared" si="40"/>
        <v>0</v>
      </c>
      <c r="Q117" s="237">
        <f t="shared" si="41"/>
        <v>0</v>
      </c>
      <c r="S117" s="227">
        <v>21221016</v>
      </c>
      <c r="T117" s="242" t="s">
        <v>52</v>
      </c>
      <c r="U117" s="228">
        <v>146800000</v>
      </c>
      <c r="V117" s="228">
        <v>0</v>
      </c>
      <c r="W117" s="228">
        <v>138800000</v>
      </c>
      <c r="X117" s="228">
        <v>0</v>
      </c>
      <c r="Y117" s="228">
        <v>8000000</v>
      </c>
      <c r="Z117" s="228">
        <v>0</v>
      </c>
      <c r="AA117" s="228">
        <v>0</v>
      </c>
      <c r="AB117" s="245">
        <v>0</v>
      </c>
      <c r="AC117" s="228">
        <v>0</v>
      </c>
      <c r="AD117" s="228">
        <v>0</v>
      </c>
      <c r="AE117" s="245">
        <v>0</v>
      </c>
      <c r="AF117" s="228">
        <v>8000000</v>
      </c>
      <c r="AG117" s="228">
        <v>0</v>
      </c>
      <c r="AH117" s="245">
        <v>0</v>
      </c>
      <c r="AI117" s="245">
        <v>0</v>
      </c>
      <c r="AJ117" s="226">
        <v>0</v>
      </c>
      <c r="AK117" s="226">
        <v>138800000</v>
      </c>
      <c r="AL117" s="226">
        <v>0</v>
      </c>
      <c r="AM117" s="226">
        <v>146800000</v>
      </c>
      <c r="AN117" s="248">
        <v>8000000</v>
      </c>
      <c r="AO117" s="226">
        <v>8000000</v>
      </c>
      <c r="AP117" s="228">
        <v>0</v>
      </c>
      <c r="AQ117" s="226">
        <v>0</v>
      </c>
      <c r="AS117" s="244">
        <f t="shared" si="42"/>
        <v>0</v>
      </c>
    </row>
    <row r="118" spans="1:45" x14ac:dyDescent="0.35">
      <c r="A118" s="214">
        <v>212210161</v>
      </c>
      <c r="B118" s="212" t="s">
        <v>557</v>
      </c>
      <c r="C118" s="217">
        <v>50000000</v>
      </c>
      <c r="D118" s="217">
        <v>0</v>
      </c>
      <c r="E118" s="217">
        <v>42000000</v>
      </c>
      <c r="F118" s="217">
        <v>0</v>
      </c>
      <c r="G118" s="217">
        <f t="shared" si="43"/>
        <v>8000000</v>
      </c>
      <c r="H118" s="217">
        <v>0</v>
      </c>
      <c r="I118" s="217">
        <v>0</v>
      </c>
      <c r="J118" s="217">
        <f t="shared" si="37"/>
        <v>8000000</v>
      </c>
      <c r="K118" s="217">
        <v>0</v>
      </c>
      <c r="L118" s="217">
        <v>0</v>
      </c>
      <c r="M118" s="217">
        <f t="shared" si="38"/>
        <v>0</v>
      </c>
      <c r="N118" s="217">
        <v>8000000</v>
      </c>
      <c r="O118" s="217">
        <f t="shared" si="39"/>
        <v>8000000</v>
      </c>
      <c r="P118" s="217">
        <f t="shared" si="40"/>
        <v>0</v>
      </c>
      <c r="Q118" s="217">
        <f t="shared" si="41"/>
        <v>0</v>
      </c>
      <c r="S118" s="222">
        <v>212210161</v>
      </c>
      <c r="T118" s="243" t="s">
        <v>53</v>
      </c>
      <c r="U118" s="221">
        <v>50000000</v>
      </c>
      <c r="V118" s="221">
        <v>0</v>
      </c>
      <c r="W118" s="221">
        <v>42000000</v>
      </c>
      <c r="X118" s="221">
        <v>0</v>
      </c>
      <c r="Y118" s="221">
        <v>8000000</v>
      </c>
      <c r="Z118" s="221">
        <v>0</v>
      </c>
      <c r="AA118" s="221">
        <v>0</v>
      </c>
      <c r="AB118" s="246">
        <v>0</v>
      </c>
      <c r="AC118" s="221">
        <v>0</v>
      </c>
      <c r="AD118" s="221">
        <v>0</v>
      </c>
      <c r="AE118" s="246">
        <v>0</v>
      </c>
      <c r="AF118" s="221">
        <v>8000000</v>
      </c>
      <c r="AG118" s="221">
        <v>0</v>
      </c>
      <c r="AH118" s="246">
        <v>0</v>
      </c>
      <c r="AI118" s="246">
        <v>0</v>
      </c>
      <c r="AJ118" s="210">
        <v>0</v>
      </c>
      <c r="AK118" s="210">
        <v>42000000</v>
      </c>
      <c r="AL118" s="210">
        <v>0</v>
      </c>
      <c r="AM118" s="210">
        <v>50000000</v>
      </c>
      <c r="AN118" s="247">
        <v>8000000</v>
      </c>
      <c r="AO118" s="210">
        <v>8000000</v>
      </c>
      <c r="AP118" s="221">
        <v>0</v>
      </c>
      <c r="AQ118" s="210">
        <v>0</v>
      </c>
      <c r="AS118" s="244">
        <f t="shared" si="42"/>
        <v>0</v>
      </c>
    </row>
    <row r="119" spans="1:45" x14ac:dyDescent="0.35">
      <c r="A119" s="214">
        <v>212210162</v>
      </c>
      <c r="B119" s="212" t="s">
        <v>558</v>
      </c>
      <c r="C119" s="217">
        <v>17000000</v>
      </c>
      <c r="D119" s="217">
        <v>0</v>
      </c>
      <c r="E119" s="217">
        <v>17000000</v>
      </c>
      <c r="F119" s="217">
        <v>0</v>
      </c>
      <c r="G119" s="217">
        <f t="shared" si="43"/>
        <v>0</v>
      </c>
      <c r="H119" s="217">
        <v>0</v>
      </c>
      <c r="I119" s="217">
        <v>0</v>
      </c>
      <c r="J119" s="217">
        <f t="shared" si="37"/>
        <v>0</v>
      </c>
      <c r="K119" s="217">
        <v>0</v>
      </c>
      <c r="L119" s="217">
        <v>0</v>
      </c>
      <c r="M119" s="217">
        <f t="shared" si="38"/>
        <v>0</v>
      </c>
      <c r="N119" s="217">
        <v>0</v>
      </c>
      <c r="O119" s="217">
        <f t="shared" si="39"/>
        <v>0</v>
      </c>
      <c r="P119" s="217">
        <f t="shared" si="40"/>
        <v>0</v>
      </c>
      <c r="Q119" s="217">
        <f t="shared" si="41"/>
        <v>0</v>
      </c>
      <c r="S119" s="222">
        <v>212210162</v>
      </c>
      <c r="T119" s="243" t="s">
        <v>54</v>
      </c>
      <c r="U119" s="221">
        <v>17000000</v>
      </c>
      <c r="V119" s="221">
        <v>0</v>
      </c>
      <c r="W119" s="221">
        <v>17000000</v>
      </c>
      <c r="X119" s="221">
        <v>0</v>
      </c>
      <c r="Y119" s="221">
        <v>0</v>
      </c>
      <c r="Z119" s="221">
        <v>0</v>
      </c>
      <c r="AA119" s="221">
        <v>0</v>
      </c>
      <c r="AB119" s="246">
        <v>0</v>
      </c>
      <c r="AC119" s="221">
        <v>0</v>
      </c>
      <c r="AD119" s="221">
        <v>0</v>
      </c>
      <c r="AE119" s="246">
        <v>0</v>
      </c>
      <c r="AF119" s="221">
        <v>0</v>
      </c>
      <c r="AG119" s="221">
        <v>0</v>
      </c>
      <c r="AH119" s="246">
        <v>0</v>
      </c>
      <c r="AI119" s="246">
        <v>0</v>
      </c>
      <c r="AJ119" s="210">
        <v>0</v>
      </c>
      <c r="AK119" s="210">
        <v>17000000</v>
      </c>
      <c r="AL119" s="210">
        <v>0</v>
      </c>
      <c r="AM119" s="210">
        <v>17000000</v>
      </c>
      <c r="AN119" s="247">
        <v>0</v>
      </c>
      <c r="AO119" s="210">
        <v>0</v>
      </c>
      <c r="AP119" s="221">
        <v>0</v>
      </c>
      <c r="AQ119" s="210">
        <v>0</v>
      </c>
      <c r="AS119" s="244">
        <f t="shared" si="42"/>
        <v>0</v>
      </c>
    </row>
    <row r="120" spans="1:45" x14ac:dyDescent="0.35">
      <c r="A120" s="214">
        <v>212210163</v>
      </c>
      <c r="B120" s="212" t="s">
        <v>559</v>
      </c>
      <c r="C120" s="217">
        <v>1200000</v>
      </c>
      <c r="D120" s="217">
        <v>0</v>
      </c>
      <c r="E120" s="217">
        <v>1200000</v>
      </c>
      <c r="F120" s="217">
        <v>0</v>
      </c>
      <c r="G120" s="217">
        <f t="shared" si="43"/>
        <v>0</v>
      </c>
      <c r="H120" s="217">
        <v>0</v>
      </c>
      <c r="I120" s="217">
        <v>0</v>
      </c>
      <c r="J120" s="217">
        <f t="shared" si="37"/>
        <v>0</v>
      </c>
      <c r="K120" s="217">
        <v>0</v>
      </c>
      <c r="L120" s="217">
        <v>0</v>
      </c>
      <c r="M120" s="217">
        <f t="shared" si="38"/>
        <v>0</v>
      </c>
      <c r="N120" s="217">
        <v>0</v>
      </c>
      <c r="O120" s="217">
        <f t="shared" si="39"/>
        <v>0</v>
      </c>
      <c r="P120" s="217">
        <f t="shared" si="40"/>
        <v>0</v>
      </c>
      <c r="Q120" s="217">
        <f t="shared" si="41"/>
        <v>0</v>
      </c>
      <c r="S120" s="222">
        <v>212210163</v>
      </c>
      <c r="T120" s="243" t="s">
        <v>55</v>
      </c>
      <c r="U120" s="221">
        <v>1200000</v>
      </c>
      <c r="V120" s="221">
        <v>0</v>
      </c>
      <c r="W120" s="221">
        <v>1200000</v>
      </c>
      <c r="X120" s="221">
        <v>0</v>
      </c>
      <c r="Y120" s="221">
        <v>0</v>
      </c>
      <c r="Z120" s="221">
        <v>0</v>
      </c>
      <c r="AA120" s="221">
        <v>0</v>
      </c>
      <c r="AB120" s="246">
        <v>0</v>
      </c>
      <c r="AC120" s="221">
        <v>0</v>
      </c>
      <c r="AD120" s="221">
        <v>0</v>
      </c>
      <c r="AE120" s="246">
        <v>0</v>
      </c>
      <c r="AF120" s="221">
        <v>0</v>
      </c>
      <c r="AG120" s="221">
        <v>0</v>
      </c>
      <c r="AH120" s="246">
        <v>0</v>
      </c>
      <c r="AI120" s="246">
        <v>0</v>
      </c>
      <c r="AJ120" s="210">
        <v>0</v>
      </c>
      <c r="AK120" s="210">
        <v>1200000</v>
      </c>
      <c r="AL120" s="210">
        <v>0</v>
      </c>
      <c r="AM120" s="210">
        <v>1200000</v>
      </c>
      <c r="AN120" s="247">
        <v>0</v>
      </c>
      <c r="AO120" s="210">
        <v>0</v>
      </c>
      <c r="AP120" s="221">
        <v>0</v>
      </c>
      <c r="AQ120" s="210">
        <v>0</v>
      </c>
      <c r="AS120" s="244">
        <f t="shared" si="42"/>
        <v>0</v>
      </c>
    </row>
    <row r="121" spans="1:45" x14ac:dyDescent="0.35">
      <c r="A121" s="214">
        <v>212210164</v>
      </c>
      <c r="B121" s="212" t="s">
        <v>560</v>
      </c>
      <c r="C121" s="217">
        <v>600000</v>
      </c>
      <c r="D121" s="217">
        <v>0</v>
      </c>
      <c r="E121" s="217">
        <v>600000</v>
      </c>
      <c r="F121" s="217">
        <v>0</v>
      </c>
      <c r="G121" s="217">
        <f t="shared" si="43"/>
        <v>0</v>
      </c>
      <c r="H121" s="217">
        <v>0</v>
      </c>
      <c r="I121" s="217">
        <v>0</v>
      </c>
      <c r="J121" s="217">
        <f t="shared" si="37"/>
        <v>0</v>
      </c>
      <c r="K121" s="217">
        <v>0</v>
      </c>
      <c r="L121" s="217">
        <v>0</v>
      </c>
      <c r="M121" s="217">
        <f t="shared" si="38"/>
        <v>0</v>
      </c>
      <c r="N121" s="217">
        <v>0</v>
      </c>
      <c r="O121" s="217">
        <f t="shared" si="39"/>
        <v>0</v>
      </c>
      <c r="P121" s="217">
        <f t="shared" si="40"/>
        <v>0</v>
      </c>
      <c r="Q121" s="217">
        <f t="shared" si="41"/>
        <v>0</v>
      </c>
      <c r="S121" s="222">
        <v>212210164</v>
      </c>
      <c r="T121" s="243" t="s">
        <v>56</v>
      </c>
      <c r="U121" s="221">
        <v>600000</v>
      </c>
      <c r="V121" s="221">
        <v>0</v>
      </c>
      <c r="W121" s="221">
        <v>600000</v>
      </c>
      <c r="X121" s="221">
        <v>0</v>
      </c>
      <c r="Y121" s="221">
        <v>0</v>
      </c>
      <c r="Z121" s="221">
        <v>0</v>
      </c>
      <c r="AA121" s="221">
        <v>0</v>
      </c>
      <c r="AB121" s="246">
        <v>0</v>
      </c>
      <c r="AC121" s="221">
        <v>0</v>
      </c>
      <c r="AD121" s="221">
        <v>0</v>
      </c>
      <c r="AE121" s="246">
        <v>0</v>
      </c>
      <c r="AF121" s="221">
        <v>0</v>
      </c>
      <c r="AG121" s="221">
        <v>0</v>
      </c>
      <c r="AH121" s="246">
        <v>0</v>
      </c>
      <c r="AI121" s="246">
        <v>0</v>
      </c>
      <c r="AJ121" s="210">
        <v>0</v>
      </c>
      <c r="AK121" s="210">
        <v>600000</v>
      </c>
      <c r="AL121" s="210">
        <v>0</v>
      </c>
      <c r="AM121" s="210">
        <v>600000</v>
      </c>
      <c r="AN121" s="247">
        <v>0</v>
      </c>
      <c r="AO121" s="210">
        <v>0</v>
      </c>
      <c r="AP121" s="221">
        <v>0</v>
      </c>
      <c r="AQ121" s="210">
        <v>0</v>
      </c>
      <c r="AS121" s="244">
        <f t="shared" si="42"/>
        <v>0</v>
      </c>
    </row>
    <row r="122" spans="1:45" x14ac:dyDescent="0.35">
      <c r="A122" s="214">
        <v>212210165</v>
      </c>
      <c r="B122" s="212" t="s">
        <v>561</v>
      </c>
      <c r="C122" s="217">
        <v>12000000</v>
      </c>
      <c r="D122" s="217">
        <v>0</v>
      </c>
      <c r="E122" s="217">
        <v>12000000</v>
      </c>
      <c r="F122" s="217">
        <v>0</v>
      </c>
      <c r="G122" s="217">
        <f t="shared" si="43"/>
        <v>0</v>
      </c>
      <c r="H122" s="217">
        <v>0</v>
      </c>
      <c r="I122" s="217">
        <v>0</v>
      </c>
      <c r="J122" s="217">
        <f t="shared" si="37"/>
        <v>0</v>
      </c>
      <c r="K122" s="217">
        <v>0</v>
      </c>
      <c r="L122" s="217">
        <v>0</v>
      </c>
      <c r="M122" s="217">
        <f t="shared" si="38"/>
        <v>0</v>
      </c>
      <c r="N122" s="217">
        <v>0</v>
      </c>
      <c r="O122" s="217">
        <f t="shared" si="39"/>
        <v>0</v>
      </c>
      <c r="P122" s="217">
        <f t="shared" si="40"/>
        <v>0</v>
      </c>
      <c r="Q122" s="217">
        <f t="shared" si="41"/>
        <v>0</v>
      </c>
      <c r="S122" s="222">
        <v>212210165</v>
      </c>
      <c r="T122" s="243" t="s">
        <v>57</v>
      </c>
      <c r="U122" s="221">
        <v>12000000</v>
      </c>
      <c r="V122" s="221">
        <v>0</v>
      </c>
      <c r="W122" s="221">
        <v>12000000</v>
      </c>
      <c r="X122" s="221">
        <v>0</v>
      </c>
      <c r="Y122" s="221">
        <v>0</v>
      </c>
      <c r="Z122" s="221">
        <v>0</v>
      </c>
      <c r="AA122" s="221">
        <v>0</v>
      </c>
      <c r="AB122" s="246">
        <v>0</v>
      </c>
      <c r="AC122" s="221">
        <v>0</v>
      </c>
      <c r="AD122" s="221">
        <v>0</v>
      </c>
      <c r="AE122" s="246">
        <v>0</v>
      </c>
      <c r="AF122" s="221">
        <v>0</v>
      </c>
      <c r="AG122" s="221">
        <v>0</v>
      </c>
      <c r="AH122" s="246">
        <v>0</v>
      </c>
      <c r="AI122" s="246">
        <v>0</v>
      </c>
      <c r="AJ122" s="210">
        <v>0</v>
      </c>
      <c r="AK122" s="210">
        <v>12000000</v>
      </c>
      <c r="AL122" s="210">
        <v>0</v>
      </c>
      <c r="AM122" s="210">
        <v>12000000</v>
      </c>
      <c r="AN122" s="247">
        <v>0</v>
      </c>
      <c r="AO122" s="210">
        <v>0</v>
      </c>
      <c r="AP122" s="221">
        <v>0</v>
      </c>
      <c r="AQ122" s="210">
        <v>0</v>
      </c>
      <c r="AS122" s="244">
        <f t="shared" si="42"/>
        <v>0</v>
      </c>
    </row>
    <row r="123" spans="1:45" x14ac:dyDescent="0.35">
      <c r="A123" s="214">
        <v>212210166</v>
      </c>
      <c r="B123" s="212" t="s">
        <v>562</v>
      </c>
      <c r="C123" s="217">
        <v>30000000</v>
      </c>
      <c r="D123" s="217">
        <v>0</v>
      </c>
      <c r="E123" s="217">
        <v>30000000</v>
      </c>
      <c r="F123" s="217">
        <v>0</v>
      </c>
      <c r="G123" s="217">
        <f t="shared" si="43"/>
        <v>0</v>
      </c>
      <c r="H123" s="217">
        <v>0</v>
      </c>
      <c r="I123" s="217">
        <v>0</v>
      </c>
      <c r="J123" s="217">
        <f t="shared" si="37"/>
        <v>0</v>
      </c>
      <c r="K123" s="217">
        <v>0</v>
      </c>
      <c r="L123" s="217">
        <v>0</v>
      </c>
      <c r="M123" s="217">
        <f t="shared" si="38"/>
        <v>0</v>
      </c>
      <c r="N123" s="217">
        <v>0</v>
      </c>
      <c r="O123" s="217">
        <f t="shared" si="39"/>
        <v>0</v>
      </c>
      <c r="P123" s="217">
        <f t="shared" si="40"/>
        <v>0</v>
      </c>
      <c r="Q123" s="217">
        <f t="shared" si="41"/>
        <v>0</v>
      </c>
      <c r="S123" s="222">
        <v>212210166</v>
      </c>
      <c r="T123" s="243" t="s">
        <v>58</v>
      </c>
      <c r="U123" s="221">
        <v>30000000</v>
      </c>
      <c r="V123" s="221">
        <v>0</v>
      </c>
      <c r="W123" s="221">
        <v>30000000</v>
      </c>
      <c r="X123" s="221">
        <v>0</v>
      </c>
      <c r="Y123" s="221">
        <v>0</v>
      </c>
      <c r="Z123" s="221">
        <v>0</v>
      </c>
      <c r="AA123" s="221">
        <v>0</v>
      </c>
      <c r="AB123" s="246">
        <v>0</v>
      </c>
      <c r="AC123" s="221">
        <v>0</v>
      </c>
      <c r="AD123" s="221">
        <v>0</v>
      </c>
      <c r="AE123" s="246">
        <v>0</v>
      </c>
      <c r="AF123" s="221">
        <v>0</v>
      </c>
      <c r="AG123" s="221">
        <v>0</v>
      </c>
      <c r="AH123" s="246">
        <v>0</v>
      </c>
      <c r="AI123" s="246">
        <v>0</v>
      </c>
      <c r="AJ123" s="210">
        <v>0</v>
      </c>
      <c r="AK123" s="210">
        <v>30000000</v>
      </c>
      <c r="AL123" s="210">
        <v>0</v>
      </c>
      <c r="AM123" s="210">
        <v>30000000</v>
      </c>
      <c r="AN123" s="247">
        <v>0</v>
      </c>
      <c r="AO123" s="210">
        <v>0</v>
      </c>
      <c r="AP123" s="221">
        <v>0</v>
      </c>
      <c r="AQ123" s="210">
        <v>0</v>
      </c>
      <c r="AS123" s="244">
        <f t="shared" si="42"/>
        <v>0</v>
      </c>
    </row>
    <row r="124" spans="1:45" x14ac:dyDescent="0.35">
      <c r="A124" s="214">
        <v>212210168</v>
      </c>
      <c r="B124" s="212" t="s">
        <v>563</v>
      </c>
      <c r="C124" s="217">
        <v>8000000</v>
      </c>
      <c r="D124" s="217">
        <v>0</v>
      </c>
      <c r="E124" s="217">
        <v>8000000</v>
      </c>
      <c r="F124" s="217">
        <v>0</v>
      </c>
      <c r="G124" s="217">
        <f t="shared" si="43"/>
        <v>0</v>
      </c>
      <c r="H124" s="217">
        <v>0</v>
      </c>
      <c r="I124" s="217">
        <v>0</v>
      </c>
      <c r="J124" s="217">
        <f t="shared" si="37"/>
        <v>0</v>
      </c>
      <c r="K124" s="217">
        <v>0</v>
      </c>
      <c r="L124" s="217">
        <v>0</v>
      </c>
      <c r="M124" s="217">
        <f t="shared" si="38"/>
        <v>0</v>
      </c>
      <c r="N124" s="217">
        <v>0</v>
      </c>
      <c r="O124" s="217">
        <f t="shared" si="39"/>
        <v>0</v>
      </c>
      <c r="P124" s="217">
        <f t="shared" si="40"/>
        <v>0</v>
      </c>
      <c r="Q124" s="217">
        <f t="shared" si="41"/>
        <v>0</v>
      </c>
      <c r="S124" s="222">
        <v>212210168</v>
      </c>
      <c r="T124" s="243" t="s">
        <v>59</v>
      </c>
      <c r="U124" s="221">
        <v>8000000</v>
      </c>
      <c r="V124" s="221">
        <v>0</v>
      </c>
      <c r="W124" s="221">
        <v>8000000</v>
      </c>
      <c r="X124" s="221">
        <v>0</v>
      </c>
      <c r="Y124" s="221">
        <v>0</v>
      </c>
      <c r="Z124" s="221">
        <v>0</v>
      </c>
      <c r="AA124" s="221">
        <v>0</v>
      </c>
      <c r="AB124" s="246">
        <v>0</v>
      </c>
      <c r="AC124" s="221">
        <v>0</v>
      </c>
      <c r="AD124" s="221">
        <v>0</v>
      </c>
      <c r="AE124" s="246">
        <v>0</v>
      </c>
      <c r="AF124" s="221">
        <v>0</v>
      </c>
      <c r="AG124" s="221">
        <v>0</v>
      </c>
      <c r="AH124" s="246">
        <v>0</v>
      </c>
      <c r="AI124" s="246">
        <v>0</v>
      </c>
      <c r="AJ124" s="210">
        <v>0</v>
      </c>
      <c r="AK124" s="210">
        <v>8000000</v>
      </c>
      <c r="AL124" s="210">
        <v>0</v>
      </c>
      <c r="AM124" s="210">
        <v>8000000</v>
      </c>
      <c r="AN124" s="247">
        <v>0</v>
      </c>
      <c r="AO124" s="210">
        <v>0</v>
      </c>
      <c r="AP124" s="221">
        <v>0</v>
      </c>
      <c r="AQ124" s="210">
        <v>0</v>
      </c>
      <c r="AS124" s="244">
        <f t="shared" si="42"/>
        <v>0</v>
      </c>
    </row>
    <row r="125" spans="1:45" x14ac:dyDescent="0.35">
      <c r="A125" s="214">
        <v>212210169</v>
      </c>
      <c r="B125" s="212" t="s">
        <v>564</v>
      </c>
      <c r="C125" s="217">
        <v>28000000</v>
      </c>
      <c r="D125" s="217">
        <v>0</v>
      </c>
      <c r="E125" s="217">
        <v>28000000</v>
      </c>
      <c r="F125" s="217">
        <v>0</v>
      </c>
      <c r="G125" s="217">
        <f t="shared" si="43"/>
        <v>0</v>
      </c>
      <c r="H125" s="217">
        <v>0</v>
      </c>
      <c r="I125" s="217">
        <v>0</v>
      </c>
      <c r="J125" s="217">
        <f t="shared" si="37"/>
        <v>0</v>
      </c>
      <c r="K125" s="217">
        <v>0</v>
      </c>
      <c r="L125" s="217">
        <v>0</v>
      </c>
      <c r="M125" s="217">
        <f t="shared" si="38"/>
        <v>0</v>
      </c>
      <c r="N125" s="217">
        <v>0</v>
      </c>
      <c r="O125" s="217">
        <f t="shared" si="39"/>
        <v>0</v>
      </c>
      <c r="P125" s="217">
        <f t="shared" si="40"/>
        <v>0</v>
      </c>
      <c r="Q125" s="217">
        <f t="shared" si="41"/>
        <v>0</v>
      </c>
      <c r="S125" s="222">
        <v>212210169</v>
      </c>
      <c r="T125" s="243" t="s">
        <v>60</v>
      </c>
      <c r="U125" s="221">
        <v>28000000</v>
      </c>
      <c r="V125" s="221">
        <v>0</v>
      </c>
      <c r="W125" s="221">
        <v>28000000</v>
      </c>
      <c r="X125" s="221">
        <v>0</v>
      </c>
      <c r="Y125" s="221">
        <v>0</v>
      </c>
      <c r="Z125" s="221">
        <v>0</v>
      </c>
      <c r="AA125" s="221">
        <v>0</v>
      </c>
      <c r="AB125" s="246">
        <v>0</v>
      </c>
      <c r="AC125" s="221">
        <v>0</v>
      </c>
      <c r="AD125" s="221">
        <v>0</v>
      </c>
      <c r="AE125" s="246">
        <v>0</v>
      </c>
      <c r="AF125" s="221">
        <v>0</v>
      </c>
      <c r="AG125" s="221">
        <v>0</v>
      </c>
      <c r="AH125" s="246">
        <v>0</v>
      </c>
      <c r="AI125" s="246">
        <v>0</v>
      </c>
      <c r="AJ125" s="210">
        <v>0</v>
      </c>
      <c r="AK125" s="210">
        <v>28000000</v>
      </c>
      <c r="AL125" s="210">
        <v>0</v>
      </c>
      <c r="AM125" s="210">
        <v>28000000</v>
      </c>
      <c r="AN125" s="247">
        <v>0</v>
      </c>
      <c r="AO125" s="210">
        <v>0</v>
      </c>
      <c r="AP125" s="221">
        <v>0</v>
      </c>
      <c r="AQ125" s="210">
        <v>0</v>
      </c>
      <c r="AS125" s="244">
        <f t="shared" si="42"/>
        <v>0</v>
      </c>
    </row>
    <row r="126" spans="1:45" s="226" customFormat="1" x14ac:dyDescent="0.35">
      <c r="A126" s="232">
        <v>212211</v>
      </c>
      <c r="B126" s="233" t="s">
        <v>61</v>
      </c>
      <c r="C126" s="234">
        <f>+C127</f>
        <v>975426925</v>
      </c>
      <c r="D126" s="234">
        <v>0</v>
      </c>
      <c r="E126" s="234">
        <v>0</v>
      </c>
      <c r="F126" s="234">
        <v>0</v>
      </c>
      <c r="G126" s="234">
        <f t="shared" si="43"/>
        <v>975426925</v>
      </c>
      <c r="H126" s="234">
        <v>76754126</v>
      </c>
      <c r="I126" s="234">
        <v>301226528</v>
      </c>
      <c r="J126" s="234">
        <f t="shared" si="37"/>
        <v>674200397</v>
      </c>
      <c r="K126" s="234">
        <v>77846526</v>
      </c>
      <c r="L126" s="234">
        <v>337736945</v>
      </c>
      <c r="M126" s="234">
        <f t="shared" si="38"/>
        <v>-36510417</v>
      </c>
      <c r="N126" s="234">
        <v>332784035</v>
      </c>
      <c r="O126" s="234">
        <f t="shared" si="39"/>
        <v>31557507</v>
      </c>
      <c r="P126" s="234">
        <f t="shared" si="40"/>
        <v>642642890</v>
      </c>
      <c r="Q126" s="234">
        <f t="shared" si="41"/>
        <v>337736945</v>
      </c>
      <c r="S126" s="227">
        <v>212211</v>
      </c>
      <c r="T126" s="242" t="s">
        <v>61</v>
      </c>
      <c r="U126" s="228">
        <v>975426925</v>
      </c>
      <c r="V126" s="228">
        <v>0</v>
      </c>
      <c r="W126" s="228">
        <v>0</v>
      </c>
      <c r="X126" s="228">
        <v>0</v>
      </c>
      <c r="Y126" s="228">
        <v>975426925</v>
      </c>
      <c r="Z126" s="228">
        <v>37418017</v>
      </c>
      <c r="AA126" s="228">
        <v>0</v>
      </c>
      <c r="AB126" s="245">
        <v>76754126</v>
      </c>
      <c r="AC126" s="228">
        <v>76754126</v>
      </c>
      <c r="AD126" s="228">
        <v>338644545</v>
      </c>
      <c r="AE126" s="245">
        <v>301226528</v>
      </c>
      <c r="AF126" s="228">
        <v>674200397</v>
      </c>
      <c r="AG126" s="228">
        <v>37418017</v>
      </c>
      <c r="AH126" s="245">
        <v>77846526</v>
      </c>
      <c r="AI126" s="245">
        <v>337736945</v>
      </c>
      <c r="AJ126" s="226">
        <v>907600</v>
      </c>
      <c r="AK126" s="226">
        <v>0</v>
      </c>
      <c r="AL126" s="226">
        <v>76255174</v>
      </c>
      <c r="AM126" s="226">
        <v>332784035</v>
      </c>
      <c r="AN126" s="248">
        <v>332784035</v>
      </c>
      <c r="AO126" s="226">
        <v>31557507</v>
      </c>
      <c r="AP126" s="228">
        <v>642642890</v>
      </c>
      <c r="AQ126" s="226">
        <v>0</v>
      </c>
      <c r="AS126" s="244">
        <f t="shared" si="42"/>
        <v>0</v>
      </c>
    </row>
    <row r="127" spans="1:45" s="226" customFormat="1" x14ac:dyDescent="0.35">
      <c r="A127" s="235">
        <v>2122112</v>
      </c>
      <c r="B127" s="236" t="s">
        <v>62</v>
      </c>
      <c r="C127" s="237">
        <f>+C128+C129</f>
        <v>975426925</v>
      </c>
      <c r="D127" s="237">
        <v>0</v>
      </c>
      <c r="E127" s="237">
        <v>0</v>
      </c>
      <c r="F127" s="237">
        <v>0</v>
      </c>
      <c r="G127" s="237">
        <f t="shared" si="43"/>
        <v>975426925</v>
      </c>
      <c r="H127" s="237">
        <v>76754126</v>
      </c>
      <c r="I127" s="237">
        <v>301226528</v>
      </c>
      <c r="J127" s="237">
        <f t="shared" si="37"/>
        <v>674200397</v>
      </c>
      <c r="K127" s="237">
        <v>77846526</v>
      </c>
      <c r="L127" s="237">
        <v>337736945</v>
      </c>
      <c r="M127" s="237">
        <f t="shared" si="38"/>
        <v>-36510417</v>
      </c>
      <c r="N127" s="237">
        <v>332784035</v>
      </c>
      <c r="O127" s="237">
        <f t="shared" si="39"/>
        <v>31557507</v>
      </c>
      <c r="P127" s="237">
        <f t="shared" si="40"/>
        <v>642642890</v>
      </c>
      <c r="Q127" s="237">
        <f t="shared" si="41"/>
        <v>337736945</v>
      </c>
      <c r="S127" s="227">
        <v>2122112</v>
      </c>
      <c r="T127" s="242" t="s">
        <v>62</v>
      </c>
      <c r="U127" s="228">
        <v>975426925</v>
      </c>
      <c r="V127" s="228">
        <v>0</v>
      </c>
      <c r="W127" s="228">
        <v>0</v>
      </c>
      <c r="X127" s="228">
        <v>0</v>
      </c>
      <c r="Y127" s="228">
        <v>975426925</v>
      </c>
      <c r="Z127" s="228">
        <v>37418017</v>
      </c>
      <c r="AA127" s="228">
        <v>0</v>
      </c>
      <c r="AB127" s="245">
        <v>76754126</v>
      </c>
      <c r="AC127" s="228">
        <v>76754126</v>
      </c>
      <c r="AD127" s="228">
        <v>338644545</v>
      </c>
      <c r="AE127" s="245">
        <v>301226528</v>
      </c>
      <c r="AF127" s="228">
        <v>674200397</v>
      </c>
      <c r="AG127" s="228">
        <v>37418017</v>
      </c>
      <c r="AH127" s="245">
        <v>77846526</v>
      </c>
      <c r="AI127" s="245">
        <v>337736945</v>
      </c>
      <c r="AJ127" s="226">
        <v>907600</v>
      </c>
      <c r="AK127" s="226">
        <v>0</v>
      </c>
      <c r="AL127" s="226">
        <v>76255174</v>
      </c>
      <c r="AM127" s="226">
        <v>332784035</v>
      </c>
      <c r="AN127" s="248">
        <v>332784035</v>
      </c>
      <c r="AO127" s="226">
        <v>31557507</v>
      </c>
      <c r="AP127" s="228">
        <v>642642890</v>
      </c>
      <c r="AQ127" s="226">
        <v>0</v>
      </c>
      <c r="AS127" s="244">
        <f t="shared" si="42"/>
        <v>0</v>
      </c>
    </row>
    <row r="128" spans="1:45" x14ac:dyDescent="0.35">
      <c r="A128" s="214">
        <v>21221121</v>
      </c>
      <c r="B128" s="212" t="s">
        <v>565</v>
      </c>
      <c r="C128" s="217">
        <v>772497771</v>
      </c>
      <c r="D128" s="217">
        <v>0</v>
      </c>
      <c r="E128" s="217">
        <v>0</v>
      </c>
      <c r="F128" s="217">
        <v>0</v>
      </c>
      <c r="G128" s="217">
        <f t="shared" si="43"/>
        <v>772497771</v>
      </c>
      <c r="H128" s="217">
        <v>65558426</v>
      </c>
      <c r="I128" s="217">
        <v>268611528</v>
      </c>
      <c r="J128" s="217">
        <f t="shared" si="37"/>
        <v>503886243</v>
      </c>
      <c r="K128" s="217">
        <v>66758426</v>
      </c>
      <c r="L128" s="217">
        <v>306029545</v>
      </c>
      <c r="M128" s="217">
        <f t="shared" si="38"/>
        <v>-37418017</v>
      </c>
      <c r="N128" s="217">
        <v>300169035</v>
      </c>
      <c r="O128" s="217">
        <f t="shared" si="39"/>
        <v>31557507</v>
      </c>
      <c r="P128" s="217">
        <f t="shared" si="40"/>
        <v>472328736</v>
      </c>
      <c r="Q128" s="217">
        <f t="shared" si="41"/>
        <v>306029545</v>
      </c>
      <c r="S128" s="222">
        <v>21221121</v>
      </c>
      <c r="T128" s="243" t="s">
        <v>830</v>
      </c>
      <c r="U128" s="221">
        <v>772497771</v>
      </c>
      <c r="V128" s="221">
        <v>0</v>
      </c>
      <c r="W128" s="221">
        <v>0</v>
      </c>
      <c r="X128" s="221">
        <v>0</v>
      </c>
      <c r="Y128" s="221">
        <v>772497771</v>
      </c>
      <c r="Z128" s="221">
        <v>37418017</v>
      </c>
      <c r="AA128" s="221">
        <v>0</v>
      </c>
      <c r="AB128" s="246">
        <v>65558426</v>
      </c>
      <c r="AC128" s="221">
        <v>65558426</v>
      </c>
      <c r="AD128" s="221">
        <v>306029545</v>
      </c>
      <c r="AE128" s="246">
        <v>268611528</v>
      </c>
      <c r="AF128" s="221">
        <v>503886243</v>
      </c>
      <c r="AG128" s="221">
        <v>37418017</v>
      </c>
      <c r="AH128" s="246">
        <v>66758426</v>
      </c>
      <c r="AI128" s="246">
        <v>306029545</v>
      </c>
      <c r="AJ128" s="210">
        <v>0</v>
      </c>
      <c r="AK128" s="210">
        <v>0</v>
      </c>
      <c r="AL128" s="210">
        <v>65059474</v>
      </c>
      <c r="AM128" s="210">
        <v>300169035</v>
      </c>
      <c r="AN128" s="247">
        <v>300169035</v>
      </c>
      <c r="AO128" s="210">
        <v>31557507</v>
      </c>
      <c r="AP128" s="221">
        <v>472328736</v>
      </c>
      <c r="AQ128" s="210">
        <v>0</v>
      </c>
      <c r="AS128" s="244">
        <f t="shared" si="42"/>
        <v>0</v>
      </c>
    </row>
    <row r="129" spans="1:45" x14ac:dyDescent="0.35">
      <c r="A129" s="214">
        <v>21221122</v>
      </c>
      <c r="B129" s="212" t="s">
        <v>566</v>
      </c>
      <c r="C129" s="217">
        <v>202929154</v>
      </c>
      <c r="D129" s="217">
        <v>0</v>
      </c>
      <c r="E129" s="217">
        <v>0</v>
      </c>
      <c r="F129" s="217">
        <v>0</v>
      </c>
      <c r="G129" s="217">
        <f t="shared" si="43"/>
        <v>202929154</v>
      </c>
      <c r="H129" s="217">
        <v>11195700</v>
      </c>
      <c r="I129" s="217">
        <v>32615000</v>
      </c>
      <c r="J129" s="217">
        <f t="shared" si="37"/>
        <v>170314154</v>
      </c>
      <c r="K129" s="217">
        <v>11088100</v>
      </c>
      <c r="L129" s="217">
        <v>31707400</v>
      </c>
      <c r="M129" s="217">
        <f t="shared" si="38"/>
        <v>907600</v>
      </c>
      <c r="N129" s="217">
        <v>32615000</v>
      </c>
      <c r="O129" s="217">
        <f t="shared" si="39"/>
        <v>0</v>
      </c>
      <c r="P129" s="217">
        <f t="shared" si="40"/>
        <v>170314154</v>
      </c>
      <c r="Q129" s="217">
        <f t="shared" si="41"/>
        <v>31707400</v>
      </c>
      <c r="S129" s="222">
        <v>21221122</v>
      </c>
      <c r="T129" s="243" t="s">
        <v>831</v>
      </c>
      <c r="U129" s="221">
        <v>202929154</v>
      </c>
      <c r="V129" s="221">
        <v>0</v>
      </c>
      <c r="W129" s="221">
        <v>0</v>
      </c>
      <c r="X129" s="221">
        <v>0</v>
      </c>
      <c r="Y129" s="221">
        <v>202929154</v>
      </c>
      <c r="Z129" s="221">
        <v>0</v>
      </c>
      <c r="AA129" s="221">
        <v>0</v>
      </c>
      <c r="AB129" s="246">
        <v>11195700</v>
      </c>
      <c r="AC129" s="221">
        <v>11195700</v>
      </c>
      <c r="AD129" s="221">
        <v>32615000</v>
      </c>
      <c r="AE129" s="246">
        <v>32615000</v>
      </c>
      <c r="AF129" s="221">
        <v>170314154</v>
      </c>
      <c r="AG129" s="221">
        <v>0</v>
      </c>
      <c r="AH129" s="246">
        <v>11088100</v>
      </c>
      <c r="AI129" s="246">
        <v>31707400</v>
      </c>
      <c r="AJ129" s="210">
        <v>907600</v>
      </c>
      <c r="AK129" s="210">
        <v>0</v>
      </c>
      <c r="AL129" s="210">
        <v>11195700</v>
      </c>
      <c r="AM129" s="210">
        <v>32615000</v>
      </c>
      <c r="AN129" s="247">
        <v>32615000</v>
      </c>
      <c r="AO129" s="210">
        <v>0</v>
      </c>
      <c r="AP129" s="221">
        <v>170314154</v>
      </c>
      <c r="AQ129" s="210">
        <v>0</v>
      </c>
      <c r="AS129" s="244">
        <f t="shared" si="42"/>
        <v>0</v>
      </c>
    </row>
    <row r="130" spans="1:45" s="226" customFormat="1" ht="29" x14ac:dyDescent="0.35">
      <c r="A130" s="232">
        <v>212212</v>
      </c>
      <c r="B130" s="233" t="s">
        <v>63</v>
      </c>
      <c r="C130" s="234">
        <f>+C131+C135</f>
        <v>270310500</v>
      </c>
      <c r="D130" s="234">
        <v>3000000</v>
      </c>
      <c r="E130" s="234">
        <v>0</v>
      </c>
      <c r="F130" s="234">
        <v>0</v>
      </c>
      <c r="G130" s="234">
        <f t="shared" si="43"/>
        <v>273310500</v>
      </c>
      <c r="H130" s="234">
        <v>0</v>
      </c>
      <c r="I130" s="234">
        <v>2978100</v>
      </c>
      <c r="J130" s="234">
        <f t="shared" si="37"/>
        <v>270332400</v>
      </c>
      <c r="K130" s="234">
        <v>0</v>
      </c>
      <c r="L130" s="234">
        <v>2978100</v>
      </c>
      <c r="M130" s="234">
        <f t="shared" si="38"/>
        <v>0</v>
      </c>
      <c r="N130" s="234">
        <v>262388600</v>
      </c>
      <c r="O130" s="234">
        <f t="shared" si="39"/>
        <v>259410500</v>
      </c>
      <c r="P130" s="234">
        <f t="shared" si="40"/>
        <v>10921900</v>
      </c>
      <c r="Q130" s="234">
        <f t="shared" si="41"/>
        <v>2978100</v>
      </c>
      <c r="S130" s="227">
        <v>212212</v>
      </c>
      <c r="T130" s="242" t="s">
        <v>63</v>
      </c>
      <c r="U130" s="228">
        <v>270310500</v>
      </c>
      <c r="V130" s="228">
        <v>3000000</v>
      </c>
      <c r="W130" s="228">
        <v>0</v>
      </c>
      <c r="X130" s="228">
        <v>0</v>
      </c>
      <c r="Y130" s="228">
        <v>273310500</v>
      </c>
      <c r="Z130" s="228">
        <v>0</v>
      </c>
      <c r="AA130" s="228">
        <v>0</v>
      </c>
      <c r="AB130" s="245">
        <v>0</v>
      </c>
      <c r="AC130" s="228">
        <v>0</v>
      </c>
      <c r="AD130" s="228">
        <v>2978100</v>
      </c>
      <c r="AE130" s="245">
        <v>2978100</v>
      </c>
      <c r="AF130" s="228">
        <v>270332400</v>
      </c>
      <c r="AG130" s="228">
        <v>0</v>
      </c>
      <c r="AH130" s="245">
        <v>0</v>
      </c>
      <c r="AI130" s="245">
        <v>2978100</v>
      </c>
      <c r="AJ130" s="226">
        <v>0</v>
      </c>
      <c r="AK130" s="226">
        <v>0</v>
      </c>
      <c r="AL130" s="226">
        <v>0</v>
      </c>
      <c r="AM130" s="226">
        <v>262388600</v>
      </c>
      <c r="AN130" s="248">
        <v>262388600</v>
      </c>
      <c r="AO130" s="226">
        <v>259410500</v>
      </c>
      <c r="AP130" s="228">
        <v>10921900</v>
      </c>
      <c r="AQ130" s="226">
        <v>0</v>
      </c>
      <c r="AS130" s="244">
        <f t="shared" si="42"/>
        <v>0</v>
      </c>
    </row>
    <row r="131" spans="1:45" s="226" customFormat="1" ht="29" x14ac:dyDescent="0.35">
      <c r="A131" s="235">
        <v>2122122</v>
      </c>
      <c r="B131" s="236" t="s">
        <v>64</v>
      </c>
      <c r="C131" s="237">
        <f>+C132+C133+C134</f>
        <v>10900000</v>
      </c>
      <c r="D131" s="237">
        <v>3000000</v>
      </c>
      <c r="E131" s="237">
        <v>0</v>
      </c>
      <c r="F131" s="237">
        <v>0</v>
      </c>
      <c r="G131" s="237">
        <f t="shared" si="43"/>
        <v>13900000</v>
      </c>
      <c r="H131" s="237">
        <v>0</v>
      </c>
      <c r="I131" s="237">
        <v>2978100</v>
      </c>
      <c r="J131" s="237">
        <f t="shared" si="37"/>
        <v>10921900</v>
      </c>
      <c r="K131" s="237">
        <v>0</v>
      </c>
      <c r="L131" s="237">
        <v>2978100</v>
      </c>
      <c r="M131" s="237">
        <f t="shared" si="38"/>
        <v>0</v>
      </c>
      <c r="N131" s="237">
        <v>2978100</v>
      </c>
      <c r="O131" s="237">
        <f t="shared" si="39"/>
        <v>0</v>
      </c>
      <c r="P131" s="237">
        <f t="shared" si="40"/>
        <v>10921900</v>
      </c>
      <c r="Q131" s="237">
        <f t="shared" si="41"/>
        <v>2978100</v>
      </c>
      <c r="S131" s="227">
        <v>2122122</v>
      </c>
      <c r="T131" s="242" t="s">
        <v>64</v>
      </c>
      <c r="U131" s="228">
        <v>10900000</v>
      </c>
      <c r="V131" s="228">
        <v>3000000</v>
      </c>
      <c r="W131" s="228">
        <v>0</v>
      </c>
      <c r="X131" s="228">
        <v>0</v>
      </c>
      <c r="Y131" s="228">
        <v>13900000</v>
      </c>
      <c r="Z131" s="228">
        <v>0</v>
      </c>
      <c r="AA131" s="228">
        <v>0</v>
      </c>
      <c r="AB131" s="245">
        <v>0</v>
      </c>
      <c r="AC131" s="228">
        <v>0</v>
      </c>
      <c r="AD131" s="228">
        <v>2978100</v>
      </c>
      <c r="AE131" s="245">
        <v>2978100</v>
      </c>
      <c r="AF131" s="228">
        <v>10921900</v>
      </c>
      <c r="AG131" s="228">
        <v>0</v>
      </c>
      <c r="AH131" s="245">
        <v>0</v>
      </c>
      <c r="AI131" s="245">
        <v>2978100</v>
      </c>
      <c r="AJ131" s="226">
        <v>0</v>
      </c>
      <c r="AK131" s="226">
        <v>0</v>
      </c>
      <c r="AL131" s="226">
        <v>0</v>
      </c>
      <c r="AM131" s="226">
        <v>2978100</v>
      </c>
      <c r="AN131" s="248">
        <v>2978100</v>
      </c>
      <c r="AO131" s="226">
        <v>0</v>
      </c>
      <c r="AP131" s="228">
        <v>10921900</v>
      </c>
      <c r="AQ131" s="226">
        <v>0</v>
      </c>
      <c r="AS131" s="244">
        <f t="shared" si="42"/>
        <v>0</v>
      </c>
    </row>
    <row r="132" spans="1:45" x14ac:dyDescent="0.35">
      <c r="A132" s="214">
        <v>21221225</v>
      </c>
      <c r="B132" s="212" t="s">
        <v>567</v>
      </c>
      <c r="C132" s="217">
        <v>5000000</v>
      </c>
      <c r="D132" s="217">
        <v>3000000</v>
      </c>
      <c r="E132" s="217">
        <v>0</v>
      </c>
      <c r="F132" s="217">
        <v>0</v>
      </c>
      <c r="G132" s="217">
        <f t="shared" si="43"/>
        <v>8000000</v>
      </c>
      <c r="H132" s="217">
        <v>0</v>
      </c>
      <c r="I132" s="217">
        <v>592250</v>
      </c>
      <c r="J132" s="217">
        <f t="shared" si="37"/>
        <v>7407750</v>
      </c>
      <c r="K132" s="217">
        <v>0</v>
      </c>
      <c r="L132" s="217">
        <v>592250</v>
      </c>
      <c r="M132" s="217">
        <f t="shared" si="38"/>
        <v>0</v>
      </c>
      <c r="N132" s="217">
        <v>592250</v>
      </c>
      <c r="O132" s="217">
        <f t="shared" si="39"/>
        <v>0</v>
      </c>
      <c r="P132" s="217">
        <f t="shared" si="40"/>
        <v>7407750</v>
      </c>
      <c r="Q132" s="217">
        <f t="shared" si="41"/>
        <v>592250</v>
      </c>
      <c r="S132" s="222">
        <v>21221225</v>
      </c>
      <c r="T132" s="243" t="s">
        <v>834</v>
      </c>
      <c r="U132" s="221">
        <v>5000000</v>
      </c>
      <c r="V132" s="221">
        <v>3000000</v>
      </c>
      <c r="W132" s="221">
        <v>0</v>
      </c>
      <c r="X132" s="221">
        <v>0</v>
      </c>
      <c r="Y132" s="221">
        <v>8000000</v>
      </c>
      <c r="Z132" s="221">
        <v>0</v>
      </c>
      <c r="AA132" s="221">
        <v>0</v>
      </c>
      <c r="AB132" s="246">
        <v>0</v>
      </c>
      <c r="AC132" s="221">
        <v>0</v>
      </c>
      <c r="AD132" s="221">
        <v>592250</v>
      </c>
      <c r="AE132" s="246">
        <v>592250</v>
      </c>
      <c r="AF132" s="221">
        <v>7407750</v>
      </c>
      <c r="AG132" s="221">
        <v>0</v>
      </c>
      <c r="AH132" s="246">
        <v>0</v>
      </c>
      <c r="AI132" s="246">
        <v>592250</v>
      </c>
      <c r="AJ132" s="210">
        <v>0</v>
      </c>
      <c r="AK132" s="210">
        <v>0</v>
      </c>
      <c r="AL132" s="210">
        <v>0</v>
      </c>
      <c r="AM132" s="210">
        <v>592250</v>
      </c>
      <c r="AN132" s="247">
        <v>592250</v>
      </c>
      <c r="AO132" s="210">
        <v>0</v>
      </c>
      <c r="AP132" s="221">
        <v>7407750</v>
      </c>
      <c r="AQ132" s="210">
        <v>0</v>
      </c>
      <c r="AS132" s="244">
        <f t="shared" si="42"/>
        <v>0</v>
      </c>
    </row>
    <row r="133" spans="1:45" x14ac:dyDescent="0.35">
      <c r="A133" s="214">
        <v>21221228</v>
      </c>
      <c r="B133" s="212" t="s">
        <v>568</v>
      </c>
      <c r="C133" s="217">
        <v>5000000</v>
      </c>
      <c r="D133" s="217">
        <v>0</v>
      </c>
      <c r="E133" s="217">
        <v>0</v>
      </c>
      <c r="F133" s="217">
        <v>0</v>
      </c>
      <c r="G133" s="217">
        <f t="shared" si="43"/>
        <v>5000000</v>
      </c>
      <c r="H133" s="217">
        <v>0</v>
      </c>
      <c r="I133" s="217">
        <v>1520700</v>
      </c>
      <c r="J133" s="217">
        <f t="shared" si="37"/>
        <v>3479300</v>
      </c>
      <c r="K133" s="217">
        <v>0</v>
      </c>
      <c r="L133" s="217">
        <v>1520700</v>
      </c>
      <c r="M133" s="217">
        <f t="shared" si="38"/>
        <v>0</v>
      </c>
      <c r="N133" s="217">
        <v>1520700</v>
      </c>
      <c r="O133" s="217">
        <f t="shared" si="39"/>
        <v>0</v>
      </c>
      <c r="P133" s="217">
        <f t="shared" si="40"/>
        <v>3479300</v>
      </c>
      <c r="Q133" s="217">
        <f t="shared" si="41"/>
        <v>1520700</v>
      </c>
      <c r="S133" s="222">
        <v>21221228</v>
      </c>
      <c r="T133" s="243" t="s">
        <v>835</v>
      </c>
      <c r="U133" s="221">
        <v>5000000</v>
      </c>
      <c r="V133" s="221">
        <v>0</v>
      </c>
      <c r="W133" s="221">
        <v>0</v>
      </c>
      <c r="X133" s="221">
        <v>0</v>
      </c>
      <c r="Y133" s="221">
        <v>5000000</v>
      </c>
      <c r="Z133" s="221">
        <v>0</v>
      </c>
      <c r="AA133" s="221">
        <v>0</v>
      </c>
      <c r="AB133" s="246">
        <v>0</v>
      </c>
      <c r="AC133" s="221">
        <v>0</v>
      </c>
      <c r="AD133" s="221">
        <v>1520700</v>
      </c>
      <c r="AE133" s="246">
        <v>1520700</v>
      </c>
      <c r="AF133" s="221">
        <v>3479300</v>
      </c>
      <c r="AG133" s="221">
        <v>0</v>
      </c>
      <c r="AH133" s="246">
        <v>0</v>
      </c>
      <c r="AI133" s="246">
        <v>1520700</v>
      </c>
      <c r="AJ133" s="210">
        <v>0</v>
      </c>
      <c r="AK133" s="210">
        <v>0</v>
      </c>
      <c r="AL133" s="210">
        <v>0</v>
      </c>
      <c r="AM133" s="210">
        <v>1520700</v>
      </c>
      <c r="AN133" s="247">
        <v>1520700</v>
      </c>
      <c r="AO133" s="210">
        <v>0</v>
      </c>
      <c r="AP133" s="221">
        <v>3479300</v>
      </c>
      <c r="AQ133" s="210">
        <v>0</v>
      </c>
      <c r="AS133" s="244">
        <f t="shared" si="42"/>
        <v>0</v>
      </c>
    </row>
    <row r="134" spans="1:45" x14ac:dyDescent="0.35">
      <c r="A134" s="214">
        <v>21221229</v>
      </c>
      <c r="B134" s="212" t="s">
        <v>569</v>
      </c>
      <c r="C134" s="217">
        <v>900000</v>
      </c>
      <c r="D134" s="217">
        <v>0</v>
      </c>
      <c r="E134" s="217">
        <v>0</v>
      </c>
      <c r="F134" s="217">
        <v>0</v>
      </c>
      <c r="G134" s="217">
        <f t="shared" si="43"/>
        <v>900000</v>
      </c>
      <c r="H134" s="217">
        <v>0</v>
      </c>
      <c r="I134" s="217">
        <v>865150</v>
      </c>
      <c r="J134" s="217">
        <f t="shared" si="37"/>
        <v>34850</v>
      </c>
      <c r="K134" s="217">
        <v>0</v>
      </c>
      <c r="L134" s="217">
        <v>865150</v>
      </c>
      <c r="M134" s="217">
        <f t="shared" si="38"/>
        <v>0</v>
      </c>
      <c r="N134" s="217">
        <v>865150</v>
      </c>
      <c r="O134" s="217">
        <f t="shared" si="39"/>
        <v>0</v>
      </c>
      <c r="P134" s="217">
        <f t="shared" si="40"/>
        <v>34850</v>
      </c>
      <c r="Q134" s="217">
        <f t="shared" si="41"/>
        <v>865150</v>
      </c>
      <c r="S134" s="222">
        <v>21221229</v>
      </c>
      <c r="T134" s="243" t="s">
        <v>837</v>
      </c>
      <c r="U134" s="221">
        <v>900000</v>
      </c>
      <c r="V134" s="221">
        <v>0</v>
      </c>
      <c r="W134" s="221">
        <v>0</v>
      </c>
      <c r="X134" s="221">
        <v>0</v>
      </c>
      <c r="Y134" s="221">
        <v>900000</v>
      </c>
      <c r="Z134" s="221">
        <v>0</v>
      </c>
      <c r="AA134" s="221">
        <v>0</v>
      </c>
      <c r="AB134" s="246">
        <v>0</v>
      </c>
      <c r="AC134" s="221">
        <v>0</v>
      </c>
      <c r="AD134" s="221">
        <v>865150</v>
      </c>
      <c r="AE134" s="246">
        <v>865150</v>
      </c>
      <c r="AF134" s="221">
        <v>34850</v>
      </c>
      <c r="AG134" s="221">
        <v>0</v>
      </c>
      <c r="AH134" s="246">
        <v>0</v>
      </c>
      <c r="AI134" s="246">
        <v>865150</v>
      </c>
      <c r="AJ134" s="210">
        <v>0</v>
      </c>
      <c r="AK134" s="210">
        <v>0</v>
      </c>
      <c r="AL134" s="210">
        <v>0</v>
      </c>
      <c r="AM134" s="210">
        <v>865150</v>
      </c>
      <c r="AN134" s="247">
        <v>865150</v>
      </c>
      <c r="AO134" s="210">
        <v>0</v>
      </c>
      <c r="AP134" s="221">
        <v>34850</v>
      </c>
      <c r="AQ134" s="210">
        <v>0</v>
      </c>
      <c r="AS134" s="244">
        <f t="shared" si="42"/>
        <v>0</v>
      </c>
    </row>
    <row r="135" spans="1:45" s="226" customFormat="1" x14ac:dyDescent="0.35">
      <c r="A135" s="235">
        <v>2122123</v>
      </c>
      <c r="B135" s="236" t="s">
        <v>65</v>
      </c>
      <c r="C135" s="237">
        <f>+C136</f>
        <v>259410500</v>
      </c>
      <c r="D135" s="237">
        <v>0</v>
      </c>
      <c r="E135" s="237">
        <v>0</v>
      </c>
      <c r="F135" s="237">
        <v>0</v>
      </c>
      <c r="G135" s="237">
        <f t="shared" si="43"/>
        <v>259410500</v>
      </c>
      <c r="H135" s="237">
        <v>0</v>
      </c>
      <c r="I135" s="237">
        <v>0</v>
      </c>
      <c r="J135" s="237">
        <f t="shared" si="37"/>
        <v>259410500</v>
      </c>
      <c r="K135" s="237">
        <v>0</v>
      </c>
      <c r="L135" s="237">
        <v>0</v>
      </c>
      <c r="M135" s="237">
        <f t="shared" si="38"/>
        <v>0</v>
      </c>
      <c r="N135" s="237">
        <v>259410500</v>
      </c>
      <c r="O135" s="237">
        <f t="shared" si="39"/>
        <v>259410500</v>
      </c>
      <c r="P135" s="237">
        <f t="shared" si="40"/>
        <v>0</v>
      </c>
      <c r="Q135" s="237">
        <f t="shared" si="41"/>
        <v>0</v>
      </c>
      <c r="S135" s="227">
        <v>2122123</v>
      </c>
      <c r="T135" s="242" t="s">
        <v>65</v>
      </c>
      <c r="U135" s="228">
        <v>259410500</v>
      </c>
      <c r="V135" s="228">
        <v>0</v>
      </c>
      <c r="W135" s="228">
        <v>0</v>
      </c>
      <c r="X135" s="228">
        <v>0</v>
      </c>
      <c r="Y135" s="228">
        <v>259410500</v>
      </c>
      <c r="Z135" s="228">
        <v>0</v>
      </c>
      <c r="AA135" s="228">
        <v>0</v>
      </c>
      <c r="AB135" s="245">
        <v>0</v>
      </c>
      <c r="AC135" s="228">
        <v>0</v>
      </c>
      <c r="AD135" s="228">
        <v>0</v>
      </c>
      <c r="AE135" s="245">
        <v>0</v>
      </c>
      <c r="AF135" s="228">
        <v>259410500</v>
      </c>
      <c r="AG135" s="228">
        <v>0</v>
      </c>
      <c r="AH135" s="245">
        <v>0</v>
      </c>
      <c r="AI135" s="245">
        <v>0</v>
      </c>
      <c r="AJ135" s="226">
        <v>0</v>
      </c>
      <c r="AK135" s="226">
        <v>0</v>
      </c>
      <c r="AL135" s="226">
        <v>0</v>
      </c>
      <c r="AM135" s="226">
        <v>259410500</v>
      </c>
      <c r="AN135" s="248">
        <v>259410500</v>
      </c>
      <c r="AO135" s="226">
        <v>259410500</v>
      </c>
      <c r="AP135" s="228">
        <v>0</v>
      </c>
      <c r="AQ135" s="226">
        <v>0</v>
      </c>
      <c r="AS135" s="244">
        <f t="shared" ref="AS135:AS198" si="48">+E135-W135</f>
        <v>0</v>
      </c>
    </row>
    <row r="136" spans="1:45" x14ac:dyDescent="0.35">
      <c r="A136" s="214">
        <v>21221238</v>
      </c>
      <c r="B136" s="212" t="s">
        <v>570</v>
      </c>
      <c r="C136" s="217">
        <v>259410500</v>
      </c>
      <c r="D136" s="217">
        <v>0</v>
      </c>
      <c r="E136" s="217">
        <v>0</v>
      </c>
      <c r="F136" s="217">
        <v>0</v>
      </c>
      <c r="G136" s="217">
        <f t="shared" si="43"/>
        <v>259410500</v>
      </c>
      <c r="H136" s="217">
        <v>0</v>
      </c>
      <c r="I136" s="217">
        <v>0</v>
      </c>
      <c r="J136" s="217">
        <f t="shared" ref="J136:J212" si="49">+G136-I136</f>
        <v>259410500</v>
      </c>
      <c r="K136" s="217">
        <v>0</v>
      </c>
      <c r="L136" s="217">
        <v>0</v>
      </c>
      <c r="M136" s="217">
        <f t="shared" ref="M136:M212" si="50">+I136-L136</f>
        <v>0</v>
      </c>
      <c r="N136" s="217">
        <v>259410500</v>
      </c>
      <c r="O136" s="217">
        <f t="shared" ref="O136:O212" si="51">+N136-I136</f>
        <v>259410500</v>
      </c>
      <c r="P136" s="217">
        <f t="shared" ref="P136:P212" si="52">+G136-N136</f>
        <v>0</v>
      </c>
      <c r="Q136" s="217">
        <f t="shared" ref="Q136:Q212" si="53">+L136</f>
        <v>0</v>
      </c>
      <c r="S136" s="222">
        <v>21221238</v>
      </c>
      <c r="T136" s="243" t="s">
        <v>65</v>
      </c>
      <c r="U136" s="221">
        <v>259410500</v>
      </c>
      <c r="V136" s="221">
        <v>0</v>
      </c>
      <c r="W136" s="221">
        <v>0</v>
      </c>
      <c r="X136" s="221">
        <v>0</v>
      </c>
      <c r="Y136" s="221">
        <v>259410500</v>
      </c>
      <c r="Z136" s="221">
        <v>0</v>
      </c>
      <c r="AA136" s="221">
        <v>0</v>
      </c>
      <c r="AB136" s="246">
        <v>0</v>
      </c>
      <c r="AC136" s="221">
        <v>0</v>
      </c>
      <c r="AD136" s="221">
        <v>0</v>
      </c>
      <c r="AE136" s="246">
        <v>0</v>
      </c>
      <c r="AF136" s="221">
        <v>259410500</v>
      </c>
      <c r="AG136" s="221">
        <v>0</v>
      </c>
      <c r="AH136" s="246">
        <v>0</v>
      </c>
      <c r="AI136" s="246">
        <v>0</v>
      </c>
      <c r="AJ136" s="210">
        <v>0</v>
      </c>
      <c r="AK136" s="210">
        <v>0</v>
      </c>
      <c r="AL136" s="210">
        <v>0</v>
      </c>
      <c r="AM136" s="210">
        <v>259410500</v>
      </c>
      <c r="AN136" s="247">
        <v>259410500</v>
      </c>
      <c r="AO136" s="210">
        <v>259410500</v>
      </c>
      <c r="AP136" s="221">
        <v>0</v>
      </c>
      <c r="AQ136" s="210">
        <v>0</v>
      </c>
      <c r="AS136" s="244">
        <f t="shared" si="48"/>
        <v>0</v>
      </c>
    </row>
    <row r="137" spans="1:45" s="226" customFormat="1" ht="29" x14ac:dyDescent="0.35">
      <c r="A137" s="232">
        <v>212213</v>
      </c>
      <c r="B137" s="233" t="s">
        <v>66</v>
      </c>
      <c r="C137" s="234">
        <f>+C138+C146+C148</f>
        <v>555400000</v>
      </c>
      <c r="D137" s="234">
        <v>143200000</v>
      </c>
      <c r="E137" s="234">
        <v>0</v>
      </c>
      <c r="F137" s="234">
        <v>140000000</v>
      </c>
      <c r="G137" s="234">
        <f t="shared" si="43"/>
        <v>838600000</v>
      </c>
      <c r="H137" s="234">
        <v>84704519</v>
      </c>
      <c r="I137" s="234">
        <v>134529304</v>
      </c>
      <c r="J137" s="234">
        <f t="shared" si="49"/>
        <v>704070696</v>
      </c>
      <c r="K137" s="234">
        <v>18570943</v>
      </c>
      <c r="L137" s="234">
        <v>31547244</v>
      </c>
      <c r="M137" s="234">
        <f t="shared" si="50"/>
        <v>102982060</v>
      </c>
      <c r="N137" s="234">
        <v>212087258</v>
      </c>
      <c r="O137" s="234">
        <f t="shared" si="51"/>
        <v>77557954</v>
      </c>
      <c r="P137" s="234">
        <f t="shared" si="52"/>
        <v>626512742</v>
      </c>
      <c r="Q137" s="234">
        <f t="shared" si="53"/>
        <v>31547244</v>
      </c>
      <c r="S137" s="227">
        <v>212213</v>
      </c>
      <c r="T137" s="242" t="s">
        <v>66</v>
      </c>
      <c r="U137" s="228">
        <v>555400000</v>
      </c>
      <c r="V137" s="228">
        <v>143200000</v>
      </c>
      <c r="W137" s="228">
        <v>0</v>
      </c>
      <c r="X137" s="228">
        <v>140000000</v>
      </c>
      <c r="Y137" s="228">
        <v>838600000</v>
      </c>
      <c r="Z137" s="228">
        <v>0</v>
      </c>
      <c r="AA137" s="228">
        <v>0</v>
      </c>
      <c r="AB137" s="245">
        <v>84704519</v>
      </c>
      <c r="AC137" s="228">
        <v>84704519</v>
      </c>
      <c r="AD137" s="228">
        <v>134529304</v>
      </c>
      <c r="AE137" s="245">
        <v>134529304</v>
      </c>
      <c r="AF137" s="228">
        <v>704070696</v>
      </c>
      <c r="AG137" s="228">
        <v>0</v>
      </c>
      <c r="AH137" s="245">
        <v>18570943</v>
      </c>
      <c r="AI137" s="245">
        <v>31547244</v>
      </c>
      <c r="AJ137" s="226">
        <v>102982060</v>
      </c>
      <c r="AK137" s="226">
        <v>0</v>
      </c>
      <c r="AL137" s="226">
        <v>134296339</v>
      </c>
      <c r="AM137" s="226">
        <v>212087258</v>
      </c>
      <c r="AN137" s="248">
        <v>212087258</v>
      </c>
      <c r="AO137" s="226">
        <v>77557954</v>
      </c>
      <c r="AP137" s="228">
        <v>626512742</v>
      </c>
      <c r="AQ137" s="226">
        <v>0</v>
      </c>
      <c r="AS137" s="244">
        <f t="shared" si="48"/>
        <v>0</v>
      </c>
    </row>
    <row r="138" spans="1:45" s="226" customFormat="1" ht="29" x14ac:dyDescent="0.35">
      <c r="A138" s="235">
        <v>2122132</v>
      </c>
      <c r="B138" s="236" t="s">
        <v>67</v>
      </c>
      <c r="C138" s="237">
        <f>SUM(C139:C145)</f>
        <v>172500000</v>
      </c>
      <c r="D138" s="237">
        <v>0</v>
      </c>
      <c r="E138" s="237">
        <v>0</v>
      </c>
      <c r="F138" s="237">
        <v>0</v>
      </c>
      <c r="G138" s="237">
        <f t="shared" si="43"/>
        <v>172500000</v>
      </c>
      <c r="H138" s="237">
        <v>4419980</v>
      </c>
      <c r="I138" s="237">
        <v>43227531</v>
      </c>
      <c r="J138" s="237">
        <f t="shared" si="49"/>
        <v>129272469</v>
      </c>
      <c r="K138" s="237">
        <v>9690780</v>
      </c>
      <c r="L138" s="237">
        <v>13629731</v>
      </c>
      <c r="M138" s="237">
        <f t="shared" si="50"/>
        <v>29597800</v>
      </c>
      <c r="N138" s="237">
        <v>53241631</v>
      </c>
      <c r="O138" s="237">
        <f t="shared" si="51"/>
        <v>10014100</v>
      </c>
      <c r="P138" s="237">
        <f t="shared" si="52"/>
        <v>119258369</v>
      </c>
      <c r="Q138" s="237">
        <f t="shared" si="53"/>
        <v>13629731</v>
      </c>
      <c r="S138" s="227">
        <v>2122132</v>
      </c>
      <c r="T138" s="242" t="s">
        <v>67</v>
      </c>
      <c r="U138" s="228">
        <v>172500000</v>
      </c>
      <c r="V138" s="228">
        <v>0</v>
      </c>
      <c r="W138" s="228">
        <v>0</v>
      </c>
      <c r="X138" s="228">
        <v>0</v>
      </c>
      <c r="Y138" s="228">
        <v>172500000</v>
      </c>
      <c r="Z138" s="228">
        <v>0</v>
      </c>
      <c r="AA138" s="228">
        <v>0</v>
      </c>
      <c r="AB138" s="245">
        <v>4419980</v>
      </c>
      <c r="AC138" s="228">
        <v>4419980</v>
      </c>
      <c r="AD138" s="228">
        <v>43227531</v>
      </c>
      <c r="AE138" s="245">
        <v>43227531</v>
      </c>
      <c r="AF138" s="228">
        <v>129272469</v>
      </c>
      <c r="AG138" s="228">
        <v>0</v>
      </c>
      <c r="AH138" s="245">
        <v>9690780</v>
      </c>
      <c r="AI138" s="245">
        <v>13629731</v>
      </c>
      <c r="AJ138" s="226">
        <v>29597800</v>
      </c>
      <c r="AK138" s="226">
        <v>0</v>
      </c>
      <c r="AL138" s="226">
        <v>4419980</v>
      </c>
      <c r="AM138" s="226">
        <v>53241631</v>
      </c>
      <c r="AN138" s="248">
        <v>53241631</v>
      </c>
      <c r="AO138" s="226">
        <v>10014100</v>
      </c>
      <c r="AP138" s="228">
        <v>119258369</v>
      </c>
      <c r="AQ138" s="226">
        <v>0</v>
      </c>
      <c r="AS138" s="244">
        <f t="shared" si="48"/>
        <v>0</v>
      </c>
    </row>
    <row r="139" spans="1:45" x14ac:dyDescent="0.35">
      <c r="A139" s="214">
        <v>21221321</v>
      </c>
      <c r="B139" s="212" t="s">
        <v>571</v>
      </c>
      <c r="C139" s="217">
        <v>80000000</v>
      </c>
      <c r="D139" s="217">
        <v>0</v>
      </c>
      <c r="E139" s="217">
        <v>0</v>
      </c>
      <c r="F139" s="217">
        <v>0</v>
      </c>
      <c r="G139" s="217">
        <f t="shared" si="43"/>
        <v>80000000</v>
      </c>
      <c r="H139" s="217">
        <v>4047570</v>
      </c>
      <c r="I139" s="217">
        <v>36728030</v>
      </c>
      <c r="J139" s="217">
        <f t="shared" si="49"/>
        <v>43271970</v>
      </c>
      <c r="K139" s="217">
        <v>6618370</v>
      </c>
      <c r="L139" s="217">
        <v>7330230</v>
      </c>
      <c r="M139" s="217">
        <f t="shared" si="50"/>
        <v>29397800</v>
      </c>
      <c r="N139" s="217">
        <v>46742130</v>
      </c>
      <c r="O139" s="217">
        <f t="shared" si="51"/>
        <v>10014100</v>
      </c>
      <c r="P139" s="217">
        <f t="shared" si="52"/>
        <v>33257870</v>
      </c>
      <c r="Q139" s="217">
        <f t="shared" si="53"/>
        <v>7330230</v>
      </c>
      <c r="S139" s="222">
        <v>21221321</v>
      </c>
      <c r="T139" s="243" t="s">
        <v>841</v>
      </c>
      <c r="U139" s="221">
        <v>80000000</v>
      </c>
      <c r="V139" s="221">
        <v>0</v>
      </c>
      <c r="W139" s="221">
        <v>0</v>
      </c>
      <c r="X139" s="221">
        <v>0</v>
      </c>
      <c r="Y139" s="221">
        <v>80000000</v>
      </c>
      <c r="Z139" s="221">
        <v>0</v>
      </c>
      <c r="AA139" s="221">
        <v>0</v>
      </c>
      <c r="AB139" s="246">
        <v>4047570</v>
      </c>
      <c r="AC139" s="221">
        <v>4047570</v>
      </c>
      <c r="AD139" s="221">
        <v>36728030</v>
      </c>
      <c r="AE139" s="246">
        <v>36728030</v>
      </c>
      <c r="AF139" s="221">
        <v>43271970</v>
      </c>
      <c r="AG139" s="221">
        <v>0</v>
      </c>
      <c r="AH139" s="246">
        <v>6618370</v>
      </c>
      <c r="AI139" s="246">
        <v>7330230</v>
      </c>
      <c r="AJ139" s="210">
        <v>29397800</v>
      </c>
      <c r="AK139" s="210">
        <v>0</v>
      </c>
      <c r="AL139" s="210">
        <v>4047570</v>
      </c>
      <c r="AM139" s="210">
        <v>46742130</v>
      </c>
      <c r="AN139" s="247">
        <v>46742130</v>
      </c>
      <c r="AO139" s="210">
        <v>10014100</v>
      </c>
      <c r="AP139" s="221">
        <v>33257870</v>
      </c>
      <c r="AQ139" s="210">
        <v>0</v>
      </c>
      <c r="AS139" s="244">
        <f t="shared" si="48"/>
        <v>0</v>
      </c>
    </row>
    <row r="140" spans="1:45" x14ac:dyDescent="0.35">
      <c r="A140" s="214">
        <v>21221322</v>
      </c>
      <c r="B140" s="212" t="s">
        <v>572</v>
      </c>
      <c r="C140" s="217">
        <v>25000000</v>
      </c>
      <c r="D140" s="217">
        <v>0</v>
      </c>
      <c r="E140" s="217">
        <v>0</v>
      </c>
      <c r="F140" s="217">
        <v>0</v>
      </c>
      <c r="G140" s="217">
        <f t="shared" si="43"/>
        <v>25000000</v>
      </c>
      <c r="H140" s="217">
        <v>0</v>
      </c>
      <c r="I140" s="217">
        <v>0</v>
      </c>
      <c r="J140" s="217">
        <f t="shared" si="49"/>
        <v>25000000</v>
      </c>
      <c r="K140" s="217">
        <v>0</v>
      </c>
      <c r="L140" s="217">
        <v>0</v>
      </c>
      <c r="M140" s="217">
        <f t="shared" si="50"/>
        <v>0</v>
      </c>
      <c r="N140" s="217">
        <v>0</v>
      </c>
      <c r="O140" s="217">
        <f t="shared" si="51"/>
        <v>0</v>
      </c>
      <c r="P140" s="217">
        <f t="shared" si="52"/>
        <v>25000000</v>
      </c>
      <c r="Q140" s="217">
        <f t="shared" si="53"/>
        <v>0</v>
      </c>
      <c r="S140" s="222">
        <v>21221322</v>
      </c>
      <c r="T140" s="243" t="s">
        <v>843</v>
      </c>
      <c r="U140" s="221">
        <v>25000000</v>
      </c>
      <c r="V140" s="221">
        <v>0</v>
      </c>
      <c r="W140" s="221">
        <v>0</v>
      </c>
      <c r="X140" s="221">
        <v>0</v>
      </c>
      <c r="Y140" s="221">
        <v>25000000</v>
      </c>
      <c r="Z140" s="221">
        <v>0</v>
      </c>
      <c r="AA140" s="221">
        <v>0</v>
      </c>
      <c r="AB140" s="246">
        <v>0</v>
      </c>
      <c r="AC140" s="221">
        <v>0</v>
      </c>
      <c r="AD140" s="221">
        <v>0</v>
      </c>
      <c r="AE140" s="246">
        <v>0</v>
      </c>
      <c r="AF140" s="221">
        <v>25000000</v>
      </c>
      <c r="AG140" s="221">
        <v>0</v>
      </c>
      <c r="AH140" s="246">
        <v>0</v>
      </c>
      <c r="AI140" s="246">
        <v>0</v>
      </c>
      <c r="AJ140" s="210">
        <v>0</v>
      </c>
      <c r="AK140" s="210">
        <v>0</v>
      </c>
      <c r="AL140" s="210">
        <v>0</v>
      </c>
      <c r="AM140" s="210">
        <v>0</v>
      </c>
      <c r="AN140" s="247">
        <v>0</v>
      </c>
      <c r="AO140" s="210">
        <v>0</v>
      </c>
      <c r="AP140" s="221">
        <v>25000000</v>
      </c>
      <c r="AQ140" s="210">
        <v>0</v>
      </c>
      <c r="AS140" s="244">
        <f t="shared" si="48"/>
        <v>0</v>
      </c>
    </row>
    <row r="141" spans="1:45" ht="29" x14ac:dyDescent="0.35">
      <c r="A141" s="214">
        <v>21221323</v>
      </c>
      <c r="B141" s="212" t="s">
        <v>573</v>
      </c>
      <c r="C141" s="217">
        <v>8000000</v>
      </c>
      <c r="D141" s="217">
        <v>0</v>
      </c>
      <c r="E141" s="217">
        <v>0</v>
      </c>
      <c r="F141" s="217">
        <v>0</v>
      </c>
      <c r="G141" s="217">
        <f t="shared" si="43"/>
        <v>8000000</v>
      </c>
      <c r="H141" s="217">
        <v>0</v>
      </c>
      <c r="I141" s="217">
        <v>0</v>
      </c>
      <c r="J141" s="217">
        <f t="shared" si="49"/>
        <v>8000000</v>
      </c>
      <c r="K141" s="217">
        <v>0</v>
      </c>
      <c r="L141" s="217">
        <v>0</v>
      </c>
      <c r="M141" s="217">
        <f t="shared" si="50"/>
        <v>0</v>
      </c>
      <c r="N141" s="217">
        <v>0</v>
      </c>
      <c r="O141" s="217">
        <f t="shared" si="51"/>
        <v>0</v>
      </c>
      <c r="P141" s="217">
        <f t="shared" si="52"/>
        <v>8000000</v>
      </c>
      <c r="Q141" s="217">
        <f t="shared" si="53"/>
        <v>0</v>
      </c>
      <c r="S141" s="222">
        <v>21221323</v>
      </c>
      <c r="T141" s="243" t="s">
        <v>845</v>
      </c>
      <c r="U141" s="221">
        <v>8000000</v>
      </c>
      <c r="V141" s="221">
        <v>0</v>
      </c>
      <c r="W141" s="221">
        <v>0</v>
      </c>
      <c r="X141" s="221">
        <v>0</v>
      </c>
      <c r="Y141" s="221">
        <v>8000000</v>
      </c>
      <c r="Z141" s="221">
        <v>0</v>
      </c>
      <c r="AA141" s="221">
        <v>0</v>
      </c>
      <c r="AB141" s="246">
        <v>0</v>
      </c>
      <c r="AC141" s="221">
        <v>0</v>
      </c>
      <c r="AD141" s="221">
        <v>0</v>
      </c>
      <c r="AE141" s="246">
        <v>0</v>
      </c>
      <c r="AF141" s="221">
        <v>8000000</v>
      </c>
      <c r="AG141" s="221">
        <v>0</v>
      </c>
      <c r="AH141" s="246">
        <v>0</v>
      </c>
      <c r="AI141" s="246">
        <v>0</v>
      </c>
      <c r="AJ141" s="210">
        <v>0</v>
      </c>
      <c r="AK141" s="210">
        <v>0</v>
      </c>
      <c r="AL141" s="210">
        <v>0</v>
      </c>
      <c r="AM141" s="210">
        <v>0</v>
      </c>
      <c r="AN141" s="247">
        <v>0</v>
      </c>
      <c r="AO141" s="210">
        <v>0</v>
      </c>
      <c r="AP141" s="221">
        <v>8000000</v>
      </c>
      <c r="AQ141" s="210">
        <v>0</v>
      </c>
      <c r="AS141" s="244">
        <f t="shared" si="48"/>
        <v>0</v>
      </c>
    </row>
    <row r="142" spans="1:45" ht="29" x14ac:dyDescent="0.35">
      <c r="A142" s="214">
        <v>21221324</v>
      </c>
      <c r="B142" s="212" t="s">
        <v>574</v>
      </c>
      <c r="C142" s="217">
        <v>15000000</v>
      </c>
      <c r="D142" s="217">
        <v>0</v>
      </c>
      <c r="E142" s="217">
        <v>0</v>
      </c>
      <c r="F142" s="217">
        <v>0</v>
      </c>
      <c r="G142" s="217">
        <f t="shared" si="43"/>
        <v>15000000</v>
      </c>
      <c r="H142" s="217">
        <v>0</v>
      </c>
      <c r="I142" s="217">
        <v>500000</v>
      </c>
      <c r="J142" s="217">
        <f t="shared" si="49"/>
        <v>14500000</v>
      </c>
      <c r="K142" s="217">
        <v>0</v>
      </c>
      <c r="L142" s="217">
        <v>500000</v>
      </c>
      <c r="M142" s="217">
        <f t="shared" si="50"/>
        <v>0</v>
      </c>
      <c r="N142" s="217">
        <v>500000</v>
      </c>
      <c r="O142" s="217">
        <f t="shared" si="51"/>
        <v>0</v>
      </c>
      <c r="P142" s="217">
        <f t="shared" si="52"/>
        <v>14500000</v>
      </c>
      <c r="Q142" s="217">
        <f t="shared" si="53"/>
        <v>500000</v>
      </c>
      <c r="S142" s="222">
        <v>21221324</v>
      </c>
      <c r="T142" s="243" t="s">
        <v>846</v>
      </c>
      <c r="U142" s="221">
        <v>15000000</v>
      </c>
      <c r="V142" s="221">
        <v>0</v>
      </c>
      <c r="W142" s="221">
        <v>0</v>
      </c>
      <c r="X142" s="221">
        <v>0</v>
      </c>
      <c r="Y142" s="221">
        <v>15000000</v>
      </c>
      <c r="Z142" s="221">
        <v>0</v>
      </c>
      <c r="AA142" s="221">
        <v>0</v>
      </c>
      <c r="AB142" s="246">
        <v>0</v>
      </c>
      <c r="AC142" s="221">
        <v>0</v>
      </c>
      <c r="AD142" s="221">
        <v>500000</v>
      </c>
      <c r="AE142" s="246">
        <v>500000</v>
      </c>
      <c r="AF142" s="221">
        <v>14500000</v>
      </c>
      <c r="AG142" s="221">
        <v>0</v>
      </c>
      <c r="AH142" s="246">
        <v>0</v>
      </c>
      <c r="AI142" s="246">
        <v>500000</v>
      </c>
      <c r="AJ142" s="210">
        <v>0</v>
      </c>
      <c r="AK142" s="210">
        <v>0</v>
      </c>
      <c r="AL142" s="210">
        <v>0</v>
      </c>
      <c r="AM142" s="210">
        <v>500000</v>
      </c>
      <c r="AN142" s="247">
        <v>500000</v>
      </c>
      <c r="AO142" s="210">
        <v>0</v>
      </c>
      <c r="AP142" s="221">
        <v>14500000</v>
      </c>
      <c r="AQ142" s="210">
        <v>0</v>
      </c>
      <c r="AS142" s="244">
        <f t="shared" si="48"/>
        <v>0</v>
      </c>
    </row>
    <row r="143" spans="1:45" ht="29" x14ac:dyDescent="0.35">
      <c r="A143" s="214">
        <v>21221326</v>
      </c>
      <c r="B143" s="212" t="s">
        <v>575</v>
      </c>
      <c r="C143" s="217">
        <v>40000000</v>
      </c>
      <c r="D143" s="217">
        <v>0</v>
      </c>
      <c r="E143" s="217">
        <v>0</v>
      </c>
      <c r="F143" s="217">
        <v>0</v>
      </c>
      <c r="G143" s="217">
        <f t="shared" si="43"/>
        <v>40000000</v>
      </c>
      <c r="H143" s="217">
        <v>268000</v>
      </c>
      <c r="I143" s="217">
        <v>3908000</v>
      </c>
      <c r="J143" s="217">
        <f t="shared" si="49"/>
        <v>36092000</v>
      </c>
      <c r="K143" s="217">
        <v>2768000</v>
      </c>
      <c r="L143" s="217">
        <v>3808000</v>
      </c>
      <c r="M143" s="217">
        <f t="shared" si="50"/>
        <v>100000</v>
      </c>
      <c r="N143" s="217">
        <v>3908000</v>
      </c>
      <c r="O143" s="217">
        <f t="shared" si="51"/>
        <v>0</v>
      </c>
      <c r="P143" s="217">
        <f t="shared" si="52"/>
        <v>36092000</v>
      </c>
      <c r="Q143" s="217">
        <f t="shared" si="53"/>
        <v>3808000</v>
      </c>
      <c r="S143" s="222">
        <v>21221326</v>
      </c>
      <c r="T143" s="243" t="s">
        <v>848</v>
      </c>
      <c r="U143" s="221">
        <v>40000000</v>
      </c>
      <c r="V143" s="221">
        <v>0</v>
      </c>
      <c r="W143" s="221">
        <v>0</v>
      </c>
      <c r="X143" s="221">
        <v>0</v>
      </c>
      <c r="Y143" s="221">
        <v>40000000</v>
      </c>
      <c r="Z143" s="221">
        <v>0</v>
      </c>
      <c r="AA143" s="221">
        <v>0</v>
      </c>
      <c r="AB143" s="246">
        <v>268000</v>
      </c>
      <c r="AC143" s="221">
        <v>268000</v>
      </c>
      <c r="AD143" s="221">
        <v>3908000</v>
      </c>
      <c r="AE143" s="246">
        <v>3908000</v>
      </c>
      <c r="AF143" s="221">
        <v>36092000</v>
      </c>
      <c r="AG143" s="221">
        <v>0</v>
      </c>
      <c r="AH143" s="246">
        <v>2768000</v>
      </c>
      <c r="AI143" s="246">
        <v>3808000</v>
      </c>
      <c r="AJ143" s="210">
        <v>100000</v>
      </c>
      <c r="AK143" s="210">
        <v>0</v>
      </c>
      <c r="AL143" s="210">
        <v>268000</v>
      </c>
      <c r="AM143" s="210">
        <v>3908000</v>
      </c>
      <c r="AN143" s="247">
        <v>3908000</v>
      </c>
      <c r="AO143" s="210">
        <v>0</v>
      </c>
      <c r="AP143" s="221">
        <v>36092000</v>
      </c>
      <c r="AQ143" s="210">
        <v>0</v>
      </c>
      <c r="AS143" s="244">
        <f t="shared" si="48"/>
        <v>0</v>
      </c>
    </row>
    <row r="144" spans="1:45" ht="29" x14ac:dyDescent="0.35">
      <c r="A144" s="214">
        <v>21221327</v>
      </c>
      <c r="B144" s="212" t="s">
        <v>638</v>
      </c>
      <c r="C144" s="217">
        <v>3000000</v>
      </c>
      <c r="D144" s="217">
        <v>0</v>
      </c>
      <c r="E144" s="217">
        <v>0</v>
      </c>
      <c r="F144" s="217">
        <v>0</v>
      </c>
      <c r="G144" s="217">
        <f t="shared" ref="G144:G208" si="54">+C144+D144-E144+F144</f>
        <v>3000000</v>
      </c>
      <c r="H144" s="217">
        <v>104410</v>
      </c>
      <c r="I144" s="217">
        <v>1691501</v>
      </c>
      <c r="J144" s="217">
        <f t="shared" si="49"/>
        <v>1308499</v>
      </c>
      <c r="K144" s="217">
        <v>304410</v>
      </c>
      <c r="L144" s="217">
        <v>1591501</v>
      </c>
      <c r="M144" s="217">
        <f t="shared" si="50"/>
        <v>100000</v>
      </c>
      <c r="N144" s="217">
        <v>1691501</v>
      </c>
      <c r="O144" s="217">
        <f t="shared" si="51"/>
        <v>0</v>
      </c>
      <c r="P144" s="217">
        <f t="shared" si="52"/>
        <v>1308499</v>
      </c>
      <c r="Q144" s="217">
        <f t="shared" si="53"/>
        <v>1591501</v>
      </c>
      <c r="S144" s="222">
        <v>21221327</v>
      </c>
      <c r="T144" s="243" t="s">
        <v>849</v>
      </c>
      <c r="U144" s="221">
        <v>3000000</v>
      </c>
      <c r="V144" s="221">
        <v>0</v>
      </c>
      <c r="W144" s="221">
        <v>0</v>
      </c>
      <c r="X144" s="221">
        <v>0</v>
      </c>
      <c r="Y144" s="221">
        <v>3000000</v>
      </c>
      <c r="Z144" s="221">
        <v>0</v>
      </c>
      <c r="AA144" s="221">
        <v>0</v>
      </c>
      <c r="AB144" s="246">
        <v>104410</v>
      </c>
      <c r="AC144" s="221">
        <v>104410</v>
      </c>
      <c r="AD144" s="221">
        <v>1691501</v>
      </c>
      <c r="AE144" s="246">
        <v>1691501</v>
      </c>
      <c r="AF144" s="221">
        <v>1308499</v>
      </c>
      <c r="AG144" s="221">
        <v>0</v>
      </c>
      <c r="AH144" s="246">
        <v>304410</v>
      </c>
      <c r="AI144" s="246">
        <v>1591501</v>
      </c>
      <c r="AJ144" s="210">
        <v>100000</v>
      </c>
      <c r="AK144" s="210">
        <v>0</v>
      </c>
      <c r="AL144" s="210">
        <v>104410</v>
      </c>
      <c r="AM144" s="210">
        <v>1691501</v>
      </c>
      <c r="AN144" s="247">
        <v>1691501</v>
      </c>
      <c r="AO144" s="210">
        <v>0</v>
      </c>
      <c r="AP144" s="221">
        <v>1308499</v>
      </c>
      <c r="AQ144" s="210">
        <v>0</v>
      </c>
      <c r="AS144" s="244">
        <f t="shared" si="48"/>
        <v>0</v>
      </c>
    </row>
    <row r="145" spans="1:45" ht="29" x14ac:dyDescent="0.35">
      <c r="A145" s="214">
        <v>21221328</v>
      </c>
      <c r="B145" s="212" t="s">
        <v>639</v>
      </c>
      <c r="C145" s="217">
        <v>1500000</v>
      </c>
      <c r="D145" s="217">
        <v>0</v>
      </c>
      <c r="E145" s="217">
        <v>0</v>
      </c>
      <c r="F145" s="217">
        <v>0</v>
      </c>
      <c r="G145" s="217">
        <f t="shared" si="54"/>
        <v>1500000</v>
      </c>
      <c r="H145" s="217">
        <v>0</v>
      </c>
      <c r="I145" s="217">
        <v>400000</v>
      </c>
      <c r="J145" s="217">
        <f t="shared" si="49"/>
        <v>1100000</v>
      </c>
      <c r="K145" s="217">
        <v>0</v>
      </c>
      <c r="L145" s="217">
        <v>400000</v>
      </c>
      <c r="M145" s="217">
        <f t="shared" si="50"/>
        <v>0</v>
      </c>
      <c r="N145" s="217">
        <v>400000</v>
      </c>
      <c r="O145" s="217">
        <f t="shared" si="51"/>
        <v>0</v>
      </c>
      <c r="P145" s="217">
        <f t="shared" si="52"/>
        <v>1100000</v>
      </c>
      <c r="Q145" s="217">
        <f t="shared" si="53"/>
        <v>400000</v>
      </c>
      <c r="S145" s="222">
        <v>21221328</v>
      </c>
      <c r="T145" s="243" t="s">
        <v>851</v>
      </c>
      <c r="U145" s="221">
        <v>1500000</v>
      </c>
      <c r="V145" s="221">
        <v>0</v>
      </c>
      <c r="W145" s="221">
        <v>0</v>
      </c>
      <c r="X145" s="221">
        <v>0</v>
      </c>
      <c r="Y145" s="221">
        <v>1500000</v>
      </c>
      <c r="Z145" s="221">
        <v>0</v>
      </c>
      <c r="AA145" s="221">
        <v>0</v>
      </c>
      <c r="AB145" s="246">
        <v>0</v>
      </c>
      <c r="AC145" s="221">
        <v>0</v>
      </c>
      <c r="AD145" s="221">
        <v>400000</v>
      </c>
      <c r="AE145" s="246">
        <v>400000</v>
      </c>
      <c r="AF145" s="221">
        <v>1100000</v>
      </c>
      <c r="AG145" s="221">
        <v>0</v>
      </c>
      <c r="AH145" s="246">
        <v>0</v>
      </c>
      <c r="AI145" s="246">
        <v>400000</v>
      </c>
      <c r="AJ145" s="210">
        <v>0</v>
      </c>
      <c r="AK145" s="210">
        <v>0</v>
      </c>
      <c r="AL145" s="210">
        <v>0</v>
      </c>
      <c r="AM145" s="210">
        <v>400000</v>
      </c>
      <c r="AN145" s="247">
        <v>400000</v>
      </c>
      <c r="AO145" s="210">
        <v>0</v>
      </c>
      <c r="AP145" s="221">
        <v>1100000</v>
      </c>
      <c r="AQ145" s="210">
        <v>0</v>
      </c>
      <c r="AS145" s="244">
        <f t="shared" si="48"/>
        <v>0</v>
      </c>
    </row>
    <row r="146" spans="1:45" s="226" customFormat="1" ht="29" x14ac:dyDescent="0.35">
      <c r="A146" s="235">
        <v>2122133</v>
      </c>
      <c r="B146" s="236" t="s">
        <v>68</v>
      </c>
      <c r="C146" s="237">
        <f>+C147</f>
        <v>16000000</v>
      </c>
      <c r="D146" s="237">
        <v>10000000</v>
      </c>
      <c r="E146" s="237">
        <v>0</v>
      </c>
      <c r="F146" s="237">
        <v>0</v>
      </c>
      <c r="G146" s="237">
        <f t="shared" si="54"/>
        <v>26000000</v>
      </c>
      <c r="H146" s="237">
        <v>13000000</v>
      </c>
      <c r="I146" s="237">
        <v>13000000</v>
      </c>
      <c r="J146" s="237">
        <f t="shared" si="49"/>
        <v>13000000</v>
      </c>
      <c r="K146" s="237">
        <v>0</v>
      </c>
      <c r="L146" s="237">
        <v>0</v>
      </c>
      <c r="M146" s="237">
        <f t="shared" si="50"/>
        <v>13000000</v>
      </c>
      <c r="N146" s="237">
        <v>23000000</v>
      </c>
      <c r="O146" s="237">
        <f t="shared" si="51"/>
        <v>10000000</v>
      </c>
      <c r="P146" s="237">
        <f t="shared" si="52"/>
        <v>3000000</v>
      </c>
      <c r="Q146" s="237">
        <f t="shared" si="53"/>
        <v>0</v>
      </c>
      <c r="S146" s="227">
        <v>2122133</v>
      </c>
      <c r="T146" s="242" t="s">
        <v>68</v>
      </c>
      <c r="U146" s="228">
        <v>16000000</v>
      </c>
      <c r="V146" s="228">
        <v>10000000</v>
      </c>
      <c r="W146" s="228">
        <v>0</v>
      </c>
      <c r="X146" s="228">
        <v>0</v>
      </c>
      <c r="Y146" s="228">
        <v>26000000</v>
      </c>
      <c r="Z146" s="228">
        <v>0</v>
      </c>
      <c r="AA146" s="228">
        <v>0</v>
      </c>
      <c r="AB146" s="245">
        <v>13000000</v>
      </c>
      <c r="AC146" s="228">
        <v>13000000</v>
      </c>
      <c r="AD146" s="228">
        <v>13000000</v>
      </c>
      <c r="AE146" s="245">
        <v>13000000</v>
      </c>
      <c r="AF146" s="228">
        <v>13000000</v>
      </c>
      <c r="AG146" s="228">
        <v>0</v>
      </c>
      <c r="AH146" s="245">
        <v>0</v>
      </c>
      <c r="AI146" s="245">
        <v>0</v>
      </c>
      <c r="AJ146" s="226">
        <v>13000000</v>
      </c>
      <c r="AK146" s="226">
        <v>0</v>
      </c>
      <c r="AL146" s="226">
        <v>10000000</v>
      </c>
      <c r="AM146" s="226">
        <v>23000000</v>
      </c>
      <c r="AN146" s="248">
        <v>23000000</v>
      </c>
      <c r="AO146" s="226">
        <v>10000000</v>
      </c>
      <c r="AP146" s="228">
        <v>3000000</v>
      </c>
      <c r="AQ146" s="226">
        <v>0</v>
      </c>
      <c r="AS146" s="244">
        <f t="shared" si="48"/>
        <v>0</v>
      </c>
    </row>
    <row r="147" spans="1:45" x14ac:dyDescent="0.35">
      <c r="A147" s="214">
        <v>21221334</v>
      </c>
      <c r="B147" s="212" t="s">
        <v>576</v>
      </c>
      <c r="C147" s="217">
        <v>16000000</v>
      </c>
      <c r="D147" s="217">
        <v>10000000</v>
      </c>
      <c r="E147" s="217">
        <v>0</v>
      </c>
      <c r="F147" s="217">
        <v>0</v>
      </c>
      <c r="G147" s="217">
        <f t="shared" si="54"/>
        <v>26000000</v>
      </c>
      <c r="H147" s="217">
        <v>13000000</v>
      </c>
      <c r="I147" s="217">
        <v>13000000</v>
      </c>
      <c r="J147" s="217">
        <f t="shared" si="49"/>
        <v>13000000</v>
      </c>
      <c r="K147" s="217">
        <v>0</v>
      </c>
      <c r="L147" s="217">
        <v>0</v>
      </c>
      <c r="M147" s="217">
        <f t="shared" si="50"/>
        <v>13000000</v>
      </c>
      <c r="N147" s="217">
        <v>23000000</v>
      </c>
      <c r="O147" s="217">
        <f t="shared" si="51"/>
        <v>10000000</v>
      </c>
      <c r="P147" s="217">
        <f t="shared" si="52"/>
        <v>3000000</v>
      </c>
      <c r="Q147" s="217">
        <f t="shared" si="53"/>
        <v>0</v>
      </c>
      <c r="S147" s="222">
        <v>21221334</v>
      </c>
      <c r="T147" s="243" t="s">
        <v>852</v>
      </c>
      <c r="U147" s="221">
        <v>16000000</v>
      </c>
      <c r="V147" s="221">
        <v>10000000</v>
      </c>
      <c r="W147" s="221">
        <v>0</v>
      </c>
      <c r="X147" s="221">
        <v>0</v>
      </c>
      <c r="Y147" s="221">
        <v>26000000</v>
      </c>
      <c r="Z147" s="221">
        <v>0</v>
      </c>
      <c r="AA147" s="221">
        <v>0</v>
      </c>
      <c r="AB147" s="246">
        <v>13000000</v>
      </c>
      <c r="AC147" s="221">
        <v>13000000</v>
      </c>
      <c r="AD147" s="221">
        <v>13000000</v>
      </c>
      <c r="AE147" s="246">
        <v>13000000</v>
      </c>
      <c r="AF147" s="221">
        <v>13000000</v>
      </c>
      <c r="AG147" s="221">
        <v>0</v>
      </c>
      <c r="AH147" s="246">
        <v>0</v>
      </c>
      <c r="AI147" s="246">
        <v>0</v>
      </c>
      <c r="AJ147" s="210">
        <v>13000000</v>
      </c>
      <c r="AK147" s="210">
        <v>0</v>
      </c>
      <c r="AL147" s="210">
        <v>10000000</v>
      </c>
      <c r="AM147" s="210">
        <v>23000000</v>
      </c>
      <c r="AN147" s="247">
        <v>23000000</v>
      </c>
      <c r="AO147" s="210">
        <v>10000000</v>
      </c>
      <c r="AP147" s="221">
        <v>3000000</v>
      </c>
      <c r="AQ147" s="210">
        <v>0</v>
      </c>
      <c r="AS147" s="244">
        <f t="shared" si="48"/>
        <v>0</v>
      </c>
    </row>
    <row r="148" spans="1:45" s="226" customFormat="1" x14ac:dyDescent="0.35">
      <c r="A148" s="235">
        <v>2122134</v>
      </c>
      <c r="B148" s="236" t="s">
        <v>69</v>
      </c>
      <c r="C148" s="237">
        <f>SUM(C149:C153)</f>
        <v>366900000</v>
      </c>
      <c r="D148" s="237">
        <v>133200000</v>
      </c>
      <c r="E148" s="237">
        <v>0</v>
      </c>
      <c r="F148" s="237">
        <v>140000000</v>
      </c>
      <c r="G148" s="237">
        <f t="shared" si="54"/>
        <v>640100000</v>
      </c>
      <c r="H148" s="237">
        <v>67284539</v>
      </c>
      <c r="I148" s="237">
        <v>78301773</v>
      </c>
      <c r="J148" s="237">
        <f t="shared" si="49"/>
        <v>561798227</v>
      </c>
      <c r="K148" s="237">
        <v>8880163</v>
      </c>
      <c r="L148" s="237">
        <v>17917513</v>
      </c>
      <c r="M148" s="237">
        <f t="shared" si="50"/>
        <v>60384260</v>
      </c>
      <c r="N148" s="237">
        <v>135845627</v>
      </c>
      <c r="O148" s="237">
        <f t="shared" si="51"/>
        <v>57543854</v>
      </c>
      <c r="P148" s="237">
        <f t="shared" si="52"/>
        <v>504254373</v>
      </c>
      <c r="Q148" s="237">
        <f t="shared" si="53"/>
        <v>17917513</v>
      </c>
      <c r="S148" s="227">
        <v>2122134</v>
      </c>
      <c r="T148" s="242" t="s">
        <v>69</v>
      </c>
      <c r="U148" s="228">
        <v>366900000</v>
      </c>
      <c r="V148" s="228">
        <v>133200000</v>
      </c>
      <c r="W148" s="228">
        <v>0</v>
      </c>
      <c r="X148" s="228">
        <v>140000000</v>
      </c>
      <c r="Y148" s="228">
        <v>640100000</v>
      </c>
      <c r="Z148" s="228">
        <v>0</v>
      </c>
      <c r="AA148" s="228">
        <v>0</v>
      </c>
      <c r="AB148" s="245">
        <v>67284539</v>
      </c>
      <c r="AC148" s="228">
        <v>67284539</v>
      </c>
      <c r="AD148" s="228">
        <v>78301773</v>
      </c>
      <c r="AE148" s="245">
        <v>78301773</v>
      </c>
      <c r="AF148" s="228">
        <v>561798227</v>
      </c>
      <c r="AG148" s="228">
        <v>0</v>
      </c>
      <c r="AH148" s="245">
        <v>8880163</v>
      </c>
      <c r="AI148" s="245">
        <v>17917513</v>
      </c>
      <c r="AJ148" s="226">
        <v>60384260</v>
      </c>
      <c r="AK148" s="226">
        <v>0</v>
      </c>
      <c r="AL148" s="226">
        <v>119876359</v>
      </c>
      <c r="AM148" s="226">
        <v>135845627</v>
      </c>
      <c r="AN148" s="248">
        <v>135845627</v>
      </c>
      <c r="AO148" s="226">
        <v>57543854</v>
      </c>
      <c r="AP148" s="228">
        <v>504254373</v>
      </c>
      <c r="AQ148" s="226">
        <v>0</v>
      </c>
      <c r="AS148" s="244">
        <f t="shared" si="48"/>
        <v>0</v>
      </c>
    </row>
    <row r="149" spans="1:45" x14ac:dyDescent="0.35">
      <c r="A149" s="214">
        <v>21221341</v>
      </c>
      <c r="B149" s="212" t="s">
        <v>577</v>
      </c>
      <c r="C149" s="217">
        <v>85000000</v>
      </c>
      <c r="D149" s="217">
        <v>0</v>
      </c>
      <c r="E149" s="217">
        <v>0</v>
      </c>
      <c r="F149" s="217">
        <v>70000000</v>
      </c>
      <c r="G149" s="217">
        <f t="shared" si="54"/>
        <v>155000000</v>
      </c>
      <c r="H149" s="217">
        <v>190196</v>
      </c>
      <c r="I149" s="217">
        <v>1830796</v>
      </c>
      <c r="J149" s="217">
        <f t="shared" si="49"/>
        <v>153169204</v>
      </c>
      <c r="K149" s="217">
        <v>405936</v>
      </c>
      <c r="L149" s="217">
        <v>1446536</v>
      </c>
      <c r="M149" s="217">
        <f t="shared" si="50"/>
        <v>384260</v>
      </c>
      <c r="N149" s="217">
        <v>1830796</v>
      </c>
      <c r="O149" s="217">
        <f t="shared" si="51"/>
        <v>0</v>
      </c>
      <c r="P149" s="217">
        <f t="shared" si="52"/>
        <v>153169204</v>
      </c>
      <c r="Q149" s="217">
        <f t="shared" si="53"/>
        <v>1446536</v>
      </c>
      <c r="S149" s="222">
        <v>21221341</v>
      </c>
      <c r="T149" s="243" t="s">
        <v>854</v>
      </c>
      <c r="U149" s="221">
        <v>85000000</v>
      </c>
      <c r="V149" s="221">
        <v>0</v>
      </c>
      <c r="W149" s="221">
        <v>0</v>
      </c>
      <c r="X149" s="221">
        <v>70000000</v>
      </c>
      <c r="Y149" s="221">
        <v>155000000</v>
      </c>
      <c r="Z149" s="221">
        <v>0</v>
      </c>
      <c r="AA149" s="221">
        <v>0</v>
      </c>
      <c r="AB149" s="246">
        <v>190196</v>
      </c>
      <c r="AC149" s="221">
        <v>190196</v>
      </c>
      <c r="AD149" s="221">
        <v>1830796</v>
      </c>
      <c r="AE149" s="246">
        <v>1830796</v>
      </c>
      <c r="AF149" s="221">
        <v>153169204</v>
      </c>
      <c r="AG149" s="221">
        <v>0</v>
      </c>
      <c r="AH149" s="246">
        <v>405936</v>
      </c>
      <c r="AI149" s="246">
        <v>1446536</v>
      </c>
      <c r="AJ149" s="210">
        <v>384260</v>
      </c>
      <c r="AK149" s="210">
        <v>0</v>
      </c>
      <c r="AL149" s="210">
        <v>190196</v>
      </c>
      <c r="AM149" s="210">
        <v>1830796</v>
      </c>
      <c r="AN149" s="247">
        <v>1830796</v>
      </c>
      <c r="AO149" s="210">
        <v>0</v>
      </c>
      <c r="AP149" s="221">
        <v>153169204</v>
      </c>
      <c r="AQ149" s="210">
        <v>0</v>
      </c>
      <c r="AS149" s="244">
        <f t="shared" si="48"/>
        <v>0</v>
      </c>
    </row>
    <row r="150" spans="1:45" x14ac:dyDescent="0.35">
      <c r="A150" s="214">
        <v>21221342</v>
      </c>
      <c r="B150" s="212" t="s">
        <v>578</v>
      </c>
      <c r="C150" s="217">
        <v>18000000</v>
      </c>
      <c r="D150" s="217">
        <v>4000000</v>
      </c>
      <c r="E150" s="217">
        <v>0</v>
      </c>
      <c r="F150" s="217">
        <v>0</v>
      </c>
      <c r="G150" s="217">
        <f t="shared" si="54"/>
        <v>22000000</v>
      </c>
      <c r="H150" s="217">
        <v>0</v>
      </c>
      <c r="I150" s="217">
        <v>779884</v>
      </c>
      <c r="J150" s="217">
        <f t="shared" si="49"/>
        <v>21220116</v>
      </c>
      <c r="K150" s="217">
        <v>779884</v>
      </c>
      <c r="L150" s="217">
        <v>779884</v>
      </c>
      <c r="M150" s="217">
        <f t="shared" si="50"/>
        <v>0</v>
      </c>
      <c r="N150" s="217">
        <v>4865100</v>
      </c>
      <c r="O150" s="217">
        <f t="shared" si="51"/>
        <v>4085216</v>
      </c>
      <c r="P150" s="217">
        <f t="shared" si="52"/>
        <v>17134900</v>
      </c>
      <c r="Q150" s="217">
        <f t="shared" si="53"/>
        <v>779884</v>
      </c>
      <c r="S150" s="222">
        <v>21221342</v>
      </c>
      <c r="T150" s="243" t="s">
        <v>856</v>
      </c>
      <c r="U150" s="221">
        <v>18000000</v>
      </c>
      <c r="V150" s="221">
        <v>4000000</v>
      </c>
      <c r="W150" s="221">
        <v>0</v>
      </c>
      <c r="X150" s="221">
        <v>0</v>
      </c>
      <c r="Y150" s="221">
        <v>22000000</v>
      </c>
      <c r="Z150" s="221">
        <v>0</v>
      </c>
      <c r="AA150" s="221">
        <v>0</v>
      </c>
      <c r="AB150" s="246">
        <v>0</v>
      </c>
      <c r="AC150" s="221">
        <v>0</v>
      </c>
      <c r="AD150" s="221">
        <v>779884</v>
      </c>
      <c r="AE150" s="246">
        <v>779884</v>
      </c>
      <c r="AF150" s="221">
        <v>21220116</v>
      </c>
      <c r="AG150" s="221">
        <v>0</v>
      </c>
      <c r="AH150" s="246">
        <v>779884</v>
      </c>
      <c r="AI150" s="246">
        <v>779884</v>
      </c>
      <c r="AJ150" s="210">
        <v>0</v>
      </c>
      <c r="AK150" s="210">
        <v>0</v>
      </c>
      <c r="AL150" s="210">
        <v>4000000</v>
      </c>
      <c r="AM150" s="210">
        <v>4865100</v>
      </c>
      <c r="AN150" s="247">
        <v>4865100</v>
      </c>
      <c r="AO150" s="210">
        <v>4085216</v>
      </c>
      <c r="AP150" s="221">
        <v>17134900</v>
      </c>
      <c r="AQ150" s="210">
        <v>0</v>
      </c>
      <c r="AS150" s="244">
        <f t="shared" si="48"/>
        <v>0</v>
      </c>
    </row>
    <row r="151" spans="1:45" x14ac:dyDescent="0.35">
      <c r="A151" s="214">
        <v>21221345</v>
      </c>
      <c r="B151" s="212" t="s">
        <v>579</v>
      </c>
      <c r="C151" s="217">
        <v>7000000</v>
      </c>
      <c r="D151" s="217">
        <v>0</v>
      </c>
      <c r="E151" s="217">
        <v>0</v>
      </c>
      <c r="F151" s="217">
        <v>70000000</v>
      </c>
      <c r="G151" s="217">
        <f t="shared" si="54"/>
        <v>77000000</v>
      </c>
      <c r="H151" s="217">
        <v>0</v>
      </c>
      <c r="I151" s="217">
        <v>200000</v>
      </c>
      <c r="J151" s="217">
        <f t="shared" si="49"/>
        <v>76800000</v>
      </c>
      <c r="K151" s="217">
        <v>200000</v>
      </c>
      <c r="L151" s="217">
        <v>200000</v>
      </c>
      <c r="M151" s="217">
        <f t="shared" si="50"/>
        <v>0</v>
      </c>
      <c r="N151" s="217">
        <v>200000</v>
      </c>
      <c r="O151" s="217">
        <f t="shared" si="51"/>
        <v>0</v>
      </c>
      <c r="P151" s="217">
        <f t="shared" si="52"/>
        <v>76800000</v>
      </c>
      <c r="Q151" s="217">
        <f t="shared" si="53"/>
        <v>200000</v>
      </c>
      <c r="S151" s="222">
        <v>21221345</v>
      </c>
      <c r="T151" s="243" t="s">
        <v>857</v>
      </c>
      <c r="U151" s="221">
        <v>7000000</v>
      </c>
      <c r="V151" s="221">
        <v>0</v>
      </c>
      <c r="W151" s="221">
        <v>0</v>
      </c>
      <c r="X151" s="221">
        <v>70000000</v>
      </c>
      <c r="Y151" s="221">
        <v>77000000</v>
      </c>
      <c r="Z151" s="221">
        <v>0</v>
      </c>
      <c r="AA151" s="221">
        <v>0</v>
      </c>
      <c r="AB151" s="246">
        <v>0</v>
      </c>
      <c r="AC151" s="221">
        <v>0</v>
      </c>
      <c r="AD151" s="221">
        <v>200000</v>
      </c>
      <c r="AE151" s="246">
        <v>200000</v>
      </c>
      <c r="AF151" s="221">
        <v>76800000</v>
      </c>
      <c r="AG151" s="221">
        <v>0</v>
      </c>
      <c r="AH151" s="246">
        <v>200000</v>
      </c>
      <c r="AI151" s="246">
        <v>200000</v>
      </c>
      <c r="AJ151" s="210">
        <v>0</v>
      </c>
      <c r="AK151" s="210">
        <v>0</v>
      </c>
      <c r="AL151" s="210">
        <v>0</v>
      </c>
      <c r="AM151" s="210">
        <v>200000</v>
      </c>
      <c r="AN151" s="247">
        <v>200000</v>
      </c>
      <c r="AO151" s="210">
        <v>0</v>
      </c>
      <c r="AP151" s="221">
        <v>76800000</v>
      </c>
      <c r="AQ151" s="210">
        <v>0</v>
      </c>
      <c r="AS151" s="244">
        <f t="shared" si="48"/>
        <v>0</v>
      </c>
    </row>
    <row r="152" spans="1:45" x14ac:dyDescent="0.35">
      <c r="A152" s="214">
        <v>21221346</v>
      </c>
      <c r="B152" s="212" t="s">
        <v>1138</v>
      </c>
      <c r="C152" s="217"/>
      <c r="D152" s="217">
        <v>61600000</v>
      </c>
      <c r="E152" s="217">
        <v>0</v>
      </c>
      <c r="F152" s="217">
        <v>0</v>
      </c>
      <c r="G152" s="217">
        <f t="shared" si="54"/>
        <v>61600000</v>
      </c>
      <c r="H152" s="217">
        <v>60000000</v>
      </c>
      <c r="I152" s="217">
        <v>60000000</v>
      </c>
      <c r="J152" s="217"/>
      <c r="K152" s="217">
        <v>0</v>
      </c>
      <c r="L152" s="217">
        <v>0</v>
      </c>
      <c r="M152" s="217"/>
      <c r="N152" s="217">
        <v>61600000</v>
      </c>
      <c r="O152" s="217"/>
      <c r="P152" s="217"/>
      <c r="Q152" s="217"/>
      <c r="S152" s="222">
        <v>21221346</v>
      </c>
      <c r="T152" s="243" t="s">
        <v>1138</v>
      </c>
      <c r="U152" s="221">
        <v>0</v>
      </c>
      <c r="V152" s="221">
        <v>61600000</v>
      </c>
      <c r="W152" s="221">
        <v>0</v>
      </c>
      <c r="X152" s="221">
        <v>0</v>
      </c>
      <c r="Y152" s="221">
        <v>61600000</v>
      </c>
      <c r="Z152" s="221">
        <v>0</v>
      </c>
      <c r="AA152" s="221">
        <v>0</v>
      </c>
      <c r="AB152" s="246">
        <v>60000000</v>
      </c>
      <c r="AC152" s="221">
        <v>60000000</v>
      </c>
      <c r="AD152" s="221">
        <v>60000000</v>
      </c>
      <c r="AE152" s="246">
        <v>60000000</v>
      </c>
      <c r="AF152" s="221">
        <v>1600000</v>
      </c>
      <c r="AG152" s="221">
        <v>0</v>
      </c>
      <c r="AH152" s="246">
        <v>0</v>
      </c>
      <c r="AI152" s="246">
        <v>0</v>
      </c>
      <c r="AJ152" s="210">
        <v>60000000</v>
      </c>
      <c r="AK152" s="210">
        <v>0</v>
      </c>
      <c r="AL152" s="210">
        <v>61600000</v>
      </c>
      <c r="AM152" s="210">
        <v>61600000</v>
      </c>
      <c r="AN152" s="247">
        <v>61600000</v>
      </c>
      <c r="AO152" s="210">
        <v>1600000</v>
      </c>
      <c r="AP152" s="221">
        <v>0</v>
      </c>
      <c r="AQ152" s="210">
        <v>0</v>
      </c>
      <c r="AS152" s="244">
        <f t="shared" si="48"/>
        <v>0</v>
      </c>
    </row>
    <row r="153" spans="1:45" s="226" customFormat="1" ht="29" x14ac:dyDescent="0.35">
      <c r="A153" s="235">
        <v>21221349</v>
      </c>
      <c r="B153" s="236" t="s">
        <v>70</v>
      </c>
      <c r="C153" s="237">
        <f>+C154+C155</f>
        <v>256900000</v>
      </c>
      <c r="D153" s="237">
        <v>67600000</v>
      </c>
      <c r="E153" s="237">
        <v>0</v>
      </c>
      <c r="F153" s="237">
        <v>0</v>
      </c>
      <c r="G153" s="237">
        <f t="shared" si="54"/>
        <v>324500000</v>
      </c>
      <c r="H153" s="237">
        <v>7094343</v>
      </c>
      <c r="I153" s="237">
        <v>15491093</v>
      </c>
      <c r="J153" s="237">
        <f t="shared" si="49"/>
        <v>309008907</v>
      </c>
      <c r="K153" s="237">
        <v>7494343</v>
      </c>
      <c r="L153" s="237">
        <v>15491093</v>
      </c>
      <c r="M153" s="237">
        <f t="shared" si="50"/>
        <v>0</v>
      </c>
      <c r="N153" s="237">
        <v>67349731</v>
      </c>
      <c r="O153" s="237">
        <f t="shared" si="51"/>
        <v>51858638</v>
      </c>
      <c r="P153" s="237">
        <f t="shared" si="52"/>
        <v>257150269</v>
      </c>
      <c r="Q153" s="237">
        <f t="shared" si="53"/>
        <v>15491093</v>
      </c>
      <c r="S153" s="227">
        <v>21221349</v>
      </c>
      <c r="T153" s="242" t="s">
        <v>70</v>
      </c>
      <c r="U153" s="228">
        <v>256900000</v>
      </c>
      <c r="V153" s="228">
        <v>67600000</v>
      </c>
      <c r="W153" s="228">
        <v>0</v>
      </c>
      <c r="X153" s="228">
        <v>0</v>
      </c>
      <c r="Y153" s="228">
        <v>324500000</v>
      </c>
      <c r="Z153" s="228">
        <v>0</v>
      </c>
      <c r="AA153" s="228">
        <v>0</v>
      </c>
      <c r="AB153" s="245">
        <v>7094343</v>
      </c>
      <c r="AC153" s="228">
        <v>7094343</v>
      </c>
      <c r="AD153" s="228">
        <v>15491093</v>
      </c>
      <c r="AE153" s="245">
        <v>15491093</v>
      </c>
      <c r="AF153" s="228">
        <v>309008907</v>
      </c>
      <c r="AG153" s="228">
        <v>0</v>
      </c>
      <c r="AH153" s="245">
        <v>7494343</v>
      </c>
      <c r="AI153" s="245">
        <v>15491093</v>
      </c>
      <c r="AJ153" s="226">
        <v>0</v>
      </c>
      <c r="AK153" s="226">
        <v>0</v>
      </c>
      <c r="AL153" s="226">
        <v>54086163</v>
      </c>
      <c r="AM153" s="226">
        <v>67349731</v>
      </c>
      <c r="AN153" s="248">
        <v>67349731</v>
      </c>
      <c r="AO153" s="226">
        <v>51858638</v>
      </c>
      <c r="AP153" s="228">
        <v>257150269</v>
      </c>
      <c r="AQ153" s="226">
        <v>0</v>
      </c>
      <c r="AS153" s="244">
        <f t="shared" si="48"/>
        <v>0</v>
      </c>
    </row>
    <row r="154" spans="1:45" ht="29" x14ac:dyDescent="0.35">
      <c r="A154" s="214">
        <v>212213491</v>
      </c>
      <c r="B154" s="212" t="s">
        <v>580</v>
      </c>
      <c r="C154" s="217">
        <v>6900000</v>
      </c>
      <c r="D154" s="217">
        <v>0</v>
      </c>
      <c r="E154" s="217">
        <v>0</v>
      </c>
      <c r="F154" s="217">
        <v>0</v>
      </c>
      <c r="G154" s="217">
        <f t="shared" si="54"/>
        <v>6900000</v>
      </c>
      <c r="H154" s="217">
        <v>0</v>
      </c>
      <c r="I154" s="217">
        <v>0</v>
      </c>
      <c r="J154" s="217">
        <f t="shared" si="49"/>
        <v>6900000</v>
      </c>
      <c r="K154" s="217">
        <v>0</v>
      </c>
      <c r="L154" s="217">
        <v>0</v>
      </c>
      <c r="M154" s="217">
        <f t="shared" si="50"/>
        <v>0</v>
      </c>
      <c r="N154" s="217">
        <v>0</v>
      </c>
      <c r="O154" s="217">
        <f t="shared" si="51"/>
        <v>0</v>
      </c>
      <c r="P154" s="217">
        <f t="shared" si="52"/>
        <v>6900000</v>
      </c>
      <c r="Q154" s="217">
        <f t="shared" si="53"/>
        <v>0</v>
      </c>
      <c r="S154" s="222">
        <v>212213491</v>
      </c>
      <c r="T154" s="243" t="s">
        <v>858</v>
      </c>
      <c r="U154" s="221">
        <v>6900000</v>
      </c>
      <c r="V154" s="221">
        <v>0</v>
      </c>
      <c r="W154" s="221">
        <v>0</v>
      </c>
      <c r="X154" s="221">
        <v>0</v>
      </c>
      <c r="Y154" s="221">
        <v>6900000</v>
      </c>
      <c r="Z154" s="221">
        <v>0</v>
      </c>
      <c r="AA154" s="221">
        <v>0</v>
      </c>
      <c r="AB154" s="246">
        <v>0</v>
      </c>
      <c r="AC154" s="221">
        <v>0</v>
      </c>
      <c r="AD154" s="221">
        <v>0</v>
      </c>
      <c r="AE154" s="246">
        <v>0</v>
      </c>
      <c r="AF154" s="221">
        <v>6900000</v>
      </c>
      <c r="AG154" s="221">
        <v>0</v>
      </c>
      <c r="AH154" s="246">
        <v>0</v>
      </c>
      <c r="AI154" s="246">
        <v>0</v>
      </c>
      <c r="AJ154" s="210">
        <v>0</v>
      </c>
      <c r="AK154" s="210">
        <v>0</v>
      </c>
      <c r="AL154" s="210">
        <v>0</v>
      </c>
      <c r="AM154" s="210">
        <v>0</v>
      </c>
      <c r="AN154" s="247">
        <v>0</v>
      </c>
      <c r="AO154" s="210">
        <v>0</v>
      </c>
      <c r="AP154" s="221">
        <v>6900000</v>
      </c>
      <c r="AQ154" s="210">
        <v>0</v>
      </c>
      <c r="AS154" s="244">
        <f t="shared" si="48"/>
        <v>0</v>
      </c>
    </row>
    <row r="155" spans="1:45" x14ac:dyDescent="0.35">
      <c r="A155" s="214">
        <v>212213492</v>
      </c>
      <c r="B155" s="212" t="s">
        <v>581</v>
      </c>
      <c r="C155" s="217">
        <v>250000000</v>
      </c>
      <c r="D155" s="217">
        <v>2600000</v>
      </c>
      <c r="E155" s="217">
        <v>0</v>
      </c>
      <c r="F155" s="217">
        <v>0</v>
      </c>
      <c r="G155" s="217">
        <f t="shared" si="54"/>
        <v>252600000</v>
      </c>
      <c r="H155" s="217">
        <v>1045525</v>
      </c>
      <c r="I155" s="217">
        <v>6985525</v>
      </c>
      <c r="J155" s="217">
        <f t="shared" si="49"/>
        <v>245614475</v>
      </c>
      <c r="K155" s="217">
        <v>1045525</v>
      </c>
      <c r="L155" s="217">
        <v>6985525</v>
      </c>
      <c r="M155" s="217">
        <f t="shared" si="50"/>
        <v>0</v>
      </c>
      <c r="N155" s="217">
        <v>27858025</v>
      </c>
      <c r="O155" s="217">
        <f t="shared" si="51"/>
        <v>20872500</v>
      </c>
      <c r="P155" s="217">
        <f t="shared" si="52"/>
        <v>224741975</v>
      </c>
      <c r="Q155" s="217">
        <f t="shared" si="53"/>
        <v>6985525</v>
      </c>
      <c r="S155" s="222">
        <v>212213492</v>
      </c>
      <c r="T155" s="243" t="s">
        <v>859</v>
      </c>
      <c r="U155" s="221">
        <v>250000000</v>
      </c>
      <c r="V155" s="221">
        <v>2600000</v>
      </c>
      <c r="W155" s="221">
        <v>0</v>
      </c>
      <c r="X155" s="221">
        <v>0</v>
      </c>
      <c r="Y155" s="221">
        <v>252600000</v>
      </c>
      <c r="Z155" s="221">
        <v>0</v>
      </c>
      <c r="AA155" s="221">
        <v>0</v>
      </c>
      <c r="AB155" s="246">
        <v>1045525</v>
      </c>
      <c r="AC155" s="221">
        <v>1045525</v>
      </c>
      <c r="AD155" s="221">
        <v>6985525</v>
      </c>
      <c r="AE155" s="246">
        <v>6985525</v>
      </c>
      <c r="AF155" s="221">
        <v>245614475</v>
      </c>
      <c r="AG155" s="221">
        <v>0</v>
      </c>
      <c r="AH155" s="246">
        <v>1045525</v>
      </c>
      <c r="AI155" s="246">
        <v>6985525</v>
      </c>
      <c r="AJ155" s="210">
        <v>0</v>
      </c>
      <c r="AK155" s="210">
        <v>0</v>
      </c>
      <c r="AL155" s="210">
        <v>21918025</v>
      </c>
      <c r="AM155" s="210">
        <v>27858025</v>
      </c>
      <c r="AN155" s="247">
        <v>27858025</v>
      </c>
      <c r="AO155" s="210">
        <v>20872500</v>
      </c>
      <c r="AP155" s="221">
        <v>224741975</v>
      </c>
      <c r="AQ155" s="210">
        <v>0</v>
      </c>
      <c r="AS155" s="244">
        <f t="shared" si="48"/>
        <v>0</v>
      </c>
    </row>
    <row r="156" spans="1:45" s="226" customFormat="1" x14ac:dyDescent="0.35">
      <c r="A156" s="235">
        <v>212213496</v>
      </c>
      <c r="B156" s="236" t="s">
        <v>71</v>
      </c>
      <c r="C156" s="237">
        <f>+C157+C158</f>
        <v>0</v>
      </c>
      <c r="D156" s="237">
        <v>25000000</v>
      </c>
      <c r="E156" s="237">
        <v>0</v>
      </c>
      <c r="F156" s="237">
        <v>0</v>
      </c>
      <c r="G156" s="237">
        <f t="shared" si="54"/>
        <v>25000000</v>
      </c>
      <c r="H156" s="237">
        <v>1182000</v>
      </c>
      <c r="I156" s="237">
        <v>3638750</v>
      </c>
      <c r="J156" s="237">
        <f t="shared" si="49"/>
        <v>21361250</v>
      </c>
      <c r="K156" s="237">
        <v>1582000</v>
      </c>
      <c r="L156" s="237">
        <v>3638750</v>
      </c>
      <c r="M156" s="237">
        <f t="shared" si="50"/>
        <v>0</v>
      </c>
      <c r="N156" s="237">
        <v>20224888</v>
      </c>
      <c r="O156" s="237">
        <f t="shared" si="51"/>
        <v>16586138</v>
      </c>
      <c r="P156" s="237">
        <f t="shared" si="52"/>
        <v>4775112</v>
      </c>
      <c r="Q156" s="237">
        <f t="shared" si="53"/>
        <v>3638750</v>
      </c>
      <c r="S156" s="227">
        <v>212213496</v>
      </c>
      <c r="T156" s="242" t="s">
        <v>71</v>
      </c>
      <c r="U156" s="228">
        <v>0</v>
      </c>
      <c r="V156" s="228">
        <v>25000000</v>
      </c>
      <c r="W156" s="228">
        <v>0</v>
      </c>
      <c r="X156" s="228">
        <v>0</v>
      </c>
      <c r="Y156" s="228">
        <v>25000000</v>
      </c>
      <c r="Z156" s="228">
        <v>0</v>
      </c>
      <c r="AA156" s="228">
        <v>0</v>
      </c>
      <c r="AB156" s="245">
        <v>1182000</v>
      </c>
      <c r="AC156" s="228">
        <v>1182000</v>
      </c>
      <c r="AD156" s="228">
        <v>3638750</v>
      </c>
      <c r="AE156" s="245">
        <v>3638750</v>
      </c>
      <c r="AF156" s="228">
        <v>21361250</v>
      </c>
      <c r="AG156" s="228">
        <v>0</v>
      </c>
      <c r="AH156" s="245">
        <v>1582000</v>
      </c>
      <c r="AI156" s="245">
        <v>3638750</v>
      </c>
      <c r="AJ156" s="226">
        <v>0</v>
      </c>
      <c r="AK156" s="226">
        <v>0</v>
      </c>
      <c r="AL156" s="226">
        <v>17768138</v>
      </c>
      <c r="AM156" s="226">
        <v>20224888</v>
      </c>
      <c r="AN156" s="248">
        <v>20224888</v>
      </c>
      <c r="AO156" s="226">
        <v>16586138</v>
      </c>
      <c r="AP156" s="228">
        <v>4775112</v>
      </c>
      <c r="AQ156" s="226">
        <v>0</v>
      </c>
      <c r="AS156" s="244">
        <f t="shared" si="48"/>
        <v>0</v>
      </c>
    </row>
    <row r="157" spans="1:45" x14ac:dyDescent="0.35">
      <c r="A157" s="214">
        <v>2122134962</v>
      </c>
      <c r="B157" s="212" t="s">
        <v>582</v>
      </c>
      <c r="C157" s="217">
        <v>0</v>
      </c>
      <c r="D157" s="217">
        <v>10000000</v>
      </c>
      <c r="E157" s="217">
        <v>0</v>
      </c>
      <c r="F157" s="217">
        <v>0</v>
      </c>
      <c r="G157" s="217">
        <f t="shared" si="54"/>
        <v>10000000</v>
      </c>
      <c r="H157" s="217">
        <v>500000</v>
      </c>
      <c r="I157" s="217">
        <v>1750150</v>
      </c>
      <c r="J157" s="217">
        <f t="shared" si="49"/>
        <v>8249850</v>
      </c>
      <c r="K157" s="217">
        <v>700000</v>
      </c>
      <c r="L157" s="217">
        <v>1750150</v>
      </c>
      <c r="M157" s="217">
        <f t="shared" si="50"/>
        <v>0</v>
      </c>
      <c r="N157" s="217">
        <v>7417050</v>
      </c>
      <c r="O157" s="217">
        <f t="shared" si="51"/>
        <v>5666900</v>
      </c>
      <c r="P157" s="217">
        <f t="shared" si="52"/>
        <v>2582950</v>
      </c>
      <c r="Q157" s="217">
        <f t="shared" si="53"/>
        <v>1750150</v>
      </c>
      <c r="S157" s="222">
        <v>2122134962</v>
      </c>
      <c r="T157" s="243" t="s">
        <v>1139</v>
      </c>
      <c r="U157" s="221">
        <v>0</v>
      </c>
      <c r="V157" s="221">
        <v>10000000</v>
      </c>
      <c r="W157" s="221">
        <v>0</v>
      </c>
      <c r="X157" s="221">
        <v>0</v>
      </c>
      <c r="Y157" s="221">
        <v>10000000</v>
      </c>
      <c r="Z157" s="221">
        <v>0</v>
      </c>
      <c r="AA157" s="221">
        <v>0</v>
      </c>
      <c r="AB157" s="246">
        <v>500000</v>
      </c>
      <c r="AC157" s="221">
        <v>500000</v>
      </c>
      <c r="AD157" s="221">
        <v>1750150</v>
      </c>
      <c r="AE157" s="246">
        <v>1750150</v>
      </c>
      <c r="AF157" s="221">
        <v>8249850</v>
      </c>
      <c r="AG157" s="221">
        <v>0</v>
      </c>
      <c r="AH157" s="246">
        <v>700000</v>
      </c>
      <c r="AI157" s="246">
        <v>1750150</v>
      </c>
      <c r="AJ157" s="210">
        <v>0</v>
      </c>
      <c r="AK157" s="210">
        <v>0</v>
      </c>
      <c r="AL157" s="210">
        <v>6166900</v>
      </c>
      <c r="AM157" s="210">
        <v>7417050</v>
      </c>
      <c r="AN157" s="247">
        <v>7417050</v>
      </c>
      <c r="AO157" s="210">
        <v>5666900</v>
      </c>
      <c r="AP157" s="221">
        <v>2582950</v>
      </c>
      <c r="AQ157" s="210">
        <v>0</v>
      </c>
      <c r="AS157" s="244">
        <f t="shared" si="48"/>
        <v>0</v>
      </c>
    </row>
    <row r="158" spans="1:45" x14ac:dyDescent="0.35">
      <c r="A158" s="214">
        <v>2122134963</v>
      </c>
      <c r="B158" s="212" t="s">
        <v>583</v>
      </c>
      <c r="C158" s="217">
        <v>0</v>
      </c>
      <c r="D158" s="217">
        <v>15000000</v>
      </c>
      <c r="E158" s="217">
        <v>0</v>
      </c>
      <c r="F158" s="217">
        <v>0</v>
      </c>
      <c r="G158" s="217">
        <f t="shared" si="54"/>
        <v>15000000</v>
      </c>
      <c r="H158" s="217">
        <v>682000</v>
      </c>
      <c r="I158" s="217">
        <v>1888600</v>
      </c>
      <c r="J158" s="217">
        <f t="shared" si="49"/>
        <v>13111400</v>
      </c>
      <c r="K158" s="217">
        <v>882000</v>
      </c>
      <c r="L158" s="217">
        <v>1888600</v>
      </c>
      <c r="M158" s="217">
        <f t="shared" si="50"/>
        <v>0</v>
      </c>
      <c r="N158" s="217">
        <v>12807838</v>
      </c>
      <c r="O158" s="217">
        <f t="shared" si="51"/>
        <v>10919238</v>
      </c>
      <c r="P158" s="217">
        <f t="shared" si="52"/>
        <v>2192162</v>
      </c>
      <c r="Q158" s="217">
        <f t="shared" si="53"/>
        <v>1888600</v>
      </c>
      <c r="S158" s="222">
        <v>2122134963</v>
      </c>
      <c r="T158" s="243" t="s">
        <v>1140</v>
      </c>
      <c r="U158" s="221">
        <v>0</v>
      </c>
      <c r="V158" s="221">
        <v>15000000</v>
      </c>
      <c r="W158" s="221">
        <v>0</v>
      </c>
      <c r="X158" s="221">
        <v>0</v>
      </c>
      <c r="Y158" s="221">
        <v>15000000</v>
      </c>
      <c r="Z158" s="221">
        <v>0</v>
      </c>
      <c r="AA158" s="221">
        <v>0</v>
      </c>
      <c r="AB158" s="246">
        <v>682000</v>
      </c>
      <c r="AC158" s="221">
        <v>682000</v>
      </c>
      <c r="AD158" s="221">
        <v>1888600</v>
      </c>
      <c r="AE158" s="246">
        <v>1888600</v>
      </c>
      <c r="AF158" s="221">
        <v>13111400</v>
      </c>
      <c r="AG158" s="221">
        <v>0</v>
      </c>
      <c r="AH158" s="246">
        <v>882000</v>
      </c>
      <c r="AI158" s="246">
        <v>1888600</v>
      </c>
      <c r="AJ158" s="210">
        <v>0</v>
      </c>
      <c r="AK158" s="210">
        <v>0</v>
      </c>
      <c r="AL158" s="210">
        <v>11601238</v>
      </c>
      <c r="AM158" s="210">
        <v>12807838</v>
      </c>
      <c r="AN158" s="247">
        <v>12807838</v>
      </c>
      <c r="AO158" s="210">
        <v>10919238</v>
      </c>
      <c r="AP158" s="221">
        <v>2192162</v>
      </c>
      <c r="AQ158" s="210">
        <v>0</v>
      </c>
      <c r="AS158" s="244">
        <f t="shared" si="48"/>
        <v>0</v>
      </c>
    </row>
    <row r="159" spans="1:45" s="226" customFormat="1" x14ac:dyDescent="0.35">
      <c r="A159" s="235">
        <v>212213497</v>
      </c>
      <c r="B159" s="236" t="s">
        <v>1141</v>
      </c>
      <c r="C159" s="237">
        <f>+C160+C161</f>
        <v>0</v>
      </c>
      <c r="D159" s="237">
        <v>40000000</v>
      </c>
      <c r="E159" s="237">
        <v>0</v>
      </c>
      <c r="F159" s="237">
        <v>0</v>
      </c>
      <c r="G159" s="237">
        <f t="shared" si="54"/>
        <v>40000000</v>
      </c>
      <c r="H159" s="237">
        <v>4866818</v>
      </c>
      <c r="I159" s="237">
        <v>4866818</v>
      </c>
      <c r="J159" s="237"/>
      <c r="K159" s="237">
        <v>4866818</v>
      </c>
      <c r="L159" s="237">
        <v>4866818</v>
      </c>
      <c r="M159" s="237"/>
      <c r="N159" s="237">
        <v>19266818</v>
      </c>
      <c r="O159" s="237"/>
      <c r="P159" s="237"/>
      <c r="Q159" s="237"/>
      <c r="S159" s="227">
        <v>212213497</v>
      </c>
      <c r="T159" s="242" t="s">
        <v>1141</v>
      </c>
      <c r="U159" s="228">
        <v>0</v>
      </c>
      <c r="V159" s="228">
        <v>40000000</v>
      </c>
      <c r="W159" s="228">
        <v>0</v>
      </c>
      <c r="X159" s="228">
        <v>0</v>
      </c>
      <c r="Y159" s="228">
        <v>40000000</v>
      </c>
      <c r="Z159" s="228">
        <v>0</v>
      </c>
      <c r="AA159" s="228">
        <v>0</v>
      </c>
      <c r="AB159" s="245">
        <v>4866818</v>
      </c>
      <c r="AC159" s="228">
        <v>4866818</v>
      </c>
      <c r="AD159" s="228">
        <v>4866818</v>
      </c>
      <c r="AE159" s="245">
        <v>4866818</v>
      </c>
      <c r="AF159" s="228">
        <v>35133182</v>
      </c>
      <c r="AG159" s="228">
        <v>0</v>
      </c>
      <c r="AH159" s="245">
        <v>4866818</v>
      </c>
      <c r="AI159" s="245">
        <v>4866818</v>
      </c>
      <c r="AJ159" s="226">
        <v>0</v>
      </c>
      <c r="AK159" s="226">
        <v>0</v>
      </c>
      <c r="AL159" s="226">
        <v>14400000</v>
      </c>
      <c r="AM159" s="226">
        <v>19266818</v>
      </c>
      <c r="AN159" s="248">
        <v>19266818</v>
      </c>
      <c r="AO159" s="226">
        <v>14400000</v>
      </c>
      <c r="AP159" s="228">
        <v>20733182</v>
      </c>
      <c r="AQ159" s="226">
        <v>0</v>
      </c>
      <c r="AS159" s="244">
        <f t="shared" si="48"/>
        <v>0</v>
      </c>
    </row>
    <row r="160" spans="1:45" x14ac:dyDescent="0.35">
      <c r="A160" s="214">
        <v>2122134971</v>
      </c>
      <c r="B160" s="212" t="s">
        <v>1142</v>
      </c>
      <c r="C160" s="217"/>
      <c r="D160" s="217">
        <v>15000000</v>
      </c>
      <c r="E160" s="217">
        <v>0</v>
      </c>
      <c r="F160" s="217">
        <v>0</v>
      </c>
      <c r="G160" s="217">
        <f t="shared" si="54"/>
        <v>15000000</v>
      </c>
      <c r="H160" s="217">
        <v>600000</v>
      </c>
      <c r="I160" s="217">
        <v>600000</v>
      </c>
      <c r="J160" s="217"/>
      <c r="K160" s="217">
        <v>600000</v>
      </c>
      <c r="L160" s="217">
        <v>600000</v>
      </c>
      <c r="M160" s="217"/>
      <c r="N160" s="217">
        <v>15000000</v>
      </c>
      <c r="O160" s="217"/>
      <c r="P160" s="217"/>
      <c r="Q160" s="217"/>
      <c r="S160" s="222">
        <v>2122134971</v>
      </c>
      <c r="T160" s="243" t="s">
        <v>1142</v>
      </c>
      <c r="U160" s="221">
        <v>0</v>
      </c>
      <c r="V160" s="221">
        <v>15000000</v>
      </c>
      <c r="W160" s="221">
        <v>0</v>
      </c>
      <c r="X160" s="221">
        <v>0</v>
      </c>
      <c r="Y160" s="221">
        <v>15000000</v>
      </c>
      <c r="Z160" s="221">
        <v>0</v>
      </c>
      <c r="AA160" s="221">
        <v>0</v>
      </c>
      <c r="AB160" s="246">
        <v>600000</v>
      </c>
      <c r="AC160" s="221">
        <v>600000</v>
      </c>
      <c r="AD160" s="221">
        <v>600000</v>
      </c>
      <c r="AE160" s="246">
        <v>600000</v>
      </c>
      <c r="AF160" s="221">
        <v>14400000</v>
      </c>
      <c r="AG160" s="221">
        <v>0</v>
      </c>
      <c r="AH160" s="246">
        <v>600000</v>
      </c>
      <c r="AI160" s="246">
        <v>600000</v>
      </c>
      <c r="AJ160" s="210">
        <v>0</v>
      </c>
      <c r="AK160" s="210">
        <v>0</v>
      </c>
      <c r="AL160" s="210">
        <v>14400000</v>
      </c>
      <c r="AM160" s="210">
        <v>15000000</v>
      </c>
      <c r="AN160" s="247">
        <v>15000000</v>
      </c>
      <c r="AO160" s="210">
        <v>14400000</v>
      </c>
      <c r="AP160" s="221">
        <v>0</v>
      </c>
      <c r="AQ160" s="210">
        <v>0</v>
      </c>
      <c r="AS160" s="244">
        <f t="shared" si="48"/>
        <v>0</v>
      </c>
    </row>
    <row r="161" spans="1:45" x14ac:dyDescent="0.35">
      <c r="A161" s="214">
        <v>2122134974</v>
      </c>
      <c r="B161" s="212" t="s">
        <v>1143</v>
      </c>
      <c r="C161" s="217"/>
      <c r="D161" s="217">
        <v>25000000</v>
      </c>
      <c r="E161" s="217">
        <v>0</v>
      </c>
      <c r="F161" s="217">
        <v>0</v>
      </c>
      <c r="G161" s="217">
        <f t="shared" si="54"/>
        <v>25000000</v>
      </c>
      <c r="H161" s="217">
        <v>4266818</v>
      </c>
      <c r="I161" s="217">
        <v>4266818</v>
      </c>
      <c r="J161" s="217"/>
      <c r="K161" s="217">
        <v>4266818</v>
      </c>
      <c r="L161" s="217">
        <v>4266818</v>
      </c>
      <c r="M161" s="217"/>
      <c r="N161" s="217">
        <v>4266818</v>
      </c>
      <c r="O161" s="217"/>
      <c r="P161" s="217"/>
      <c r="Q161" s="217"/>
      <c r="S161" s="222">
        <v>2122134974</v>
      </c>
      <c r="T161" s="243" t="s">
        <v>1143</v>
      </c>
      <c r="U161" s="221">
        <v>0</v>
      </c>
      <c r="V161" s="221">
        <v>25000000</v>
      </c>
      <c r="W161" s="221">
        <v>0</v>
      </c>
      <c r="X161" s="221">
        <v>0</v>
      </c>
      <c r="Y161" s="221">
        <v>25000000</v>
      </c>
      <c r="Z161" s="221">
        <v>0</v>
      </c>
      <c r="AA161" s="221">
        <v>0</v>
      </c>
      <c r="AB161" s="246">
        <v>4266818</v>
      </c>
      <c r="AC161" s="221">
        <v>4266818</v>
      </c>
      <c r="AD161" s="221">
        <v>4266818</v>
      </c>
      <c r="AE161" s="246">
        <v>4266818</v>
      </c>
      <c r="AF161" s="221">
        <v>20733182</v>
      </c>
      <c r="AG161" s="221">
        <v>0</v>
      </c>
      <c r="AH161" s="246">
        <v>4266818</v>
      </c>
      <c r="AI161" s="246">
        <v>4266818</v>
      </c>
      <c r="AJ161" s="210">
        <v>0</v>
      </c>
      <c r="AK161" s="210">
        <v>0</v>
      </c>
      <c r="AL161" s="210">
        <v>0</v>
      </c>
      <c r="AM161" s="210">
        <v>4266818</v>
      </c>
      <c r="AN161" s="247">
        <v>4266818</v>
      </c>
      <c r="AO161" s="210">
        <v>0</v>
      </c>
      <c r="AP161" s="221">
        <v>20733182</v>
      </c>
      <c r="AQ161" s="210">
        <v>0</v>
      </c>
      <c r="AS161" s="244">
        <f t="shared" si="48"/>
        <v>0</v>
      </c>
    </row>
    <row r="162" spans="1:45" s="226" customFormat="1" x14ac:dyDescent="0.35">
      <c r="A162" s="232">
        <v>21222</v>
      </c>
      <c r="B162" s="233" t="s">
        <v>72</v>
      </c>
      <c r="C162" s="234">
        <f>+C163+C165+C168+C175+C191+C220</f>
        <v>6117300000</v>
      </c>
      <c r="D162" s="234">
        <f t="shared" ref="D162:Q162" si="55">+D163+D165+D168+D175+D191+D220</f>
        <v>1981513991</v>
      </c>
      <c r="E162" s="234">
        <f t="shared" si="55"/>
        <v>369312351</v>
      </c>
      <c r="F162" s="234">
        <f t="shared" si="55"/>
        <v>980467941</v>
      </c>
      <c r="G162" s="234">
        <f t="shared" si="55"/>
        <v>8709969581</v>
      </c>
      <c r="H162" s="234">
        <v>950753458.5</v>
      </c>
      <c r="I162" s="234">
        <v>4083172077.8699999</v>
      </c>
      <c r="J162" s="234">
        <f t="shared" si="55"/>
        <v>4174322879.1300001</v>
      </c>
      <c r="K162" s="234">
        <v>574516534.35000002</v>
      </c>
      <c r="L162" s="234">
        <v>980812197.37</v>
      </c>
      <c r="M162" s="234">
        <f t="shared" si="55"/>
        <v>3103116896.5</v>
      </c>
      <c r="N162" s="234">
        <v>6609473603.21</v>
      </c>
      <c r="O162" s="234">
        <f t="shared" si="55"/>
        <v>2400662659.3400002</v>
      </c>
      <c r="P162" s="234">
        <f t="shared" si="55"/>
        <v>1773660219.79</v>
      </c>
      <c r="Q162" s="234">
        <f t="shared" si="55"/>
        <v>1083561864.3699999</v>
      </c>
      <c r="S162" s="227">
        <v>21222</v>
      </c>
      <c r="T162" s="242" t="s">
        <v>72</v>
      </c>
      <c r="U162" s="228">
        <v>5767300000</v>
      </c>
      <c r="V162" s="228">
        <v>1981513991</v>
      </c>
      <c r="W162" s="228">
        <v>369312351</v>
      </c>
      <c r="X162" s="228">
        <v>980467941</v>
      </c>
      <c r="Y162" s="228">
        <v>8359969581</v>
      </c>
      <c r="Z162" s="228">
        <v>625324136</v>
      </c>
      <c r="AA162" s="228">
        <v>0</v>
      </c>
      <c r="AB162" s="245">
        <v>950753458.5</v>
      </c>
      <c r="AC162" s="228">
        <v>950753458.5</v>
      </c>
      <c r="AD162" s="228">
        <v>4708496213.8699999</v>
      </c>
      <c r="AE162" s="245">
        <v>4083172077.8699999</v>
      </c>
      <c r="AF162" s="228">
        <v>4276797503.1300001</v>
      </c>
      <c r="AG162" s="228">
        <v>252848050</v>
      </c>
      <c r="AH162" s="245">
        <v>574516534.35000002</v>
      </c>
      <c r="AI162" s="245">
        <v>980812197.37</v>
      </c>
      <c r="AJ162" s="226">
        <v>3355207930.5</v>
      </c>
      <c r="AK162" s="226">
        <v>48625086</v>
      </c>
      <c r="AL162" s="226">
        <v>1416761565.3899999</v>
      </c>
      <c r="AM162" s="226">
        <v>6658098689.21</v>
      </c>
      <c r="AN162" s="248">
        <v>6609473603.21</v>
      </c>
      <c r="AO162" s="226">
        <v>2526301525.3400002</v>
      </c>
      <c r="AP162" s="228">
        <v>1750495977.79</v>
      </c>
      <c r="AQ162" s="226">
        <v>0</v>
      </c>
      <c r="AS162" s="244">
        <f t="shared" si="48"/>
        <v>0</v>
      </c>
    </row>
    <row r="163" spans="1:45" s="226" customFormat="1" x14ac:dyDescent="0.35">
      <c r="A163" s="235">
        <v>212221</v>
      </c>
      <c r="B163" s="236" t="s">
        <v>20</v>
      </c>
      <c r="C163" s="237">
        <f>+C164</f>
        <v>350000000</v>
      </c>
      <c r="D163" s="237">
        <v>0</v>
      </c>
      <c r="E163" s="237">
        <v>0</v>
      </c>
      <c r="F163" s="237">
        <v>0</v>
      </c>
      <c r="G163" s="237">
        <f t="shared" si="54"/>
        <v>350000000</v>
      </c>
      <c r="H163" s="237">
        <v>23497738</v>
      </c>
      <c r="I163" s="237">
        <v>103506683</v>
      </c>
      <c r="J163" s="237">
        <f t="shared" si="49"/>
        <v>246493317</v>
      </c>
      <c r="K163" s="237">
        <v>13451999</v>
      </c>
      <c r="L163" s="237">
        <v>102749667</v>
      </c>
      <c r="M163" s="237">
        <f t="shared" si="50"/>
        <v>757016</v>
      </c>
      <c r="N163" s="237">
        <v>171867817</v>
      </c>
      <c r="O163" s="237">
        <f t="shared" si="51"/>
        <v>68361134</v>
      </c>
      <c r="P163" s="237">
        <f t="shared" si="52"/>
        <v>178132183</v>
      </c>
      <c r="Q163" s="237">
        <f t="shared" si="53"/>
        <v>102749667</v>
      </c>
      <c r="S163" s="227">
        <v>212221</v>
      </c>
      <c r="T163" s="242" t="s">
        <v>20</v>
      </c>
      <c r="U163" s="228">
        <v>350000000</v>
      </c>
      <c r="V163" s="228">
        <v>0</v>
      </c>
      <c r="W163" s="228">
        <v>0</v>
      </c>
      <c r="X163" s="228">
        <v>0</v>
      </c>
      <c r="Y163" s="228">
        <v>350000000</v>
      </c>
      <c r="Z163" s="228">
        <v>8736693</v>
      </c>
      <c r="AA163" s="228">
        <v>5515951</v>
      </c>
      <c r="AB163" s="245">
        <v>23497738</v>
      </c>
      <c r="AC163" s="228">
        <v>17981787</v>
      </c>
      <c r="AD163" s="228">
        <v>112243376</v>
      </c>
      <c r="AE163" s="245">
        <v>103506683</v>
      </c>
      <c r="AF163" s="228">
        <v>246493317</v>
      </c>
      <c r="AG163" s="228">
        <v>7287110</v>
      </c>
      <c r="AH163" s="245">
        <v>13451999</v>
      </c>
      <c r="AI163" s="245">
        <v>102749667</v>
      </c>
      <c r="AJ163" s="226">
        <v>8044126</v>
      </c>
      <c r="AK163" s="226">
        <v>8736693</v>
      </c>
      <c r="AL163" s="226">
        <v>21858638</v>
      </c>
      <c r="AM163" s="226">
        <v>180604510</v>
      </c>
      <c r="AN163" s="248">
        <v>171867817</v>
      </c>
      <c r="AO163" s="226">
        <v>68361134</v>
      </c>
      <c r="AP163" s="228">
        <v>178132183</v>
      </c>
      <c r="AQ163" s="226">
        <v>0</v>
      </c>
      <c r="AS163" s="244">
        <f t="shared" si="48"/>
        <v>0</v>
      </c>
    </row>
    <row r="164" spans="1:45" x14ac:dyDescent="0.35">
      <c r="A164" s="214">
        <v>2122211</v>
      </c>
      <c r="B164" s="212" t="s">
        <v>73</v>
      </c>
      <c r="C164" s="217">
        <v>350000000</v>
      </c>
      <c r="D164" s="217">
        <v>0</v>
      </c>
      <c r="E164" s="217">
        <v>0</v>
      </c>
      <c r="F164" s="217">
        <v>0</v>
      </c>
      <c r="G164" s="217">
        <f t="shared" si="54"/>
        <v>350000000</v>
      </c>
      <c r="H164" s="217">
        <v>23497738</v>
      </c>
      <c r="I164" s="217">
        <v>103506683</v>
      </c>
      <c r="J164" s="217">
        <f t="shared" si="49"/>
        <v>246493317</v>
      </c>
      <c r="K164" s="217">
        <v>13451999</v>
      </c>
      <c r="L164" s="217">
        <v>102749667</v>
      </c>
      <c r="M164" s="217">
        <f t="shared" si="50"/>
        <v>757016</v>
      </c>
      <c r="N164" s="217">
        <v>171867817</v>
      </c>
      <c r="O164" s="217">
        <f t="shared" si="51"/>
        <v>68361134</v>
      </c>
      <c r="P164" s="217">
        <f t="shared" si="52"/>
        <v>178132183</v>
      </c>
      <c r="Q164" s="217">
        <f t="shared" si="53"/>
        <v>102749667</v>
      </c>
      <c r="S164" s="222">
        <v>2122211</v>
      </c>
      <c r="T164" s="243" t="s">
        <v>73</v>
      </c>
      <c r="U164" s="221">
        <v>350000000</v>
      </c>
      <c r="V164" s="221">
        <v>0</v>
      </c>
      <c r="W164" s="221">
        <v>0</v>
      </c>
      <c r="X164" s="221">
        <v>0</v>
      </c>
      <c r="Y164" s="221">
        <v>350000000</v>
      </c>
      <c r="Z164" s="221">
        <v>8736693</v>
      </c>
      <c r="AA164" s="221">
        <v>5515951</v>
      </c>
      <c r="AB164" s="246">
        <v>23497738</v>
      </c>
      <c r="AC164" s="221">
        <v>17981787</v>
      </c>
      <c r="AD164" s="221">
        <v>112243376</v>
      </c>
      <c r="AE164" s="246">
        <v>103506683</v>
      </c>
      <c r="AF164" s="221">
        <v>246493317</v>
      </c>
      <c r="AG164" s="221">
        <v>7287110</v>
      </c>
      <c r="AH164" s="246">
        <v>13451999</v>
      </c>
      <c r="AI164" s="246">
        <v>102749667</v>
      </c>
      <c r="AJ164" s="210">
        <v>8044126</v>
      </c>
      <c r="AK164" s="210">
        <v>8736693</v>
      </c>
      <c r="AL164" s="210">
        <v>21858638</v>
      </c>
      <c r="AM164" s="210">
        <v>180604510</v>
      </c>
      <c r="AN164" s="247">
        <v>171867817</v>
      </c>
      <c r="AO164" s="210">
        <v>68361134</v>
      </c>
      <c r="AP164" s="221">
        <v>178132183</v>
      </c>
      <c r="AQ164" s="210">
        <v>0</v>
      </c>
      <c r="AS164" s="244">
        <f t="shared" si="48"/>
        <v>0</v>
      </c>
    </row>
    <row r="165" spans="1:45" s="226" customFormat="1" x14ac:dyDescent="0.35">
      <c r="A165" s="235">
        <v>212225</v>
      </c>
      <c r="B165" s="236" t="s">
        <v>1144</v>
      </c>
      <c r="C165" s="237">
        <f>+C166</f>
        <v>0</v>
      </c>
      <c r="D165" s="237">
        <v>34000000</v>
      </c>
      <c r="E165" s="237">
        <v>0</v>
      </c>
      <c r="F165" s="237">
        <v>154967941</v>
      </c>
      <c r="G165" s="237">
        <f t="shared" si="54"/>
        <v>188967941</v>
      </c>
      <c r="H165" s="237">
        <v>0</v>
      </c>
      <c r="I165" s="237">
        <v>0</v>
      </c>
      <c r="J165" s="237"/>
      <c r="K165" s="237">
        <v>0</v>
      </c>
      <c r="L165" s="237">
        <v>0</v>
      </c>
      <c r="M165" s="237"/>
      <c r="N165" s="237">
        <v>34000000</v>
      </c>
      <c r="O165" s="237"/>
      <c r="P165" s="237"/>
      <c r="Q165" s="237"/>
      <c r="S165" s="227">
        <v>212225</v>
      </c>
      <c r="T165" s="242" t="s">
        <v>1144</v>
      </c>
      <c r="U165" s="228">
        <v>0</v>
      </c>
      <c r="V165" s="228">
        <v>34000000</v>
      </c>
      <c r="W165" s="228">
        <v>0</v>
      </c>
      <c r="X165" s="228">
        <v>154967941</v>
      </c>
      <c r="Y165" s="228">
        <v>188967941</v>
      </c>
      <c r="Z165" s="228">
        <v>0</v>
      </c>
      <c r="AA165" s="228">
        <v>0</v>
      </c>
      <c r="AB165" s="245">
        <v>0</v>
      </c>
      <c r="AC165" s="228">
        <v>0</v>
      </c>
      <c r="AD165" s="228">
        <v>0</v>
      </c>
      <c r="AE165" s="245">
        <v>0</v>
      </c>
      <c r="AF165" s="228">
        <v>188967941</v>
      </c>
      <c r="AG165" s="228">
        <v>0</v>
      </c>
      <c r="AH165" s="245">
        <v>0</v>
      </c>
      <c r="AI165" s="245">
        <v>0</v>
      </c>
      <c r="AJ165" s="226">
        <v>0</v>
      </c>
      <c r="AK165" s="226">
        <v>0</v>
      </c>
      <c r="AL165" s="226">
        <v>34000000</v>
      </c>
      <c r="AM165" s="226">
        <v>34000000</v>
      </c>
      <c r="AN165" s="248">
        <v>34000000</v>
      </c>
      <c r="AO165" s="226">
        <v>34000000</v>
      </c>
      <c r="AP165" s="228">
        <v>154967941</v>
      </c>
      <c r="AQ165" s="226">
        <v>0</v>
      </c>
      <c r="AS165" s="244">
        <f t="shared" si="48"/>
        <v>0</v>
      </c>
    </row>
    <row r="166" spans="1:45" x14ac:dyDescent="0.35">
      <c r="A166" s="214">
        <v>2122252</v>
      </c>
      <c r="B166" s="212" t="s">
        <v>1145</v>
      </c>
      <c r="C166" s="217">
        <f>+C167</f>
        <v>0</v>
      </c>
      <c r="D166" s="217">
        <v>34000000</v>
      </c>
      <c r="E166" s="217">
        <v>0</v>
      </c>
      <c r="F166" s="217">
        <v>154967941</v>
      </c>
      <c r="G166" s="217">
        <f t="shared" si="54"/>
        <v>188967941</v>
      </c>
      <c r="H166" s="217">
        <v>0</v>
      </c>
      <c r="I166" s="217">
        <v>0</v>
      </c>
      <c r="J166" s="217"/>
      <c r="K166" s="217">
        <v>0</v>
      </c>
      <c r="L166" s="217">
        <v>0</v>
      </c>
      <c r="M166" s="217"/>
      <c r="N166" s="217">
        <v>34000000</v>
      </c>
      <c r="O166" s="217"/>
      <c r="P166" s="217"/>
      <c r="Q166" s="217"/>
      <c r="S166" s="222">
        <v>2122252</v>
      </c>
      <c r="T166" s="243" t="s">
        <v>1145</v>
      </c>
      <c r="U166" s="221">
        <v>0</v>
      </c>
      <c r="V166" s="221">
        <v>34000000</v>
      </c>
      <c r="W166" s="221">
        <v>0</v>
      </c>
      <c r="X166" s="221">
        <v>154967941</v>
      </c>
      <c r="Y166" s="221">
        <v>188967941</v>
      </c>
      <c r="Z166" s="221">
        <v>0</v>
      </c>
      <c r="AA166" s="221">
        <v>0</v>
      </c>
      <c r="AB166" s="246">
        <v>0</v>
      </c>
      <c r="AC166" s="221">
        <v>0</v>
      </c>
      <c r="AD166" s="221">
        <v>0</v>
      </c>
      <c r="AE166" s="246">
        <v>0</v>
      </c>
      <c r="AF166" s="221">
        <v>188967941</v>
      </c>
      <c r="AG166" s="221">
        <v>0</v>
      </c>
      <c r="AH166" s="246">
        <v>0</v>
      </c>
      <c r="AI166" s="246">
        <v>0</v>
      </c>
      <c r="AJ166" s="210">
        <v>0</v>
      </c>
      <c r="AK166" s="210">
        <v>0</v>
      </c>
      <c r="AL166" s="210">
        <v>34000000</v>
      </c>
      <c r="AM166" s="210">
        <v>34000000</v>
      </c>
      <c r="AN166" s="247">
        <v>34000000</v>
      </c>
      <c r="AO166" s="210">
        <v>34000000</v>
      </c>
      <c r="AP166" s="221">
        <v>154967941</v>
      </c>
      <c r="AQ166" s="210">
        <v>0</v>
      </c>
      <c r="AS166" s="244">
        <f t="shared" si="48"/>
        <v>0</v>
      </c>
    </row>
    <row r="167" spans="1:45" x14ac:dyDescent="0.35">
      <c r="A167" s="214">
        <v>21222524</v>
      </c>
      <c r="B167" s="212" t="s">
        <v>1146</v>
      </c>
      <c r="C167" s="217"/>
      <c r="D167" s="217">
        <v>34000000</v>
      </c>
      <c r="E167" s="217">
        <v>0</v>
      </c>
      <c r="F167" s="217">
        <v>154967941</v>
      </c>
      <c r="G167" s="217">
        <f t="shared" si="54"/>
        <v>188967941</v>
      </c>
      <c r="H167" s="217">
        <v>0</v>
      </c>
      <c r="I167" s="217">
        <v>0</v>
      </c>
      <c r="J167" s="217"/>
      <c r="K167" s="217">
        <v>0</v>
      </c>
      <c r="L167" s="217">
        <v>0</v>
      </c>
      <c r="M167" s="217"/>
      <c r="N167" s="217">
        <v>34000000</v>
      </c>
      <c r="O167" s="217"/>
      <c r="P167" s="217"/>
      <c r="Q167" s="217"/>
      <c r="S167" s="222">
        <v>21222524</v>
      </c>
      <c r="T167" s="243" t="s">
        <v>1146</v>
      </c>
      <c r="U167" s="221">
        <v>0</v>
      </c>
      <c r="V167" s="221">
        <v>34000000</v>
      </c>
      <c r="W167" s="221">
        <v>0</v>
      </c>
      <c r="X167" s="221">
        <v>154967941</v>
      </c>
      <c r="Y167" s="221">
        <v>188967941</v>
      </c>
      <c r="Z167" s="221">
        <v>0</v>
      </c>
      <c r="AA167" s="221">
        <v>0</v>
      </c>
      <c r="AB167" s="246">
        <v>0</v>
      </c>
      <c r="AC167" s="221">
        <v>0</v>
      </c>
      <c r="AD167" s="221">
        <v>0</v>
      </c>
      <c r="AE167" s="246">
        <v>0</v>
      </c>
      <c r="AF167" s="221">
        <v>188967941</v>
      </c>
      <c r="AG167" s="221">
        <v>0</v>
      </c>
      <c r="AH167" s="246">
        <v>0</v>
      </c>
      <c r="AI167" s="246">
        <v>0</v>
      </c>
      <c r="AJ167" s="210">
        <v>0</v>
      </c>
      <c r="AK167" s="210">
        <v>0</v>
      </c>
      <c r="AL167" s="210">
        <v>34000000</v>
      </c>
      <c r="AM167" s="210">
        <v>34000000</v>
      </c>
      <c r="AN167" s="247">
        <v>34000000</v>
      </c>
      <c r="AO167" s="210">
        <v>34000000</v>
      </c>
      <c r="AP167" s="221">
        <v>154967941</v>
      </c>
      <c r="AQ167" s="210">
        <v>0</v>
      </c>
      <c r="AS167" s="244">
        <f t="shared" si="48"/>
        <v>0</v>
      </c>
    </row>
    <row r="168" spans="1:45" s="226" customFormat="1" ht="29" x14ac:dyDescent="0.35">
      <c r="A168" s="232">
        <v>212226</v>
      </c>
      <c r="B168" s="233" t="s">
        <v>74</v>
      </c>
      <c r="C168" s="234">
        <f>+C169+C173+C174</f>
        <v>470000000</v>
      </c>
      <c r="D168" s="234">
        <v>0</v>
      </c>
      <c r="E168" s="234">
        <v>0</v>
      </c>
      <c r="F168" s="234">
        <v>0</v>
      </c>
      <c r="G168" s="234">
        <f t="shared" si="54"/>
        <v>470000000</v>
      </c>
      <c r="H168" s="234">
        <v>20191000</v>
      </c>
      <c r="I168" s="234">
        <v>97965502</v>
      </c>
      <c r="J168" s="234">
        <f t="shared" si="49"/>
        <v>372034498</v>
      </c>
      <c r="K168" s="234">
        <v>491000</v>
      </c>
      <c r="L168" s="234">
        <v>7322042</v>
      </c>
      <c r="M168" s="234">
        <f t="shared" si="50"/>
        <v>90643460</v>
      </c>
      <c r="N168" s="234">
        <v>278865502</v>
      </c>
      <c r="O168" s="234">
        <f t="shared" si="51"/>
        <v>180900000</v>
      </c>
      <c r="P168" s="234">
        <f t="shared" si="52"/>
        <v>191134498</v>
      </c>
      <c r="Q168" s="234">
        <f t="shared" si="53"/>
        <v>7322042</v>
      </c>
      <c r="S168" s="227">
        <v>212226</v>
      </c>
      <c r="T168" s="242" t="s">
        <v>74</v>
      </c>
      <c r="U168" s="228">
        <v>470000000</v>
      </c>
      <c r="V168" s="228">
        <v>0</v>
      </c>
      <c r="W168" s="228">
        <v>0</v>
      </c>
      <c r="X168" s="228">
        <v>0</v>
      </c>
      <c r="Y168" s="228">
        <v>470000000</v>
      </c>
      <c r="Z168" s="228">
        <v>0</v>
      </c>
      <c r="AA168" s="228">
        <v>0</v>
      </c>
      <c r="AB168" s="245">
        <v>20191000</v>
      </c>
      <c r="AC168" s="228">
        <v>20191000</v>
      </c>
      <c r="AD168" s="228">
        <v>97965502</v>
      </c>
      <c r="AE168" s="245">
        <v>97965502</v>
      </c>
      <c r="AF168" s="228">
        <v>372034498</v>
      </c>
      <c r="AG168" s="228">
        <v>0</v>
      </c>
      <c r="AH168" s="245">
        <v>491000</v>
      </c>
      <c r="AI168" s="245">
        <v>7322042</v>
      </c>
      <c r="AJ168" s="226">
        <v>90643460</v>
      </c>
      <c r="AK168" s="226">
        <v>0</v>
      </c>
      <c r="AL168" s="226">
        <v>191000</v>
      </c>
      <c r="AM168" s="226">
        <v>278865502</v>
      </c>
      <c r="AN168" s="248">
        <v>278865502</v>
      </c>
      <c r="AO168" s="226">
        <v>180900000</v>
      </c>
      <c r="AP168" s="228">
        <v>191134498</v>
      </c>
      <c r="AQ168" s="226">
        <v>0</v>
      </c>
      <c r="AS168" s="244">
        <f t="shared" si="48"/>
        <v>0</v>
      </c>
    </row>
    <row r="169" spans="1:45" s="226" customFormat="1" ht="29" x14ac:dyDescent="0.35">
      <c r="A169" s="235">
        <v>2122261</v>
      </c>
      <c r="B169" s="236" t="s">
        <v>75</v>
      </c>
      <c r="C169" s="237">
        <f>+C170+C171+C172</f>
        <v>97000000</v>
      </c>
      <c r="D169" s="237">
        <v>0</v>
      </c>
      <c r="E169" s="237">
        <v>0</v>
      </c>
      <c r="F169" s="237">
        <v>0</v>
      </c>
      <c r="G169" s="237">
        <f t="shared" si="54"/>
        <v>97000000</v>
      </c>
      <c r="H169" s="237">
        <v>20000000</v>
      </c>
      <c r="I169" s="237">
        <v>97000000</v>
      </c>
      <c r="J169" s="237">
        <f t="shared" si="49"/>
        <v>0</v>
      </c>
      <c r="K169" s="237">
        <v>0</v>
      </c>
      <c r="L169" s="237">
        <v>6356540</v>
      </c>
      <c r="M169" s="237">
        <f t="shared" si="50"/>
        <v>90643460</v>
      </c>
      <c r="N169" s="237">
        <v>97000000</v>
      </c>
      <c r="O169" s="237">
        <f t="shared" si="51"/>
        <v>0</v>
      </c>
      <c r="P169" s="237">
        <f t="shared" si="52"/>
        <v>0</v>
      </c>
      <c r="Q169" s="237">
        <f t="shared" si="53"/>
        <v>6356540</v>
      </c>
      <c r="S169" s="227">
        <v>2122261</v>
      </c>
      <c r="T169" s="242" t="s">
        <v>75</v>
      </c>
      <c r="U169" s="228">
        <v>97000000</v>
      </c>
      <c r="V169" s="228">
        <v>0</v>
      </c>
      <c r="W169" s="228">
        <v>0</v>
      </c>
      <c r="X169" s="228">
        <v>0</v>
      </c>
      <c r="Y169" s="228">
        <v>97000000</v>
      </c>
      <c r="Z169" s="228">
        <v>0</v>
      </c>
      <c r="AA169" s="228">
        <v>0</v>
      </c>
      <c r="AB169" s="245">
        <v>20000000</v>
      </c>
      <c r="AC169" s="228">
        <v>20000000</v>
      </c>
      <c r="AD169" s="228">
        <v>97000000</v>
      </c>
      <c r="AE169" s="245">
        <v>97000000</v>
      </c>
      <c r="AF169" s="228">
        <v>0</v>
      </c>
      <c r="AG169" s="228">
        <v>0</v>
      </c>
      <c r="AH169" s="245">
        <v>0</v>
      </c>
      <c r="AI169" s="245">
        <v>6356540</v>
      </c>
      <c r="AJ169" s="226">
        <v>90643460</v>
      </c>
      <c r="AK169" s="226">
        <v>0</v>
      </c>
      <c r="AL169" s="226">
        <v>0</v>
      </c>
      <c r="AM169" s="226">
        <v>97000000</v>
      </c>
      <c r="AN169" s="248">
        <v>97000000</v>
      </c>
      <c r="AO169" s="226">
        <v>0</v>
      </c>
      <c r="AP169" s="228">
        <v>0</v>
      </c>
      <c r="AQ169" s="226">
        <v>0</v>
      </c>
      <c r="AS169" s="244">
        <f t="shared" si="48"/>
        <v>0</v>
      </c>
    </row>
    <row r="170" spans="1:45" x14ac:dyDescent="0.35">
      <c r="A170" s="214">
        <v>21222611</v>
      </c>
      <c r="B170" s="212" t="s">
        <v>584</v>
      </c>
      <c r="C170" s="217">
        <v>37000000</v>
      </c>
      <c r="D170" s="217">
        <v>0</v>
      </c>
      <c r="E170" s="217">
        <v>0</v>
      </c>
      <c r="F170" s="217">
        <v>0</v>
      </c>
      <c r="G170" s="217">
        <f t="shared" si="54"/>
        <v>37000000</v>
      </c>
      <c r="H170" s="217">
        <v>0</v>
      </c>
      <c r="I170" s="217">
        <v>37000000</v>
      </c>
      <c r="J170" s="217">
        <f t="shared" si="49"/>
        <v>0</v>
      </c>
      <c r="K170" s="217">
        <v>0</v>
      </c>
      <c r="L170" s="217">
        <v>0</v>
      </c>
      <c r="M170" s="217">
        <f t="shared" si="50"/>
        <v>37000000</v>
      </c>
      <c r="N170" s="217">
        <v>37000000</v>
      </c>
      <c r="O170" s="217">
        <f t="shared" si="51"/>
        <v>0</v>
      </c>
      <c r="P170" s="217">
        <f t="shared" si="52"/>
        <v>0</v>
      </c>
      <c r="Q170" s="217">
        <f t="shared" si="53"/>
        <v>0</v>
      </c>
      <c r="S170" s="222">
        <v>21222611</v>
      </c>
      <c r="T170" s="243" t="s">
        <v>861</v>
      </c>
      <c r="U170" s="221">
        <v>37000000</v>
      </c>
      <c r="V170" s="221">
        <v>0</v>
      </c>
      <c r="W170" s="221">
        <v>0</v>
      </c>
      <c r="X170" s="221">
        <v>0</v>
      </c>
      <c r="Y170" s="221">
        <v>37000000</v>
      </c>
      <c r="Z170" s="221">
        <v>0</v>
      </c>
      <c r="AA170" s="221">
        <v>0</v>
      </c>
      <c r="AB170" s="246">
        <v>0</v>
      </c>
      <c r="AC170" s="221">
        <v>0</v>
      </c>
      <c r="AD170" s="221">
        <v>37000000</v>
      </c>
      <c r="AE170" s="246">
        <v>37000000</v>
      </c>
      <c r="AF170" s="221">
        <v>0</v>
      </c>
      <c r="AG170" s="221">
        <v>0</v>
      </c>
      <c r="AH170" s="246">
        <v>0</v>
      </c>
      <c r="AI170" s="246">
        <v>0</v>
      </c>
      <c r="AJ170" s="210">
        <v>37000000</v>
      </c>
      <c r="AK170" s="210">
        <v>0</v>
      </c>
      <c r="AL170" s="210">
        <v>0</v>
      </c>
      <c r="AM170" s="210">
        <v>37000000</v>
      </c>
      <c r="AN170" s="247">
        <v>37000000</v>
      </c>
      <c r="AO170" s="210">
        <v>0</v>
      </c>
      <c r="AP170" s="221">
        <v>0</v>
      </c>
      <c r="AQ170" s="210">
        <v>0</v>
      </c>
      <c r="AS170" s="244">
        <f t="shared" si="48"/>
        <v>0</v>
      </c>
    </row>
    <row r="171" spans="1:45" x14ac:dyDescent="0.35">
      <c r="A171" s="214">
        <v>21222612</v>
      </c>
      <c r="B171" s="212" t="s">
        <v>585</v>
      </c>
      <c r="C171" s="217">
        <v>25000000</v>
      </c>
      <c r="D171" s="217">
        <v>0</v>
      </c>
      <c r="E171" s="217">
        <v>0</v>
      </c>
      <c r="F171" s="217">
        <v>0</v>
      </c>
      <c r="G171" s="217">
        <f t="shared" si="54"/>
        <v>25000000</v>
      </c>
      <c r="H171" s="217">
        <v>0</v>
      </c>
      <c r="I171" s="217">
        <v>25000000</v>
      </c>
      <c r="J171" s="217">
        <f t="shared" si="49"/>
        <v>0</v>
      </c>
      <c r="K171" s="217">
        <v>0</v>
      </c>
      <c r="L171" s="217">
        <v>0</v>
      </c>
      <c r="M171" s="217">
        <f t="shared" si="50"/>
        <v>25000000</v>
      </c>
      <c r="N171" s="217">
        <v>25000000</v>
      </c>
      <c r="O171" s="217">
        <f t="shared" si="51"/>
        <v>0</v>
      </c>
      <c r="P171" s="217">
        <f t="shared" si="52"/>
        <v>0</v>
      </c>
      <c r="Q171" s="217">
        <f t="shared" si="53"/>
        <v>0</v>
      </c>
      <c r="S171" s="222">
        <v>21222612</v>
      </c>
      <c r="T171" s="243" t="s">
        <v>862</v>
      </c>
      <c r="U171" s="221">
        <v>25000000</v>
      </c>
      <c r="V171" s="221">
        <v>0</v>
      </c>
      <c r="W171" s="221">
        <v>0</v>
      </c>
      <c r="X171" s="221">
        <v>0</v>
      </c>
      <c r="Y171" s="221">
        <v>25000000</v>
      </c>
      <c r="Z171" s="221">
        <v>0</v>
      </c>
      <c r="AA171" s="221">
        <v>0</v>
      </c>
      <c r="AB171" s="246">
        <v>0</v>
      </c>
      <c r="AC171" s="221">
        <v>0</v>
      </c>
      <c r="AD171" s="221">
        <v>25000000</v>
      </c>
      <c r="AE171" s="246">
        <v>25000000</v>
      </c>
      <c r="AF171" s="221">
        <v>0</v>
      </c>
      <c r="AG171" s="221">
        <v>0</v>
      </c>
      <c r="AH171" s="246">
        <v>0</v>
      </c>
      <c r="AI171" s="246">
        <v>0</v>
      </c>
      <c r="AJ171" s="210">
        <v>25000000</v>
      </c>
      <c r="AK171" s="210">
        <v>0</v>
      </c>
      <c r="AL171" s="210">
        <v>0</v>
      </c>
      <c r="AM171" s="210">
        <v>25000000</v>
      </c>
      <c r="AN171" s="247">
        <v>25000000</v>
      </c>
      <c r="AO171" s="210">
        <v>0</v>
      </c>
      <c r="AP171" s="221">
        <v>0</v>
      </c>
      <c r="AQ171" s="210">
        <v>0</v>
      </c>
      <c r="AS171" s="244">
        <f t="shared" si="48"/>
        <v>0</v>
      </c>
    </row>
    <row r="172" spans="1:45" x14ac:dyDescent="0.35">
      <c r="A172" s="214">
        <v>21222613</v>
      </c>
      <c r="B172" s="212" t="s">
        <v>586</v>
      </c>
      <c r="C172" s="217">
        <v>35000000</v>
      </c>
      <c r="D172" s="217">
        <v>0</v>
      </c>
      <c r="E172" s="217">
        <v>0</v>
      </c>
      <c r="F172" s="217">
        <v>0</v>
      </c>
      <c r="G172" s="217">
        <f t="shared" si="54"/>
        <v>35000000</v>
      </c>
      <c r="H172" s="217">
        <v>20000000</v>
      </c>
      <c r="I172" s="217">
        <v>35000000</v>
      </c>
      <c r="J172" s="217">
        <f t="shared" si="49"/>
        <v>0</v>
      </c>
      <c r="K172" s="217">
        <v>0</v>
      </c>
      <c r="L172" s="217">
        <v>6356540</v>
      </c>
      <c r="M172" s="217">
        <f t="shared" si="50"/>
        <v>28643460</v>
      </c>
      <c r="N172" s="217">
        <v>35000000</v>
      </c>
      <c r="O172" s="217">
        <f t="shared" si="51"/>
        <v>0</v>
      </c>
      <c r="P172" s="217">
        <f t="shared" si="52"/>
        <v>0</v>
      </c>
      <c r="Q172" s="217">
        <f t="shared" si="53"/>
        <v>6356540</v>
      </c>
      <c r="S172" s="222">
        <v>21222613</v>
      </c>
      <c r="T172" s="243" t="s">
        <v>863</v>
      </c>
      <c r="U172" s="221">
        <v>35000000</v>
      </c>
      <c r="V172" s="221">
        <v>0</v>
      </c>
      <c r="W172" s="221">
        <v>0</v>
      </c>
      <c r="X172" s="221">
        <v>0</v>
      </c>
      <c r="Y172" s="221">
        <v>35000000</v>
      </c>
      <c r="Z172" s="221">
        <v>0</v>
      </c>
      <c r="AA172" s="221">
        <v>0</v>
      </c>
      <c r="AB172" s="246">
        <v>20000000</v>
      </c>
      <c r="AC172" s="221">
        <v>20000000</v>
      </c>
      <c r="AD172" s="221">
        <v>35000000</v>
      </c>
      <c r="AE172" s="246">
        <v>35000000</v>
      </c>
      <c r="AF172" s="221">
        <v>0</v>
      </c>
      <c r="AG172" s="221">
        <v>0</v>
      </c>
      <c r="AH172" s="246">
        <v>0</v>
      </c>
      <c r="AI172" s="246">
        <v>6356540</v>
      </c>
      <c r="AJ172" s="210">
        <v>28643460</v>
      </c>
      <c r="AK172" s="210">
        <v>0</v>
      </c>
      <c r="AL172" s="210">
        <v>0</v>
      </c>
      <c r="AM172" s="210">
        <v>35000000</v>
      </c>
      <c r="AN172" s="247">
        <v>35000000</v>
      </c>
      <c r="AO172" s="210">
        <v>0</v>
      </c>
      <c r="AP172" s="221">
        <v>0</v>
      </c>
      <c r="AQ172" s="210">
        <v>0</v>
      </c>
      <c r="AS172" s="244">
        <f t="shared" si="48"/>
        <v>0</v>
      </c>
    </row>
    <row r="173" spans="1:45" x14ac:dyDescent="0.35">
      <c r="A173" s="214">
        <v>2122262</v>
      </c>
      <c r="B173" s="212" t="s">
        <v>587</v>
      </c>
      <c r="C173" s="217">
        <v>300000000</v>
      </c>
      <c r="D173" s="217">
        <v>0</v>
      </c>
      <c r="E173" s="217">
        <v>0</v>
      </c>
      <c r="F173" s="217">
        <v>0</v>
      </c>
      <c r="G173" s="217">
        <f t="shared" si="54"/>
        <v>300000000</v>
      </c>
      <c r="H173" s="217">
        <v>191000</v>
      </c>
      <c r="I173" s="217">
        <v>965502</v>
      </c>
      <c r="J173" s="217">
        <f t="shared" si="49"/>
        <v>299034498</v>
      </c>
      <c r="K173" s="217">
        <v>491000</v>
      </c>
      <c r="L173" s="217">
        <v>965502</v>
      </c>
      <c r="M173" s="217">
        <f t="shared" si="50"/>
        <v>0</v>
      </c>
      <c r="N173" s="217">
        <v>181865502</v>
      </c>
      <c r="O173" s="217">
        <f t="shared" si="51"/>
        <v>180900000</v>
      </c>
      <c r="P173" s="217">
        <f t="shared" si="52"/>
        <v>118134498</v>
      </c>
      <c r="Q173" s="217">
        <f t="shared" si="53"/>
        <v>965502</v>
      </c>
      <c r="S173" s="222">
        <v>2122262</v>
      </c>
      <c r="T173" s="243" t="s">
        <v>864</v>
      </c>
      <c r="U173" s="221">
        <v>300000000</v>
      </c>
      <c r="V173" s="221">
        <v>0</v>
      </c>
      <c r="W173" s="221">
        <v>0</v>
      </c>
      <c r="X173" s="221">
        <v>0</v>
      </c>
      <c r="Y173" s="221">
        <v>300000000</v>
      </c>
      <c r="Z173" s="221">
        <v>0</v>
      </c>
      <c r="AA173" s="221">
        <v>0</v>
      </c>
      <c r="AB173" s="246">
        <v>191000</v>
      </c>
      <c r="AC173" s="221">
        <v>191000</v>
      </c>
      <c r="AD173" s="221">
        <v>965502</v>
      </c>
      <c r="AE173" s="246">
        <v>965502</v>
      </c>
      <c r="AF173" s="221">
        <v>299034498</v>
      </c>
      <c r="AG173" s="221">
        <v>0</v>
      </c>
      <c r="AH173" s="246">
        <v>491000</v>
      </c>
      <c r="AI173" s="246">
        <v>965502</v>
      </c>
      <c r="AJ173" s="210">
        <v>0</v>
      </c>
      <c r="AK173" s="210">
        <v>0</v>
      </c>
      <c r="AL173" s="210">
        <v>191000</v>
      </c>
      <c r="AM173" s="210">
        <v>181865502</v>
      </c>
      <c r="AN173" s="247">
        <v>181865502</v>
      </c>
      <c r="AO173" s="210">
        <v>180900000</v>
      </c>
      <c r="AP173" s="221">
        <v>118134498</v>
      </c>
      <c r="AQ173" s="210">
        <v>0</v>
      </c>
      <c r="AS173" s="244">
        <f t="shared" si="48"/>
        <v>0</v>
      </c>
    </row>
    <row r="174" spans="1:45" x14ac:dyDescent="0.35">
      <c r="A174" s="214">
        <v>2122266</v>
      </c>
      <c r="B174" s="212" t="s">
        <v>588</v>
      </c>
      <c r="C174" s="217">
        <v>73000000</v>
      </c>
      <c r="D174" s="217">
        <v>0</v>
      </c>
      <c r="E174" s="217">
        <v>0</v>
      </c>
      <c r="F174" s="217">
        <v>0</v>
      </c>
      <c r="G174" s="217">
        <f t="shared" si="54"/>
        <v>73000000</v>
      </c>
      <c r="H174" s="217">
        <v>0</v>
      </c>
      <c r="I174" s="217">
        <v>0</v>
      </c>
      <c r="J174" s="217">
        <f t="shared" si="49"/>
        <v>73000000</v>
      </c>
      <c r="K174" s="217">
        <v>0</v>
      </c>
      <c r="L174" s="217">
        <v>0</v>
      </c>
      <c r="M174" s="217">
        <f t="shared" si="50"/>
        <v>0</v>
      </c>
      <c r="N174" s="217">
        <v>0</v>
      </c>
      <c r="O174" s="217">
        <f t="shared" si="51"/>
        <v>0</v>
      </c>
      <c r="P174" s="217">
        <f t="shared" si="52"/>
        <v>73000000</v>
      </c>
      <c r="Q174" s="217">
        <f t="shared" si="53"/>
        <v>0</v>
      </c>
      <c r="S174" s="222">
        <v>2122266</v>
      </c>
      <c r="T174" s="243" t="s">
        <v>865</v>
      </c>
      <c r="U174" s="221">
        <v>73000000</v>
      </c>
      <c r="V174" s="221">
        <v>0</v>
      </c>
      <c r="W174" s="221">
        <v>0</v>
      </c>
      <c r="X174" s="221">
        <v>0</v>
      </c>
      <c r="Y174" s="221">
        <v>73000000</v>
      </c>
      <c r="Z174" s="221">
        <v>0</v>
      </c>
      <c r="AA174" s="221">
        <v>0</v>
      </c>
      <c r="AB174" s="246">
        <v>0</v>
      </c>
      <c r="AC174" s="221">
        <v>0</v>
      </c>
      <c r="AD174" s="221">
        <v>0</v>
      </c>
      <c r="AE174" s="246">
        <v>0</v>
      </c>
      <c r="AF174" s="221">
        <v>73000000</v>
      </c>
      <c r="AG174" s="221">
        <v>0</v>
      </c>
      <c r="AH174" s="246">
        <v>0</v>
      </c>
      <c r="AI174" s="246">
        <v>0</v>
      </c>
      <c r="AJ174" s="210">
        <v>0</v>
      </c>
      <c r="AK174" s="210">
        <v>0</v>
      </c>
      <c r="AL174" s="210">
        <v>0</v>
      </c>
      <c r="AM174" s="210">
        <v>0</v>
      </c>
      <c r="AN174" s="247">
        <v>0</v>
      </c>
      <c r="AO174" s="210">
        <v>0</v>
      </c>
      <c r="AP174" s="221">
        <v>73000000</v>
      </c>
      <c r="AQ174" s="210">
        <v>0</v>
      </c>
      <c r="AS174" s="244">
        <f t="shared" si="48"/>
        <v>0</v>
      </c>
    </row>
    <row r="175" spans="1:45" s="226" customFormat="1" ht="29" x14ac:dyDescent="0.35">
      <c r="A175" s="232">
        <v>212227</v>
      </c>
      <c r="B175" s="233" t="s">
        <v>76</v>
      </c>
      <c r="C175" s="234">
        <f>+C176+C184</f>
        <v>2213000000</v>
      </c>
      <c r="D175" s="234">
        <f t="shared" ref="D175:Q175" si="56">+D176+D184</f>
        <v>358000000</v>
      </c>
      <c r="E175" s="234">
        <f t="shared" si="56"/>
        <v>0</v>
      </c>
      <c r="F175" s="234">
        <f t="shared" si="56"/>
        <v>0</v>
      </c>
      <c r="G175" s="234">
        <f t="shared" si="56"/>
        <v>2571000000</v>
      </c>
      <c r="H175" s="234">
        <v>26091873.5</v>
      </c>
      <c r="I175" s="234">
        <v>1083970241.52</v>
      </c>
      <c r="J175" s="234">
        <f t="shared" si="56"/>
        <v>1327029758.48</v>
      </c>
      <c r="K175" s="234">
        <v>207113824.94</v>
      </c>
      <c r="L175" s="234">
        <v>228734272.96000001</v>
      </c>
      <c r="M175" s="234">
        <f t="shared" si="56"/>
        <v>855235968.55999994</v>
      </c>
      <c r="N175" s="234">
        <v>2307709981.21</v>
      </c>
      <c r="O175" s="234">
        <f t="shared" si="56"/>
        <v>1223739739.6900001</v>
      </c>
      <c r="P175" s="234">
        <f t="shared" si="56"/>
        <v>103290018.78999999</v>
      </c>
      <c r="Q175" s="234">
        <f t="shared" si="56"/>
        <v>228734272.96000001</v>
      </c>
      <c r="S175" s="227">
        <v>212227</v>
      </c>
      <c r="T175" s="242" t="s">
        <v>76</v>
      </c>
      <c r="U175" s="228">
        <v>2213000000</v>
      </c>
      <c r="V175" s="228">
        <v>198000000</v>
      </c>
      <c r="W175" s="228">
        <v>0</v>
      </c>
      <c r="X175" s="228">
        <v>0</v>
      </c>
      <c r="Y175" s="228">
        <v>2411000000</v>
      </c>
      <c r="Z175" s="228">
        <v>372300000</v>
      </c>
      <c r="AA175" s="228">
        <v>0</v>
      </c>
      <c r="AB175" s="245">
        <v>26091873.5</v>
      </c>
      <c r="AC175" s="228">
        <v>26091873.5</v>
      </c>
      <c r="AD175" s="228">
        <v>1456270241.52</v>
      </c>
      <c r="AE175" s="245">
        <v>1083970241.52</v>
      </c>
      <c r="AF175" s="228">
        <v>1327029758.48</v>
      </c>
      <c r="AG175" s="228">
        <v>0</v>
      </c>
      <c r="AH175" s="245">
        <v>207113824.94</v>
      </c>
      <c r="AI175" s="245">
        <v>228734272.96000001</v>
      </c>
      <c r="AJ175" s="226">
        <v>855235968.55999994</v>
      </c>
      <c r="AK175" s="226">
        <v>0</v>
      </c>
      <c r="AL175" s="226">
        <v>782021806.38999999</v>
      </c>
      <c r="AM175" s="226">
        <v>2307709981.21</v>
      </c>
      <c r="AN175" s="248">
        <v>2307709981.21</v>
      </c>
      <c r="AO175" s="226">
        <v>1223739739.6900001</v>
      </c>
      <c r="AP175" s="228">
        <v>103290018.78999996</v>
      </c>
      <c r="AQ175" s="226">
        <v>0</v>
      </c>
      <c r="AS175" s="244">
        <f t="shared" si="48"/>
        <v>0</v>
      </c>
    </row>
    <row r="176" spans="1:45" s="226" customFormat="1" x14ac:dyDescent="0.35">
      <c r="A176" s="232">
        <v>2122271</v>
      </c>
      <c r="B176" s="233" t="s">
        <v>77</v>
      </c>
      <c r="C176" s="234">
        <f>+C177+C179+C181+C183</f>
        <v>926000000</v>
      </c>
      <c r="D176" s="234">
        <f t="shared" ref="D176:Q176" si="57">+D177+D179+D181+D183</f>
        <v>198000000</v>
      </c>
      <c r="E176" s="234">
        <f t="shared" si="57"/>
        <v>0</v>
      </c>
      <c r="F176" s="234">
        <f t="shared" si="57"/>
        <v>0</v>
      </c>
      <c r="G176" s="234">
        <f t="shared" si="57"/>
        <v>1124000000</v>
      </c>
      <c r="H176" s="234">
        <v>0</v>
      </c>
      <c r="I176" s="234">
        <v>247959006</v>
      </c>
      <c r="J176" s="234">
        <f t="shared" si="57"/>
        <v>842436549.48000002</v>
      </c>
      <c r="K176" s="234">
        <v>174224679</v>
      </c>
      <c r="L176" s="234">
        <v>174224679</v>
      </c>
      <c r="M176" s="234">
        <f t="shared" si="57"/>
        <v>73519977.560000002</v>
      </c>
      <c r="N176" s="234">
        <v>1019000000</v>
      </c>
      <c r="O176" s="234">
        <f t="shared" si="57"/>
        <v>776529082.69000006</v>
      </c>
      <c r="P176" s="234">
        <f t="shared" si="57"/>
        <v>65907466.789999999</v>
      </c>
      <c r="Q176" s="234">
        <f t="shared" si="57"/>
        <v>208043472.96000001</v>
      </c>
      <c r="S176" s="227">
        <v>2122271</v>
      </c>
      <c r="T176" s="242" t="s">
        <v>77</v>
      </c>
      <c r="U176" s="228">
        <v>826000000</v>
      </c>
      <c r="V176" s="228">
        <v>198000000</v>
      </c>
      <c r="W176" s="228">
        <v>0</v>
      </c>
      <c r="X176" s="228">
        <v>0</v>
      </c>
      <c r="Y176" s="228">
        <v>1024000000</v>
      </c>
      <c r="Z176" s="228">
        <v>0</v>
      </c>
      <c r="AA176" s="228">
        <v>0</v>
      </c>
      <c r="AB176" s="245">
        <v>0</v>
      </c>
      <c r="AC176" s="228">
        <v>0</v>
      </c>
      <c r="AD176" s="228">
        <v>247959006</v>
      </c>
      <c r="AE176" s="245">
        <v>247959006</v>
      </c>
      <c r="AF176" s="228">
        <v>776040994</v>
      </c>
      <c r="AG176" s="228">
        <v>0</v>
      </c>
      <c r="AH176" s="245">
        <v>174224679</v>
      </c>
      <c r="AI176" s="245">
        <v>174224679</v>
      </c>
      <c r="AJ176" s="226">
        <v>73734327</v>
      </c>
      <c r="AK176" s="226">
        <v>0</v>
      </c>
      <c r="AL176" s="226">
        <v>771040994</v>
      </c>
      <c r="AM176" s="226">
        <v>1019000000</v>
      </c>
      <c r="AN176" s="248">
        <v>1019000000</v>
      </c>
      <c r="AO176" s="226">
        <v>771040994</v>
      </c>
      <c r="AP176" s="228">
        <v>5000000</v>
      </c>
      <c r="AQ176" s="226">
        <v>0</v>
      </c>
      <c r="AS176" s="244">
        <f t="shared" si="48"/>
        <v>0</v>
      </c>
    </row>
    <row r="177" spans="1:45" s="226" customFormat="1" ht="29" x14ac:dyDescent="0.35">
      <c r="A177" s="235">
        <v>21222711</v>
      </c>
      <c r="B177" s="236" t="s">
        <v>78</v>
      </c>
      <c r="C177" s="237">
        <f>+C178</f>
        <v>5000000</v>
      </c>
      <c r="D177" s="237">
        <v>0</v>
      </c>
      <c r="E177" s="237">
        <v>0</v>
      </c>
      <c r="F177" s="237">
        <v>0</v>
      </c>
      <c r="G177" s="237">
        <f t="shared" si="54"/>
        <v>5000000</v>
      </c>
      <c r="H177" s="237">
        <v>0</v>
      </c>
      <c r="I177" s="237">
        <v>0</v>
      </c>
      <c r="J177" s="237">
        <f t="shared" si="49"/>
        <v>5000000</v>
      </c>
      <c r="K177" s="237">
        <v>0</v>
      </c>
      <c r="L177" s="237">
        <v>0</v>
      </c>
      <c r="M177" s="237">
        <f t="shared" si="50"/>
        <v>0</v>
      </c>
      <c r="N177" s="237">
        <v>0</v>
      </c>
      <c r="O177" s="237">
        <f t="shared" si="51"/>
        <v>0</v>
      </c>
      <c r="P177" s="237">
        <f t="shared" si="52"/>
        <v>5000000</v>
      </c>
      <c r="Q177" s="237">
        <f t="shared" si="53"/>
        <v>0</v>
      </c>
      <c r="S177" s="227">
        <v>21222711</v>
      </c>
      <c r="T177" s="242" t="s">
        <v>78</v>
      </c>
      <c r="U177" s="228">
        <v>5000000</v>
      </c>
      <c r="V177" s="228">
        <v>0</v>
      </c>
      <c r="W177" s="228">
        <v>0</v>
      </c>
      <c r="X177" s="228">
        <v>0</v>
      </c>
      <c r="Y177" s="228">
        <v>5000000</v>
      </c>
      <c r="Z177" s="228">
        <v>0</v>
      </c>
      <c r="AA177" s="228">
        <v>0</v>
      </c>
      <c r="AB177" s="245">
        <v>0</v>
      </c>
      <c r="AC177" s="228">
        <v>0</v>
      </c>
      <c r="AD177" s="228">
        <v>0</v>
      </c>
      <c r="AE177" s="245">
        <v>0</v>
      </c>
      <c r="AF177" s="228">
        <v>5000000</v>
      </c>
      <c r="AG177" s="228">
        <v>0</v>
      </c>
      <c r="AH177" s="245">
        <v>0</v>
      </c>
      <c r="AI177" s="245">
        <v>0</v>
      </c>
      <c r="AJ177" s="226">
        <v>0</v>
      </c>
      <c r="AK177" s="226">
        <v>0</v>
      </c>
      <c r="AL177" s="226">
        <v>0</v>
      </c>
      <c r="AM177" s="226">
        <v>0</v>
      </c>
      <c r="AN177" s="248">
        <v>0</v>
      </c>
      <c r="AO177" s="226">
        <v>0</v>
      </c>
      <c r="AP177" s="228">
        <v>5000000</v>
      </c>
      <c r="AQ177" s="226">
        <v>0</v>
      </c>
      <c r="AS177" s="244">
        <f t="shared" si="48"/>
        <v>0</v>
      </c>
    </row>
    <row r="178" spans="1:45" ht="29" x14ac:dyDescent="0.35">
      <c r="A178" s="214">
        <v>212227111</v>
      </c>
      <c r="B178" s="212" t="s">
        <v>589</v>
      </c>
      <c r="C178" s="217">
        <v>5000000</v>
      </c>
      <c r="D178" s="217">
        <v>0</v>
      </c>
      <c r="E178" s="217">
        <v>0</v>
      </c>
      <c r="F178" s="217">
        <v>0</v>
      </c>
      <c r="G178" s="217">
        <f t="shared" si="54"/>
        <v>5000000</v>
      </c>
      <c r="H178" s="217">
        <v>0</v>
      </c>
      <c r="I178" s="217">
        <v>0</v>
      </c>
      <c r="J178" s="217">
        <f t="shared" si="49"/>
        <v>5000000</v>
      </c>
      <c r="K178" s="217">
        <v>0</v>
      </c>
      <c r="L178" s="217">
        <v>0</v>
      </c>
      <c r="M178" s="217">
        <f t="shared" si="50"/>
        <v>0</v>
      </c>
      <c r="N178" s="217">
        <v>0</v>
      </c>
      <c r="O178" s="217">
        <f t="shared" si="51"/>
        <v>0</v>
      </c>
      <c r="P178" s="217">
        <f t="shared" si="52"/>
        <v>5000000</v>
      </c>
      <c r="Q178" s="217">
        <f t="shared" si="53"/>
        <v>0</v>
      </c>
      <c r="S178" s="222">
        <v>212227111</v>
      </c>
      <c r="T178" s="243" t="s">
        <v>869</v>
      </c>
      <c r="U178" s="221">
        <v>5000000</v>
      </c>
      <c r="V178" s="221">
        <v>0</v>
      </c>
      <c r="W178" s="221">
        <v>0</v>
      </c>
      <c r="X178" s="221">
        <v>0</v>
      </c>
      <c r="Y178" s="221">
        <v>5000000</v>
      </c>
      <c r="Z178" s="221">
        <v>0</v>
      </c>
      <c r="AA178" s="221">
        <v>0</v>
      </c>
      <c r="AB178" s="246">
        <v>0</v>
      </c>
      <c r="AC178" s="221">
        <v>0</v>
      </c>
      <c r="AD178" s="221">
        <v>0</v>
      </c>
      <c r="AE178" s="246">
        <v>0</v>
      </c>
      <c r="AF178" s="221">
        <v>5000000</v>
      </c>
      <c r="AG178" s="221">
        <v>0</v>
      </c>
      <c r="AH178" s="246">
        <v>0</v>
      </c>
      <c r="AI178" s="246">
        <v>0</v>
      </c>
      <c r="AJ178" s="210">
        <v>0</v>
      </c>
      <c r="AK178" s="210">
        <v>0</v>
      </c>
      <c r="AL178" s="210">
        <v>0</v>
      </c>
      <c r="AM178" s="210">
        <v>0</v>
      </c>
      <c r="AN178" s="247">
        <v>0</v>
      </c>
      <c r="AO178" s="210">
        <v>0</v>
      </c>
      <c r="AP178" s="221">
        <v>5000000</v>
      </c>
      <c r="AQ178" s="210">
        <v>0</v>
      </c>
      <c r="AS178" s="244">
        <f t="shared" si="48"/>
        <v>0</v>
      </c>
    </row>
    <row r="179" spans="1:45" s="226" customFormat="1" ht="29" x14ac:dyDescent="0.35">
      <c r="A179" s="235">
        <v>21222712</v>
      </c>
      <c r="B179" s="236" t="s">
        <v>79</v>
      </c>
      <c r="C179" s="237">
        <f>+C180</f>
        <v>265000000</v>
      </c>
      <c r="D179" s="237">
        <v>0</v>
      </c>
      <c r="E179" s="237">
        <v>0</v>
      </c>
      <c r="F179" s="237">
        <v>0</v>
      </c>
      <c r="G179" s="237">
        <f t="shared" si="54"/>
        <v>265000000</v>
      </c>
      <c r="H179" s="237">
        <v>0</v>
      </c>
      <c r="I179" s="237">
        <v>0</v>
      </c>
      <c r="J179" s="237">
        <f t="shared" si="49"/>
        <v>265000000</v>
      </c>
      <c r="K179" s="237">
        <v>0</v>
      </c>
      <c r="L179" s="237">
        <v>0</v>
      </c>
      <c r="M179" s="237">
        <f t="shared" si="50"/>
        <v>0</v>
      </c>
      <c r="N179" s="237">
        <v>265000000</v>
      </c>
      <c r="O179" s="237">
        <f t="shared" si="51"/>
        <v>265000000</v>
      </c>
      <c r="P179" s="237">
        <f t="shared" si="52"/>
        <v>0</v>
      </c>
      <c r="Q179" s="237">
        <f t="shared" si="53"/>
        <v>0</v>
      </c>
      <c r="S179" s="227">
        <v>21222712</v>
      </c>
      <c r="T179" s="242" t="s">
        <v>79</v>
      </c>
      <c r="U179" s="228">
        <v>265000000</v>
      </c>
      <c r="V179" s="228">
        <v>0</v>
      </c>
      <c r="W179" s="228">
        <v>0</v>
      </c>
      <c r="X179" s="228">
        <v>0</v>
      </c>
      <c r="Y179" s="228">
        <v>265000000</v>
      </c>
      <c r="Z179" s="228">
        <v>0</v>
      </c>
      <c r="AA179" s="228">
        <v>0</v>
      </c>
      <c r="AB179" s="245">
        <v>0</v>
      </c>
      <c r="AC179" s="228">
        <v>0</v>
      </c>
      <c r="AD179" s="228">
        <v>0</v>
      </c>
      <c r="AE179" s="245">
        <v>0</v>
      </c>
      <c r="AF179" s="228">
        <v>265000000</v>
      </c>
      <c r="AG179" s="228">
        <v>0</v>
      </c>
      <c r="AH179" s="245">
        <v>0</v>
      </c>
      <c r="AI179" s="245">
        <v>0</v>
      </c>
      <c r="AJ179" s="226">
        <v>0</v>
      </c>
      <c r="AK179" s="226">
        <v>0</v>
      </c>
      <c r="AL179" s="226">
        <v>265000000</v>
      </c>
      <c r="AM179" s="226">
        <v>265000000</v>
      </c>
      <c r="AN179" s="248">
        <v>265000000</v>
      </c>
      <c r="AO179" s="226">
        <v>265000000</v>
      </c>
      <c r="AP179" s="228">
        <v>0</v>
      </c>
      <c r="AQ179" s="226">
        <v>0</v>
      </c>
      <c r="AS179" s="244">
        <f t="shared" si="48"/>
        <v>0</v>
      </c>
    </row>
    <row r="180" spans="1:45" x14ac:dyDescent="0.35">
      <c r="A180" s="214">
        <v>212227121</v>
      </c>
      <c r="B180" s="212" t="s">
        <v>590</v>
      </c>
      <c r="C180" s="217">
        <v>265000000</v>
      </c>
      <c r="D180" s="217">
        <v>0</v>
      </c>
      <c r="E180" s="217">
        <v>0</v>
      </c>
      <c r="F180" s="217">
        <v>0</v>
      </c>
      <c r="G180" s="217">
        <f t="shared" si="54"/>
        <v>265000000</v>
      </c>
      <c r="H180" s="217">
        <v>0</v>
      </c>
      <c r="I180" s="217">
        <v>0</v>
      </c>
      <c r="J180" s="217">
        <f t="shared" si="49"/>
        <v>265000000</v>
      </c>
      <c r="K180" s="217">
        <v>0</v>
      </c>
      <c r="L180" s="217">
        <v>0</v>
      </c>
      <c r="M180" s="217">
        <f t="shared" si="50"/>
        <v>0</v>
      </c>
      <c r="N180" s="217">
        <v>265000000</v>
      </c>
      <c r="O180" s="217">
        <f t="shared" si="51"/>
        <v>265000000</v>
      </c>
      <c r="P180" s="217">
        <f t="shared" si="52"/>
        <v>0</v>
      </c>
      <c r="Q180" s="217">
        <f t="shared" si="53"/>
        <v>0</v>
      </c>
      <c r="S180" s="222">
        <v>212227121</v>
      </c>
      <c r="T180" s="243" t="s">
        <v>871</v>
      </c>
      <c r="U180" s="221">
        <v>265000000</v>
      </c>
      <c r="V180" s="221">
        <v>0</v>
      </c>
      <c r="W180" s="221">
        <v>0</v>
      </c>
      <c r="X180" s="221">
        <v>0</v>
      </c>
      <c r="Y180" s="221">
        <v>265000000</v>
      </c>
      <c r="Z180" s="221">
        <v>0</v>
      </c>
      <c r="AA180" s="221">
        <v>0</v>
      </c>
      <c r="AB180" s="246">
        <v>0</v>
      </c>
      <c r="AC180" s="221">
        <v>0</v>
      </c>
      <c r="AD180" s="221">
        <v>0</v>
      </c>
      <c r="AE180" s="246">
        <v>0</v>
      </c>
      <c r="AF180" s="221">
        <v>265000000</v>
      </c>
      <c r="AG180" s="221">
        <v>0</v>
      </c>
      <c r="AH180" s="246">
        <v>0</v>
      </c>
      <c r="AI180" s="246">
        <v>0</v>
      </c>
      <c r="AJ180" s="210">
        <v>0</v>
      </c>
      <c r="AK180" s="210">
        <v>0</v>
      </c>
      <c r="AL180" s="210">
        <v>265000000</v>
      </c>
      <c r="AM180" s="210">
        <v>265000000</v>
      </c>
      <c r="AN180" s="247">
        <v>265000000</v>
      </c>
      <c r="AO180" s="210">
        <v>265000000</v>
      </c>
      <c r="AP180" s="221">
        <v>0</v>
      </c>
      <c r="AQ180" s="210">
        <v>0</v>
      </c>
      <c r="AS180" s="244">
        <f t="shared" si="48"/>
        <v>0</v>
      </c>
    </row>
    <row r="181" spans="1:45" s="226" customFormat="1" ht="29" x14ac:dyDescent="0.35">
      <c r="A181" s="235">
        <v>21222713</v>
      </c>
      <c r="B181" s="236" t="s">
        <v>80</v>
      </c>
      <c r="C181" s="237">
        <f>+C182</f>
        <v>556000000</v>
      </c>
      <c r="D181" s="237">
        <f t="shared" ref="D181:Q181" si="58">+D182</f>
        <v>198000000</v>
      </c>
      <c r="E181" s="237">
        <f t="shared" si="58"/>
        <v>0</v>
      </c>
      <c r="F181" s="237">
        <f t="shared" si="58"/>
        <v>0</v>
      </c>
      <c r="G181" s="237">
        <f t="shared" si="58"/>
        <v>754000000</v>
      </c>
      <c r="H181" s="237">
        <v>0</v>
      </c>
      <c r="I181" s="237">
        <v>247959006</v>
      </c>
      <c r="J181" s="237">
        <f t="shared" si="58"/>
        <v>506040994</v>
      </c>
      <c r="K181" s="237">
        <v>174224679</v>
      </c>
      <c r="L181" s="237">
        <v>174224679</v>
      </c>
      <c r="M181" s="237">
        <f t="shared" si="58"/>
        <v>73734327</v>
      </c>
      <c r="N181" s="237">
        <v>754000000</v>
      </c>
      <c r="O181" s="237">
        <f t="shared" si="58"/>
        <v>506040994</v>
      </c>
      <c r="P181" s="237">
        <f t="shared" si="58"/>
        <v>0</v>
      </c>
      <c r="Q181" s="237">
        <f t="shared" si="58"/>
        <v>174224679</v>
      </c>
      <c r="S181" s="227">
        <v>21222713</v>
      </c>
      <c r="T181" s="242" t="s">
        <v>80</v>
      </c>
      <c r="U181" s="228">
        <v>556000000</v>
      </c>
      <c r="V181" s="228">
        <v>198000000</v>
      </c>
      <c r="W181" s="228">
        <v>0</v>
      </c>
      <c r="X181" s="228">
        <v>0</v>
      </c>
      <c r="Y181" s="228">
        <v>754000000</v>
      </c>
      <c r="Z181" s="228">
        <v>0</v>
      </c>
      <c r="AA181" s="228">
        <v>0</v>
      </c>
      <c r="AB181" s="245">
        <v>0</v>
      </c>
      <c r="AC181" s="228">
        <v>0</v>
      </c>
      <c r="AD181" s="228">
        <v>247959006</v>
      </c>
      <c r="AE181" s="245">
        <v>247959006</v>
      </c>
      <c r="AF181" s="228">
        <v>506040994</v>
      </c>
      <c r="AG181" s="228">
        <v>0</v>
      </c>
      <c r="AH181" s="245">
        <v>174224679</v>
      </c>
      <c r="AI181" s="245">
        <v>174224679</v>
      </c>
      <c r="AJ181" s="226">
        <v>73734327</v>
      </c>
      <c r="AK181" s="226">
        <v>0</v>
      </c>
      <c r="AL181" s="226">
        <v>506040994</v>
      </c>
      <c r="AM181" s="226">
        <v>754000000</v>
      </c>
      <c r="AN181" s="248">
        <v>754000000</v>
      </c>
      <c r="AO181" s="226">
        <v>506040994</v>
      </c>
      <c r="AP181" s="228">
        <v>0</v>
      </c>
      <c r="AQ181" s="226">
        <v>0</v>
      </c>
      <c r="AS181" s="244">
        <f t="shared" si="48"/>
        <v>0</v>
      </c>
    </row>
    <row r="182" spans="1:45" ht="29" x14ac:dyDescent="0.35">
      <c r="A182" s="214">
        <v>212227138</v>
      </c>
      <c r="B182" s="212" t="s">
        <v>591</v>
      </c>
      <c r="C182" s="217">
        <v>556000000</v>
      </c>
      <c r="D182" s="217">
        <f>+V182</f>
        <v>198000000</v>
      </c>
      <c r="E182" s="217">
        <v>0</v>
      </c>
      <c r="F182" s="217">
        <v>0</v>
      </c>
      <c r="G182" s="217">
        <f t="shared" si="54"/>
        <v>754000000</v>
      </c>
      <c r="H182" s="217">
        <v>0</v>
      </c>
      <c r="I182" s="217">
        <v>247959006</v>
      </c>
      <c r="J182" s="217">
        <f t="shared" si="49"/>
        <v>506040994</v>
      </c>
      <c r="K182" s="217">
        <v>174224679</v>
      </c>
      <c r="L182" s="217">
        <v>174224679</v>
      </c>
      <c r="M182" s="217">
        <f t="shared" si="50"/>
        <v>73734327</v>
      </c>
      <c r="N182" s="217">
        <v>754000000</v>
      </c>
      <c r="O182" s="217">
        <f t="shared" si="51"/>
        <v>506040994</v>
      </c>
      <c r="P182" s="217">
        <f t="shared" si="52"/>
        <v>0</v>
      </c>
      <c r="Q182" s="217">
        <f t="shared" si="53"/>
        <v>174224679</v>
      </c>
      <c r="S182" s="222">
        <v>212227138</v>
      </c>
      <c r="T182" s="243" t="s">
        <v>874</v>
      </c>
      <c r="U182" s="221">
        <v>556000000</v>
      </c>
      <c r="V182" s="221">
        <v>198000000</v>
      </c>
      <c r="W182" s="221">
        <v>0</v>
      </c>
      <c r="X182" s="221">
        <v>0</v>
      </c>
      <c r="Y182" s="221">
        <v>754000000</v>
      </c>
      <c r="Z182" s="221">
        <v>0</v>
      </c>
      <c r="AA182" s="221">
        <v>0</v>
      </c>
      <c r="AB182" s="246">
        <v>0</v>
      </c>
      <c r="AC182" s="221">
        <v>0</v>
      </c>
      <c r="AD182" s="221">
        <v>247959006</v>
      </c>
      <c r="AE182" s="246">
        <v>247959006</v>
      </c>
      <c r="AF182" s="221">
        <v>506040994</v>
      </c>
      <c r="AG182" s="221">
        <v>0</v>
      </c>
      <c r="AH182" s="246">
        <v>174224679</v>
      </c>
      <c r="AI182" s="246">
        <v>174224679</v>
      </c>
      <c r="AJ182" s="210">
        <v>73734327</v>
      </c>
      <c r="AK182" s="210">
        <v>0</v>
      </c>
      <c r="AL182" s="210">
        <v>506040994</v>
      </c>
      <c r="AM182" s="210">
        <v>754000000</v>
      </c>
      <c r="AN182" s="247">
        <v>754000000</v>
      </c>
      <c r="AO182" s="210">
        <v>506040994</v>
      </c>
      <c r="AP182" s="221">
        <v>0</v>
      </c>
      <c r="AQ182" s="210">
        <v>0</v>
      </c>
      <c r="AS182" s="244">
        <f t="shared" si="48"/>
        <v>0</v>
      </c>
    </row>
    <row r="183" spans="1:45" x14ac:dyDescent="0.35">
      <c r="A183" s="214">
        <v>21222714</v>
      </c>
      <c r="B183" s="212" t="s">
        <v>592</v>
      </c>
      <c r="C183" s="217">
        <v>100000000</v>
      </c>
      <c r="D183" s="217">
        <v>0</v>
      </c>
      <c r="E183" s="217">
        <v>0</v>
      </c>
      <c r="F183" s="217">
        <v>0</v>
      </c>
      <c r="G183" s="217">
        <f t="shared" si="54"/>
        <v>100000000</v>
      </c>
      <c r="H183" s="217">
        <v>11091873.5</v>
      </c>
      <c r="I183" s="217">
        <v>33604444.520000003</v>
      </c>
      <c r="J183" s="217">
        <f t="shared" si="49"/>
        <v>66395555.479999997</v>
      </c>
      <c r="K183" s="217">
        <v>12198345.939999999</v>
      </c>
      <c r="L183" s="217">
        <v>33818793.960000001</v>
      </c>
      <c r="M183" s="217">
        <f t="shared" si="50"/>
        <v>-214349.43999999762</v>
      </c>
      <c r="N183" s="217">
        <v>39092533.210000001</v>
      </c>
      <c r="O183" s="217">
        <f t="shared" si="51"/>
        <v>5488088.6899999976</v>
      </c>
      <c r="P183" s="217">
        <f t="shared" si="52"/>
        <v>60907466.789999999</v>
      </c>
      <c r="Q183" s="217">
        <f t="shared" si="53"/>
        <v>33818793.960000001</v>
      </c>
      <c r="S183" s="222">
        <v>21222714</v>
      </c>
      <c r="T183" s="243" t="s">
        <v>875</v>
      </c>
      <c r="U183" s="221">
        <v>100000000</v>
      </c>
      <c r="V183" s="221">
        <v>0</v>
      </c>
      <c r="W183" s="221">
        <v>0</v>
      </c>
      <c r="X183" s="221">
        <v>0</v>
      </c>
      <c r="Y183" s="221">
        <v>100000000</v>
      </c>
      <c r="Z183" s="221">
        <v>0</v>
      </c>
      <c r="AA183" s="221">
        <v>0</v>
      </c>
      <c r="AB183" s="246">
        <v>11091873.5</v>
      </c>
      <c r="AC183" s="221">
        <v>11091873.5</v>
      </c>
      <c r="AD183" s="221">
        <v>33604444.520000003</v>
      </c>
      <c r="AE183" s="246">
        <v>33604444.520000003</v>
      </c>
      <c r="AF183" s="221">
        <v>66395555.479999997</v>
      </c>
      <c r="AG183" s="221">
        <v>0</v>
      </c>
      <c r="AH183" s="246">
        <v>12198345.939999999</v>
      </c>
      <c r="AI183" s="246">
        <v>33818793.960000001</v>
      </c>
      <c r="AJ183" s="210">
        <v>-214349.43999999762</v>
      </c>
      <c r="AK183" s="210">
        <v>0</v>
      </c>
      <c r="AL183" s="210">
        <v>10980812.390000001</v>
      </c>
      <c r="AM183" s="210">
        <v>39092533.210000001</v>
      </c>
      <c r="AN183" s="247">
        <v>39092533.210000001</v>
      </c>
      <c r="AO183" s="210">
        <v>5488088.6899999976</v>
      </c>
      <c r="AP183" s="221">
        <v>60907466.789999999</v>
      </c>
      <c r="AQ183" s="210">
        <v>0</v>
      </c>
      <c r="AS183" s="244">
        <f t="shared" si="48"/>
        <v>0</v>
      </c>
    </row>
    <row r="184" spans="1:45" s="226" customFormat="1" x14ac:dyDescent="0.35">
      <c r="A184" s="232">
        <v>2122272</v>
      </c>
      <c r="B184" s="233" t="s">
        <v>81</v>
      </c>
      <c r="C184" s="234">
        <f>+C185+C187+C190</f>
        <v>1287000000</v>
      </c>
      <c r="D184" s="234">
        <f t="shared" ref="D184:Q184" si="59">+D185+D187+D190</f>
        <v>160000000</v>
      </c>
      <c r="E184" s="234">
        <f t="shared" si="59"/>
        <v>0</v>
      </c>
      <c r="F184" s="234">
        <f t="shared" si="59"/>
        <v>0</v>
      </c>
      <c r="G184" s="234">
        <f t="shared" si="59"/>
        <v>1447000000</v>
      </c>
      <c r="H184" s="234">
        <v>15000000</v>
      </c>
      <c r="I184" s="234">
        <v>802406791</v>
      </c>
      <c r="J184" s="234">
        <f t="shared" si="59"/>
        <v>484593209</v>
      </c>
      <c r="K184" s="234">
        <v>20690800</v>
      </c>
      <c r="L184" s="234">
        <v>20690800</v>
      </c>
      <c r="M184" s="234">
        <f t="shared" si="59"/>
        <v>781715991</v>
      </c>
      <c r="N184" s="234">
        <v>1249617448</v>
      </c>
      <c r="O184" s="234">
        <f t="shared" si="59"/>
        <v>447210657</v>
      </c>
      <c r="P184" s="234">
        <f t="shared" si="59"/>
        <v>37382552</v>
      </c>
      <c r="Q184" s="234">
        <f t="shared" si="59"/>
        <v>20690800</v>
      </c>
      <c r="S184" s="227">
        <v>2122272</v>
      </c>
      <c r="T184" s="242" t="s">
        <v>81</v>
      </c>
      <c r="U184" s="228">
        <v>1287000000</v>
      </c>
      <c r="V184" s="228">
        <v>0</v>
      </c>
      <c r="W184" s="228">
        <v>0</v>
      </c>
      <c r="X184" s="228">
        <v>0</v>
      </c>
      <c r="Y184" s="228">
        <v>1287000000</v>
      </c>
      <c r="Z184" s="228">
        <v>372300000</v>
      </c>
      <c r="AA184" s="228">
        <v>0</v>
      </c>
      <c r="AB184" s="245">
        <v>15000000</v>
      </c>
      <c r="AC184" s="228">
        <v>15000000</v>
      </c>
      <c r="AD184" s="228">
        <v>1174706791</v>
      </c>
      <c r="AE184" s="245">
        <v>802406791</v>
      </c>
      <c r="AF184" s="228">
        <v>484593209</v>
      </c>
      <c r="AG184" s="228">
        <v>0</v>
      </c>
      <c r="AH184" s="245">
        <v>20690800</v>
      </c>
      <c r="AI184" s="245">
        <v>20690800</v>
      </c>
      <c r="AJ184" s="226">
        <v>781715991</v>
      </c>
      <c r="AK184" s="226">
        <v>0</v>
      </c>
      <c r="AL184" s="226">
        <v>0</v>
      </c>
      <c r="AM184" s="226">
        <v>1249617448</v>
      </c>
      <c r="AN184" s="248">
        <v>1249617448</v>
      </c>
      <c r="AO184" s="226">
        <v>447210657</v>
      </c>
      <c r="AP184" s="228">
        <v>37382552</v>
      </c>
      <c r="AQ184" s="226">
        <v>0</v>
      </c>
      <c r="AS184" s="244">
        <f t="shared" si="48"/>
        <v>0</v>
      </c>
    </row>
    <row r="185" spans="1:45" s="226" customFormat="1" x14ac:dyDescent="0.35">
      <c r="A185" s="235">
        <v>21222721</v>
      </c>
      <c r="B185" s="236" t="s">
        <v>82</v>
      </c>
      <c r="C185" s="237">
        <f>+C186</f>
        <v>85000000</v>
      </c>
      <c r="D185" s="237">
        <v>0</v>
      </c>
      <c r="E185" s="237">
        <v>0</v>
      </c>
      <c r="F185" s="237">
        <v>0</v>
      </c>
      <c r="G185" s="237">
        <f t="shared" si="54"/>
        <v>85000000</v>
      </c>
      <c r="H185" s="237">
        <v>0</v>
      </c>
      <c r="I185" s="237">
        <v>62617448</v>
      </c>
      <c r="J185" s="237">
        <f t="shared" si="49"/>
        <v>22382552</v>
      </c>
      <c r="K185" s="237">
        <v>2600000</v>
      </c>
      <c r="L185" s="237">
        <v>2600000</v>
      </c>
      <c r="M185" s="237">
        <f t="shared" si="50"/>
        <v>60017448</v>
      </c>
      <c r="N185" s="237">
        <v>62617448</v>
      </c>
      <c r="O185" s="237">
        <f t="shared" si="51"/>
        <v>0</v>
      </c>
      <c r="P185" s="237">
        <f t="shared" si="52"/>
        <v>22382552</v>
      </c>
      <c r="Q185" s="237">
        <f t="shared" si="53"/>
        <v>2600000</v>
      </c>
      <c r="S185" s="227">
        <v>21222721</v>
      </c>
      <c r="T185" s="242" t="s">
        <v>82</v>
      </c>
      <c r="U185" s="228">
        <v>85000000</v>
      </c>
      <c r="V185" s="228">
        <v>0</v>
      </c>
      <c r="W185" s="228">
        <v>0</v>
      </c>
      <c r="X185" s="228">
        <v>0</v>
      </c>
      <c r="Y185" s="228">
        <v>85000000</v>
      </c>
      <c r="Z185" s="228">
        <v>0</v>
      </c>
      <c r="AA185" s="228">
        <v>0</v>
      </c>
      <c r="AB185" s="245">
        <v>0</v>
      </c>
      <c r="AC185" s="228">
        <v>0</v>
      </c>
      <c r="AD185" s="228">
        <v>62617448</v>
      </c>
      <c r="AE185" s="245">
        <v>62617448</v>
      </c>
      <c r="AF185" s="228">
        <v>22382552</v>
      </c>
      <c r="AG185" s="228">
        <v>0</v>
      </c>
      <c r="AH185" s="245">
        <v>2600000</v>
      </c>
      <c r="AI185" s="245">
        <v>2600000</v>
      </c>
      <c r="AJ185" s="226">
        <v>60017448</v>
      </c>
      <c r="AK185" s="226">
        <v>0</v>
      </c>
      <c r="AL185" s="226">
        <v>0</v>
      </c>
      <c r="AM185" s="226">
        <v>62617448</v>
      </c>
      <c r="AN185" s="248">
        <v>62617448</v>
      </c>
      <c r="AO185" s="226">
        <v>0</v>
      </c>
      <c r="AP185" s="228">
        <v>22382552</v>
      </c>
      <c r="AQ185" s="226">
        <v>0</v>
      </c>
      <c r="AS185" s="244">
        <f t="shared" si="48"/>
        <v>0</v>
      </c>
    </row>
    <row r="186" spans="1:45" ht="29" x14ac:dyDescent="0.35">
      <c r="A186" s="214">
        <v>212227211</v>
      </c>
      <c r="B186" s="212" t="s">
        <v>593</v>
      </c>
      <c r="C186" s="217">
        <v>85000000</v>
      </c>
      <c r="D186" s="217">
        <v>0</v>
      </c>
      <c r="E186" s="217">
        <v>0</v>
      </c>
      <c r="F186" s="217">
        <v>0</v>
      </c>
      <c r="G186" s="217">
        <f t="shared" si="54"/>
        <v>85000000</v>
      </c>
      <c r="H186" s="217">
        <v>0</v>
      </c>
      <c r="I186" s="217">
        <v>62617448</v>
      </c>
      <c r="J186" s="217">
        <f t="shared" si="49"/>
        <v>22382552</v>
      </c>
      <c r="K186" s="217">
        <v>2600000</v>
      </c>
      <c r="L186" s="217">
        <v>2600000</v>
      </c>
      <c r="M186" s="217">
        <f t="shared" si="50"/>
        <v>60017448</v>
      </c>
      <c r="N186" s="217">
        <v>62617448</v>
      </c>
      <c r="O186" s="217">
        <f t="shared" si="51"/>
        <v>0</v>
      </c>
      <c r="P186" s="217">
        <f t="shared" si="52"/>
        <v>22382552</v>
      </c>
      <c r="Q186" s="217">
        <f t="shared" si="53"/>
        <v>2600000</v>
      </c>
      <c r="S186" s="222">
        <v>212227211</v>
      </c>
      <c r="T186" s="243" t="s">
        <v>877</v>
      </c>
      <c r="U186" s="221">
        <v>85000000</v>
      </c>
      <c r="V186" s="221">
        <v>0</v>
      </c>
      <c r="W186" s="221">
        <v>0</v>
      </c>
      <c r="X186" s="221">
        <v>0</v>
      </c>
      <c r="Y186" s="221">
        <v>85000000</v>
      </c>
      <c r="Z186" s="221">
        <v>0</v>
      </c>
      <c r="AA186" s="221">
        <v>0</v>
      </c>
      <c r="AB186" s="246">
        <v>0</v>
      </c>
      <c r="AC186" s="221">
        <v>0</v>
      </c>
      <c r="AD186" s="221">
        <v>62617448</v>
      </c>
      <c r="AE186" s="246">
        <v>62617448</v>
      </c>
      <c r="AF186" s="221">
        <v>22382552</v>
      </c>
      <c r="AG186" s="221">
        <v>0</v>
      </c>
      <c r="AH186" s="246">
        <v>2600000</v>
      </c>
      <c r="AI186" s="246">
        <v>2600000</v>
      </c>
      <c r="AJ186" s="210">
        <v>60017448</v>
      </c>
      <c r="AK186" s="210">
        <v>0</v>
      </c>
      <c r="AL186" s="210">
        <v>0</v>
      </c>
      <c r="AM186" s="210">
        <v>62617448</v>
      </c>
      <c r="AN186" s="247">
        <v>62617448</v>
      </c>
      <c r="AO186" s="210">
        <v>0</v>
      </c>
      <c r="AP186" s="221">
        <v>22382552</v>
      </c>
      <c r="AQ186" s="210">
        <v>0</v>
      </c>
      <c r="AS186" s="244">
        <f t="shared" si="48"/>
        <v>0</v>
      </c>
    </row>
    <row r="187" spans="1:45" s="226" customFormat="1" x14ac:dyDescent="0.35">
      <c r="A187" s="235">
        <v>21222722</v>
      </c>
      <c r="B187" s="236" t="s">
        <v>83</v>
      </c>
      <c r="C187" s="237">
        <f>+C188+C189</f>
        <v>1202000000</v>
      </c>
      <c r="D187" s="237">
        <v>0</v>
      </c>
      <c r="E187" s="237">
        <v>0</v>
      </c>
      <c r="F187" s="237">
        <v>0</v>
      </c>
      <c r="G187" s="237">
        <f t="shared" si="54"/>
        <v>1202000000</v>
      </c>
      <c r="H187" s="237">
        <v>15000000</v>
      </c>
      <c r="I187" s="237">
        <v>739789343</v>
      </c>
      <c r="J187" s="237">
        <f t="shared" si="49"/>
        <v>462210657</v>
      </c>
      <c r="K187" s="237">
        <v>18090800</v>
      </c>
      <c r="L187" s="237">
        <v>18090800</v>
      </c>
      <c r="M187" s="237">
        <f t="shared" si="50"/>
        <v>721698543</v>
      </c>
      <c r="N187" s="237">
        <v>1187000000</v>
      </c>
      <c r="O187" s="237">
        <f t="shared" si="51"/>
        <v>447210657</v>
      </c>
      <c r="P187" s="237">
        <f t="shared" si="52"/>
        <v>15000000</v>
      </c>
      <c r="Q187" s="237">
        <f t="shared" si="53"/>
        <v>18090800</v>
      </c>
      <c r="S187" s="227">
        <v>21222722</v>
      </c>
      <c r="T187" s="242" t="s">
        <v>83</v>
      </c>
      <c r="U187" s="228">
        <v>1202000000</v>
      </c>
      <c r="V187" s="228">
        <v>0</v>
      </c>
      <c r="W187" s="228">
        <v>0</v>
      </c>
      <c r="X187" s="228">
        <v>0</v>
      </c>
      <c r="Y187" s="228">
        <v>1202000000</v>
      </c>
      <c r="Z187" s="228">
        <v>372300000</v>
      </c>
      <c r="AA187" s="228">
        <v>0</v>
      </c>
      <c r="AB187" s="245">
        <v>15000000</v>
      </c>
      <c r="AC187" s="228">
        <v>15000000</v>
      </c>
      <c r="AD187" s="228">
        <v>1112089343</v>
      </c>
      <c r="AE187" s="245">
        <v>739789343</v>
      </c>
      <c r="AF187" s="228">
        <v>462210657</v>
      </c>
      <c r="AG187" s="228">
        <v>0</v>
      </c>
      <c r="AH187" s="245">
        <v>18090800</v>
      </c>
      <c r="AI187" s="245">
        <v>18090800</v>
      </c>
      <c r="AJ187" s="226">
        <v>721698543</v>
      </c>
      <c r="AK187" s="226">
        <v>0</v>
      </c>
      <c r="AL187" s="226">
        <v>0</v>
      </c>
      <c r="AM187" s="226">
        <v>1187000000</v>
      </c>
      <c r="AN187" s="248">
        <v>1187000000</v>
      </c>
      <c r="AO187" s="226">
        <v>447210657</v>
      </c>
      <c r="AP187" s="228">
        <v>15000000</v>
      </c>
      <c r="AQ187" s="226">
        <v>0</v>
      </c>
      <c r="AS187" s="244">
        <f t="shared" si="48"/>
        <v>0</v>
      </c>
    </row>
    <row r="188" spans="1:45" ht="29" x14ac:dyDescent="0.35">
      <c r="A188" s="214">
        <v>212227222</v>
      </c>
      <c r="B188" s="212" t="s">
        <v>640</v>
      </c>
      <c r="C188" s="217">
        <v>1200000000</v>
      </c>
      <c r="D188" s="217">
        <v>0</v>
      </c>
      <c r="E188" s="217">
        <v>0</v>
      </c>
      <c r="F188" s="217">
        <v>0</v>
      </c>
      <c r="G188" s="217">
        <f t="shared" si="54"/>
        <v>1200000000</v>
      </c>
      <c r="H188" s="217">
        <v>15000000</v>
      </c>
      <c r="I188" s="217">
        <v>739789343</v>
      </c>
      <c r="J188" s="217">
        <f t="shared" si="49"/>
        <v>460210657</v>
      </c>
      <c r="K188" s="217">
        <v>18090800</v>
      </c>
      <c r="L188" s="217">
        <v>18090800</v>
      </c>
      <c r="M188" s="217">
        <f t="shared" si="50"/>
        <v>721698543</v>
      </c>
      <c r="N188" s="217">
        <v>1187000000</v>
      </c>
      <c r="O188" s="217">
        <f t="shared" si="51"/>
        <v>447210657</v>
      </c>
      <c r="P188" s="217">
        <f t="shared" si="52"/>
        <v>13000000</v>
      </c>
      <c r="Q188" s="217">
        <f t="shared" si="53"/>
        <v>18090800</v>
      </c>
      <c r="S188" s="222">
        <v>212227222</v>
      </c>
      <c r="T188" s="243" t="s">
        <v>880</v>
      </c>
      <c r="U188" s="221">
        <v>1200000000</v>
      </c>
      <c r="V188" s="221">
        <v>0</v>
      </c>
      <c r="W188" s="221">
        <v>0</v>
      </c>
      <c r="X188" s="221">
        <v>0</v>
      </c>
      <c r="Y188" s="221">
        <v>1200000000</v>
      </c>
      <c r="Z188" s="221">
        <v>372300000</v>
      </c>
      <c r="AA188" s="221">
        <v>0</v>
      </c>
      <c r="AB188" s="246">
        <v>15000000</v>
      </c>
      <c r="AC188" s="221">
        <v>15000000</v>
      </c>
      <c r="AD188" s="221">
        <v>1112089343</v>
      </c>
      <c r="AE188" s="246">
        <v>739789343</v>
      </c>
      <c r="AF188" s="221">
        <v>460210657</v>
      </c>
      <c r="AG188" s="221">
        <v>0</v>
      </c>
      <c r="AH188" s="246">
        <v>18090800</v>
      </c>
      <c r="AI188" s="246">
        <v>18090800</v>
      </c>
      <c r="AJ188" s="210">
        <v>721698543</v>
      </c>
      <c r="AK188" s="210">
        <v>0</v>
      </c>
      <c r="AL188" s="210">
        <v>0</v>
      </c>
      <c r="AM188" s="210">
        <v>1187000000</v>
      </c>
      <c r="AN188" s="247">
        <v>1187000000</v>
      </c>
      <c r="AO188" s="210">
        <v>447210657</v>
      </c>
      <c r="AP188" s="221">
        <v>13000000</v>
      </c>
      <c r="AQ188" s="210">
        <v>0</v>
      </c>
      <c r="AS188" s="244">
        <f t="shared" si="48"/>
        <v>0</v>
      </c>
    </row>
    <row r="189" spans="1:45" x14ac:dyDescent="0.35">
      <c r="A189" s="214">
        <v>212227223</v>
      </c>
      <c r="B189" s="212" t="s">
        <v>641</v>
      </c>
      <c r="C189" s="217">
        <v>2000000</v>
      </c>
      <c r="D189" s="217">
        <v>0</v>
      </c>
      <c r="E189" s="217">
        <v>0</v>
      </c>
      <c r="F189" s="217">
        <v>0</v>
      </c>
      <c r="G189" s="217">
        <f t="shared" si="54"/>
        <v>2000000</v>
      </c>
      <c r="H189" s="217">
        <v>0</v>
      </c>
      <c r="I189" s="217">
        <v>0</v>
      </c>
      <c r="J189" s="217">
        <f t="shared" si="49"/>
        <v>2000000</v>
      </c>
      <c r="K189" s="217">
        <v>0</v>
      </c>
      <c r="L189" s="217">
        <v>0</v>
      </c>
      <c r="M189" s="217">
        <f t="shared" si="50"/>
        <v>0</v>
      </c>
      <c r="N189" s="217">
        <v>0</v>
      </c>
      <c r="O189" s="217">
        <f t="shared" si="51"/>
        <v>0</v>
      </c>
      <c r="P189" s="217">
        <f t="shared" si="52"/>
        <v>2000000</v>
      </c>
      <c r="Q189" s="217">
        <f t="shared" si="53"/>
        <v>0</v>
      </c>
      <c r="S189" s="222">
        <v>212227223</v>
      </c>
      <c r="T189" s="243" t="s">
        <v>881</v>
      </c>
      <c r="U189" s="221">
        <v>2000000</v>
      </c>
      <c r="V189" s="221">
        <v>0</v>
      </c>
      <c r="W189" s="221">
        <v>0</v>
      </c>
      <c r="X189" s="221">
        <v>0</v>
      </c>
      <c r="Y189" s="221">
        <v>2000000</v>
      </c>
      <c r="Z189" s="221">
        <v>0</v>
      </c>
      <c r="AA189" s="221">
        <v>0</v>
      </c>
      <c r="AB189" s="246">
        <v>0</v>
      </c>
      <c r="AC189" s="221">
        <v>0</v>
      </c>
      <c r="AD189" s="221">
        <v>0</v>
      </c>
      <c r="AE189" s="246">
        <v>0</v>
      </c>
      <c r="AF189" s="221">
        <v>2000000</v>
      </c>
      <c r="AG189" s="221">
        <v>0</v>
      </c>
      <c r="AH189" s="246">
        <v>0</v>
      </c>
      <c r="AI189" s="246">
        <v>0</v>
      </c>
      <c r="AJ189" s="210">
        <v>0</v>
      </c>
      <c r="AK189" s="210">
        <v>0</v>
      </c>
      <c r="AL189" s="210">
        <v>0</v>
      </c>
      <c r="AM189" s="210">
        <v>0</v>
      </c>
      <c r="AN189" s="247">
        <v>0</v>
      </c>
      <c r="AO189" s="210">
        <v>0</v>
      </c>
      <c r="AP189" s="221">
        <v>2000000</v>
      </c>
      <c r="AQ189" s="210">
        <v>0</v>
      </c>
      <c r="AS189" s="244">
        <f t="shared" si="48"/>
        <v>0</v>
      </c>
    </row>
    <row r="190" spans="1:45" s="226" customFormat="1" x14ac:dyDescent="0.35">
      <c r="A190" s="235">
        <v>2122273</v>
      </c>
      <c r="B190" s="236" t="s">
        <v>1183</v>
      </c>
      <c r="C190" s="237">
        <v>0</v>
      </c>
      <c r="D190" s="237">
        <f>+V190</f>
        <v>160000000</v>
      </c>
      <c r="E190" s="237"/>
      <c r="F190" s="237"/>
      <c r="G190" s="237">
        <f t="shared" si="54"/>
        <v>160000000</v>
      </c>
      <c r="H190" s="237">
        <v>0</v>
      </c>
      <c r="I190" s="237">
        <v>0</v>
      </c>
      <c r="J190" s="237"/>
      <c r="K190" s="237">
        <v>0</v>
      </c>
      <c r="L190" s="237">
        <v>0</v>
      </c>
      <c r="M190" s="237"/>
      <c r="N190" s="237">
        <v>160000000</v>
      </c>
      <c r="O190" s="237"/>
      <c r="P190" s="237"/>
      <c r="Q190" s="237"/>
      <c r="S190" s="227">
        <v>2122273</v>
      </c>
      <c r="T190" s="242" t="s">
        <v>1183</v>
      </c>
      <c r="U190" s="228">
        <v>0</v>
      </c>
      <c r="V190" s="228">
        <v>160000000</v>
      </c>
      <c r="W190" s="228">
        <v>0</v>
      </c>
      <c r="X190" s="228">
        <v>0</v>
      </c>
      <c r="Y190" s="228">
        <v>160000000</v>
      </c>
      <c r="Z190" s="228">
        <v>0</v>
      </c>
      <c r="AA190" s="228">
        <v>0</v>
      </c>
      <c r="AB190" s="245">
        <v>0</v>
      </c>
      <c r="AC190" s="228">
        <v>0</v>
      </c>
      <c r="AD190" s="228">
        <v>0</v>
      </c>
      <c r="AE190" s="245">
        <v>0</v>
      </c>
      <c r="AF190" s="228">
        <v>160000000</v>
      </c>
      <c r="AG190" s="228">
        <v>0</v>
      </c>
      <c r="AH190" s="245">
        <v>0</v>
      </c>
      <c r="AI190" s="245">
        <v>0</v>
      </c>
      <c r="AJ190" s="226">
        <v>0</v>
      </c>
      <c r="AK190" s="226">
        <v>0</v>
      </c>
      <c r="AL190" s="226">
        <v>160000000</v>
      </c>
      <c r="AM190" s="226">
        <v>160000000</v>
      </c>
      <c r="AN190" s="248">
        <v>160000000</v>
      </c>
      <c r="AO190" s="226">
        <v>160000000</v>
      </c>
      <c r="AP190" s="228">
        <v>0</v>
      </c>
      <c r="AQ190" s="226">
        <v>0</v>
      </c>
      <c r="AS190" s="244">
        <f t="shared" si="48"/>
        <v>0</v>
      </c>
    </row>
    <row r="191" spans="1:45" s="226" customFormat="1" x14ac:dyDescent="0.35">
      <c r="A191" s="235">
        <v>212228</v>
      </c>
      <c r="B191" s="236" t="s">
        <v>84</v>
      </c>
      <c r="C191" s="237">
        <f>+C192+C194+C200+C204+C206+C213+C218</f>
        <v>2359300000</v>
      </c>
      <c r="D191" s="237">
        <f t="shared" ref="D191:Q191" si="60">+D192+D194+D200+D204+D206+D213+D218</f>
        <v>1589513991</v>
      </c>
      <c r="E191" s="237">
        <f t="shared" si="60"/>
        <v>219312351</v>
      </c>
      <c r="F191" s="237">
        <f t="shared" si="60"/>
        <v>675500000</v>
      </c>
      <c r="G191" s="237">
        <f t="shared" si="60"/>
        <v>4405001640</v>
      </c>
      <c r="H191" s="237">
        <v>758960577</v>
      </c>
      <c r="I191" s="237">
        <v>2588620375.3499999</v>
      </c>
      <c r="J191" s="237">
        <f t="shared" si="60"/>
        <v>1816381264.6500001</v>
      </c>
      <c r="K191" s="237">
        <v>347446313.40999997</v>
      </c>
      <c r="L191" s="237">
        <v>637256214.40999997</v>
      </c>
      <c r="M191" s="237">
        <f t="shared" si="60"/>
        <v>1951364160.9400001</v>
      </c>
      <c r="N191" s="237">
        <v>3418596957</v>
      </c>
      <c r="O191" s="237">
        <f t="shared" si="60"/>
        <v>829976581.64999998</v>
      </c>
      <c r="P191" s="237">
        <f t="shared" si="60"/>
        <v>986404683</v>
      </c>
      <c r="Q191" s="237">
        <f t="shared" si="60"/>
        <v>637256214.40999997</v>
      </c>
      <c r="S191" s="227">
        <v>212228</v>
      </c>
      <c r="T191" s="242" t="s">
        <v>84</v>
      </c>
      <c r="U191" s="228">
        <v>2359300000</v>
      </c>
      <c r="V191" s="228">
        <v>1589513991</v>
      </c>
      <c r="W191" s="228">
        <v>219312351</v>
      </c>
      <c r="X191" s="228">
        <v>675500000</v>
      </c>
      <c r="Y191" s="228">
        <v>4405001640</v>
      </c>
      <c r="Z191" s="228">
        <v>250000000</v>
      </c>
      <c r="AA191" s="228">
        <v>0</v>
      </c>
      <c r="AB191" s="245">
        <v>758960577</v>
      </c>
      <c r="AC191" s="228">
        <v>758960577</v>
      </c>
      <c r="AD191" s="228">
        <v>2838620375.3499999</v>
      </c>
      <c r="AE191" s="245">
        <v>2588620375.3499999</v>
      </c>
      <c r="AF191" s="228">
        <v>1816381264.6500001</v>
      </c>
      <c r="AG191" s="228">
        <v>250000000</v>
      </c>
      <c r="AH191" s="245">
        <v>347446313.40999997</v>
      </c>
      <c r="AI191" s="245">
        <v>637256214.40999997</v>
      </c>
      <c r="AJ191" s="226">
        <v>2201364160.9400001</v>
      </c>
      <c r="AK191" s="226">
        <v>48433000</v>
      </c>
      <c r="AL191" s="226">
        <v>396261138</v>
      </c>
      <c r="AM191" s="226">
        <v>3467029957</v>
      </c>
      <c r="AN191" s="248">
        <v>3418596957</v>
      </c>
      <c r="AO191" s="226">
        <v>829976581.6500001</v>
      </c>
      <c r="AP191" s="228">
        <v>986404683</v>
      </c>
      <c r="AQ191" s="226">
        <v>0</v>
      </c>
      <c r="AS191" s="244">
        <f t="shared" si="48"/>
        <v>0</v>
      </c>
    </row>
    <row r="192" spans="1:45" x14ac:dyDescent="0.35">
      <c r="A192" s="235">
        <v>2122281</v>
      </c>
      <c r="B192" s="236" t="s">
        <v>85</v>
      </c>
      <c r="C192" s="237">
        <f>+C193</f>
        <v>250000000</v>
      </c>
      <c r="D192" s="237">
        <f t="shared" ref="D192:Q192" si="61">+D193</f>
        <v>450196000</v>
      </c>
      <c r="E192" s="237">
        <f t="shared" si="61"/>
        <v>312351</v>
      </c>
      <c r="F192" s="237">
        <f t="shared" si="61"/>
        <v>68000000</v>
      </c>
      <c r="G192" s="237">
        <f t="shared" si="61"/>
        <v>767883649</v>
      </c>
      <c r="H192" s="237">
        <v>31378908</v>
      </c>
      <c r="I192" s="237">
        <v>654419693</v>
      </c>
      <c r="J192" s="237">
        <f t="shared" si="61"/>
        <v>113463956</v>
      </c>
      <c r="K192" s="237">
        <v>84261742.030000001</v>
      </c>
      <c r="L192" s="237">
        <v>84261742.030000001</v>
      </c>
      <c r="M192" s="237">
        <f t="shared" si="61"/>
        <v>570157950.97000003</v>
      </c>
      <c r="N192" s="237">
        <v>743155693</v>
      </c>
      <c r="O192" s="237">
        <f t="shared" si="61"/>
        <v>88736000</v>
      </c>
      <c r="P192" s="237">
        <f t="shared" si="61"/>
        <v>24727956</v>
      </c>
      <c r="Q192" s="237">
        <f t="shared" si="61"/>
        <v>84261742.030000001</v>
      </c>
      <c r="R192" s="226"/>
      <c r="S192" s="222">
        <v>2122281</v>
      </c>
      <c r="T192" s="243" t="s">
        <v>85</v>
      </c>
      <c r="U192" s="221">
        <v>250000000</v>
      </c>
      <c r="V192" s="221">
        <v>450196000</v>
      </c>
      <c r="W192" s="221">
        <v>312351</v>
      </c>
      <c r="X192" s="221">
        <v>68000000</v>
      </c>
      <c r="Y192" s="221">
        <v>767883649</v>
      </c>
      <c r="Z192" s="221">
        <v>0</v>
      </c>
      <c r="AA192" s="221">
        <v>0</v>
      </c>
      <c r="AB192" s="246">
        <v>31378908</v>
      </c>
      <c r="AC192" s="221">
        <v>31378908</v>
      </c>
      <c r="AD192" s="221">
        <v>654419693</v>
      </c>
      <c r="AE192" s="246">
        <v>654419693</v>
      </c>
      <c r="AF192" s="221">
        <v>113463956</v>
      </c>
      <c r="AG192" s="221">
        <v>0</v>
      </c>
      <c r="AH192" s="246">
        <v>84261742.030000001</v>
      </c>
      <c r="AI192" s="246">
        <v>84261742.030000001</v>
      </c>
      <c r="AJ192" s="210">
        <v>570157950.97000003</v>
      </c>
      <c r="AK192" s="210">
        <v>48433000</v>
      </c>
      <c r="AL192" s="210">
        <v>106114908</v>
      </c>
      <c r="AM192" s="210">
        <v>791588693</v>
      </c>
      <c r="AN192" s="247">
        <v>743155693</v>
      </c>
      <c r="AO192" s="210">
        <v>88736000</v>
      </c>
      <c r="AP192" s="221">
        <v>24727956</v>
      </c>
      <c r="AQ192" s="210">
        <v>0</v>
      </c>
      <c r="AS192" s="244">
        <f t="shared" si="48"/>
        <v>0</v>
      </c>
    </row>
    <row r="193" spans="1:45" s="226" customFormat="1" x14ac:dyDescent="0.35">
      <c r="A193" s="214">
        <v>21222811</v>
      </c>
      <c r="B193" s="212" t="s">
        <v>594</v>
      </c>
      <c r="C193" s="217">
        <v>250000000</v>
      </c>
      <c r="D193" s="217">
        <f>+V193</f>
        <v>450196000</v>
      </c>
      <c r="E193" s="217">
        <f>+W193</f>
        <v>312351</v>
      </c>
      <c r="F193" s="217">
        <v>68000000</v>
      </c>
      <c r="G193" s="217">
        <f t="shared" si="54"/>
        <v>767883649</v>
      </c>
      <c r="H193" s="217">
        <v>31378908</v>
      </c>
      <c r="I193" s="217">
        <v>654419693</v>
      </c>
      <c r="J193" s="217">
        <f t="shared" si="49"/>
        <v>113463956</v>
      </c>
      <c r="K193" s="217">
        <v>84261742.030000001</v>
      </c>
      <c r="L193" s="217">
        <v>84261742.030000001</v>
      </c>
      <c r="M193" s="217">
        <f t="shared" si="50"/>
        <v>570157950.97000003</v>
      </c>
      <c r="N193" s="217">
        <v>743155693</v>
      </c>
      <c r="O193" s="217">
        <f t="shared" si="51"/>
        <v>88736000</v>
      </c>
      <c r="P193" s="217">
        <f t="shared" si="52"/>
        <v>24727956</v>
      </c>
      <c r="Q193" s="217">
        <f t="shared" si="53"/>
        <v>84261742.030000001</v>
      </c>
      <c r="R193" s="210"/>
      <c r="S193" s="227">
        <v>21222811</v>
      </c>
      <c r="T193" s="242" t="s">
        <v>882</v>
      </c>
      <c r="U193" s="228">
        <v>250000000</v>
      </c>
      <c r="V193" s="228">
        <v>450196000</v>
      </c>
      <c r="W193" s="228">
        <v>312351</v>
      </c>
      <c r="X193" s="228">
        <v>68000000</v>
      </c>
      <c r="Y193" s="228">
        <v>767883649</v>
      </c>
      <c r="Z193" s="228">
        <v>0</v>
      </c>
      <c r="AA193" s="228">
        <v>0</v>
      </c>
      <c r="AB193" s="245">
        <v>31378908</v>
      </c>
      <c r="AC193" s="228">
        <v>31378908</v>
      </c>
      <c r="AD193" s="228">
        <v>654419693</v>
      </c>
      <c r="AE193" s="245">
        <v>654419693</v>
      </c>
      <c r="AF193" s="228">
        <v>113463956</v>
      </c>
      <c r="AG193" s="228">
        <v>0</v>
      </c>
      <c r="AH193" s="245">
        <v>84261742.030000001</v>
      </c>
      <c r="AI193" s="245">
        <v>84261742.030000001</v>
      </c>
      <c r="AJ193" s="226">
        <v>570157950.97000003</v>
      </c>
      <c r="AK193" s="226">
        <v>48433000</v>
      </c>
      <c r="AL193" s="226">
        <v>106114908</v>
      </c>
      <c r="AM193" s="226">
        <v>791588693</v>
      </c>
      <c r="AN193" s="248">
        <v>743155693</v>
      </c>
      <c r="AO193" s="226">
        <v>88736000</v>
      </c>
      <c r="AP193" s="228">
        <v>24727956</v>
      </c>
      <c r="AQ193" s="226">
        <v>0</v>
      </c>
      <c r="AS193" s="244">
        <f>+E193-W193</f>
        <v>0</v>
      </c>
    </row>
    <row r="194" spans="1:45" s="226" customFormat="1" x14ac:dyDescent="0.35">
      <c r="A194" s="235">
        <v>2122282</v>
      </c>
      <c r="B194" s="236" t="s">
        <v>86</v>
      </c>
      <c r="C194" s="237">
        <f>+C195+C197+C198+C199</f>
        <v>880000000</v>
      </c>
      <c r="D194" s="237">
        <v>405000000</v>
      </c>
      <c r="E194" s="237">
        <v>100000000</v>
      </c>
      <c r="F194" s="237">
        <v>607500000</v>
      </c>
      <c r="G194" s="237">
        <f t="shared" si="54"/>
        <v>1792500000</v>
      </c>
      <c r="H194" s="237">
        <v>241965833</v>
      </c>
      <c r="I194" s="237">
        <v>852113473</v>
      </c>
      <c r="J194" s="237">
        <f t="shared" si="49"/>
        <v>940386527</v>
      </c>
      <c r="K194" s="237">
        <v>70551688.379999995</v>
      </c>
      <c r="L194" s="237">
        <v>336891044.38</v>
      </c>
      <c r="M194" s="237">
        <f t="shared" si="50"/>
        <v>515222428.62</v>
      </c>
      <c r="N194" s="237">
        <v>1350082271</v>
      </c>
      <c r="O194" s="237">
        <f t="shared" si="51"/>
        <v>497968798</v>
      </c>
      <c r="P194" s="237">
        <f t="shared" si="52"/>
        <v>442417729</v>
      </c>
      <c r="Q194" s="237">
        <f t="shared" si="53"/>
        <v>336891044.38</v>
      </c>
      <c r="S194" s="227">
        <v>2122282</v>
      </c>
      <c r="T194" s="242" t="s">
        <v>86</v>
      </c>
      <c r="U194" s="228">
        <v>880000000</v>
      </c>
      <c r="V194" s="228">
        <v>405000000</v>
      </c>
      <c r="W194" s="228">
        <v>100000000</v>
      </c>
      <c r="X194" s="228">
        <v>607500000</v>
      </c>
      <c r="Y194" s="228">
        <v>1792500000</v>
      </c>
      <c r="Z194" s="228">
        <v>250000000</v>
      </c>
      <c r="AA194" s="228">
        <v>0</v>
      </c>
      <c r="AB194" s="245">
        <v>241965833</v>
      </c>
      <c r="AC194" s="228">
        <v>241965833</v>
      </c>
      <c r="AD194" s="228">
        <v>1102113473</v>
      </c>
      <c r="AE194" s="245">
        <v>852113473</v>
      </c>
      <c r="AF194" s="228">
        <v>940386527</v>
      </c>
      <c r="AG194" s="228">
        <v>250000000</v>
      </c>
      <c r="AH194" s="245">
        <v>70551688.379999995</v>
      </c>
      <c r="AI194" s="245">
        <v>336891044.38</v>
      </c>
      <c r="AJ194" s="226">
        <v>765222428.62</v>
      </c>
      <c r="AK194" s="226">
        <v>0</v>
      </c>
      <c r="AL194" s="226">
        <v>13065833</v>
      </c>
      <c r="AM194" s="226">
        <v>1350082271</v>
      </c>
      <c r="AN194" s="248">
        <v>1350082271</v>
      </c>
      <c r="AO194" s="226">
        <v>497968798</v>
      </c>
      <c r="AP194" s="228">
        <v>442417729</v>
      </c>
      <c r="AQ194" s="226">
        <v>0</v>
      </c>
      <c r="AS194" s="244">
        <f t="shared" si="48"/>
        <v>0</v>
      </c>
    </row>
    <row r="195" spans="1:45" ht="29" x14ac:dyDescent="0.35">
      <c r="A195" s="235">
        <v>21222821</v>
      </c>
      <c r="B195" s="236" t="s">
        <v>87</v>
      </c>
      <c r="C195" s="237">
        <v>100000000</v>
      </c>
      <c r="D195" s="237">
        <v>0</v>
      </c>
      <c r="E195" s="237">
        <v>100000000</v>
      </c>
      <c r="F195" s="237">
        <v>0</v>
      </c>
      <c r="G195" s="237">
        <f t="shared" si="54"/>
        <v>0</v>
      </c>
      <c r="H195" s="237">
        <v>0</v>
      </c>
      <c r="I195" s="237">
        <v>0</v>
      </c>
      <c r="J195" s="237">
        <f t="shared" si="49"/>
        <v>0</v>
      </c>
      <c r="K195" s="237">
        <v>0</v>
      </c>
      <c r="L195" s="237">
        <v>0</v>
      </c>
      <c r="M195" s="237">
        <f t="shared" si="50"/>
        <v>0</v>
      </c>
      <c r="N195" s="237">
        <v>0</v>
      </c>
      <c r="O195" s="237">
        <f t="shared" si="51"/>
        <v>0</v>
      </c>
      <c r="P195" s="237">
        <f t="shared" si="52"/>
        <v>0</v>
      </c>
      <c r="Q195" s="237">
        <f t="shared" si="53"/>
        <v>0</v>
      </c>
      <c r="R195" s="226"/>
      <c r="S195" s="222">
        <v>21222821</v>
      </c>
      <c r="T195" s="243" t="s">
        <v>87</v>
      </c>
      <c r="U195" s="221">
        <v>100000000</v>
      </c>
      <c r="V195" s="221">
        <v>0</v>
      </c>
      <c r="W195" s="221">
        <v>100000000</v>
      </c>
      <c r="X195" s="221">
        <v>0</v>
      </c>
      <c r="Y195" s="221">
        <v>0</v>
      </c>
      <c r="Z195" s="221">
        <v>0</v>
      </c>
      <c r="AA195" s="221">
        <v>0</v>
      </c>
      <c r="AB195" s="246">
        <v>0</v>
      </c>
      <c r="AC195" s="221">
        <v>0</v>
      </c>
      <c r="AD195" s="221">
        <v>0</v>
      </c>
      <c r="AE195" s="246">
        <v>0</v>
      </c>
      <c r="AF195" s="221">
        <v>0</v>
      </c>
      <c r="AG195" s="221">
        <v>0</v>
      </c>
      <c r="AH195" s="246">
        <v>0</v>
      </c>
      <c r="AI195" s="246">
        <v>0</v>
      </c>
      <c r="AJ195" s="210">
        <v>0</v>
      </c>
      <c r="AK195" s="210">
        <v>0</v>
      </c>
      <c r="AL195" s="210">
        <v>0</v>
      </c>
      <c r="AM195" s="210">
        <v>0</v>
      </c>
      <c r="AN195" s="247">
        <v>0</v>
      </c>
      <c r="AO195" s="210">
        <v>0</v>
      </c>
      <c r="AP195" s="221">
        <v>0</v>
      </c>
      <c r="AQ195" s="210">
        <v>0</v>
      </c>
      <c r="AS195" s="244">
        <f t="shared" si="48"/>
        <v>0</v>
      </c>
    </row>
    <row r="196" spans="1:45" ht="29" x14ac:dyDescent="0.35">
      <c r="A196" s="214">
        <v>212228211</v>
      </c>
      <c r="B196" s="212" t="s">
        <v>642</v>
      </c>
      <c r="C196" s="217">
        <v>100000000</v>
      </c>
      <c r="D196" s="217">
        <v>0</v>
      </c>
      <c r="E196" s="217">
        <v>100000000</v>
      </c>
      <c r="F196" s="217">
        <v>0</v>
      </c>
      <c r="G196" s="217">
        <f t="shared" si="54"/>
        <v>0</v>
      </c>
      <c r="H196" s="217">
        <v>0</v>
      </c>
      <c r="I196" s="217">
        <v>0</v>
      </c>
      <c r="J196" s="217">
        <f t="shared" si="49"/>
        <v>0</v>
      </c>
      <c r="K196" s="217">
        <v>0</v>
      </c>
      <c r="L196" s="217">
        <v>0</v>
      </c>
      <c r="M196" s="217">
        <f t="shared" si="50"/>
        <v>0</v>
      </c>
      <c r="N196" s="217">
        <v>0</v>
      </c>
      <c r="O196" s="217">
        <f t="shared" si="51"/>
        <v>0</v>
      </c>
      <c r="P196" s="217">
        <f t="shared" si="52"/>
        <v>0</v>
      </c>
      <c r="Q196" s="217">
        <f t="shared" si="53"/>
        <v>0</v>
      </c>
      <c r="S196" s="222">
        <v>212228211</v>
      </c>
      <c r="T196" s="243" t="s">
        <v>886</v>
      </c>
      <c r="U196" s="221">
        <v>100000000</v>
      </c>
      <c r="V196" s="221">
        <v>0</v>
      </c>
      <c r="W196" s="221">
        <v>100000000</v>
      </c>
      <c r="X196" s="221">
        <v>0</v>
      </c>
      <c r="Y196" s="221">
        <v>0</v>
      </c>
      <c r="Z196" s="221">
        <v>0</v>
      </c>
      <c r="AA196" s="221">
        <v>0</v>
      </c>
      <c r="AB196" s="246">
        <v>0</v>
      </c>
      <c r="AC196" s="221">
        <v>0</v>
      </c>
      <c r="AD196" s="221">
        <v>0</v>
      </c>
      <c r="AE196" s="246">
        <v>0</v>
      </c>
      <c r="AF196" s="221">
        <v>0</v>
      </c>
      <c r="AG196" s="221">
        <v>0</v>
      </c>
      <c r="AH196" s="246">
        <v>0</v>
      </c>
      <c r="AI196" s="246">
        <v>0</v>
      </c>
      <c r="AJ196" s="210">
        <v>0</v>
      </c>
      <c r="AK196" s="210">
        <v>0</v>
      </c>
      <c r="AL196" s="210">
        <v>0</v>
      </c>
      <c r="AM196" s="210">
        <v>0</v>
      </c>
      <c r="AN196" s="247">
        <v>0</v>
      </c>
      <c r="AO196" s="210">
        <v>0</v>
      </c>
      <c r="AP196" s="221">
        <v>0</v>
      </c>
      <c r="AQ196" s="210">
        <v>0</v>
      </c>
      <c r="AS196" s="244">
        <f t="shared" si="48"/>
        <v>0</v>
      </c>
    </row>
    <row r="197" spans="1:45" x14ac:dyDescent="0.35">
      <c r="A197" s="214">
        <v>21222822</v>
      </c>
      <c r="B197" s="212" t="s">
        <v>595</v>
      </c>
      <c r="C197" s="217">
        <v>480000000</v>
      </c>
      <c r="D197" s="217">
        <v>0</v>
      </c>
      <c r="E197" s="217">
        <v>0</v>
      </c>
      <c r="F197" s="217">
        <v>0</v>
      </c>
      <c r="G197" s="217">
        <f t="shared" si="54"/>
        <v>480000000</v>
      </c>
      <c r="H197" s="217">
        <v>75900000</v>
      </c>
      <c r="I197" s="217">
        <v>173193657</v>
      </c>
      <c r="J197" s="217">
        <f t="shared" si="49"/>
        <v>306806343</v>
      </c>
      <c r="K197" s="217">
        <v>17158731.379999999</v>
      </c>
      <c r="L197" s="217">
        <v>17158731.379999999</v>
      </c>
      <c r="M197" s="217">
        <f t="shared" si="50"/>
        <v>156034925.62</v>
      </c>
      <c r="N197" s="217">
        <v>185546825</v>
      </c>
      <c r="O197" s="217">
        <f t="shared" si="51"/>
        <v>12353168</v>
      </c>
      <c r="P197" s="217">
        <f t="shared" si="52"/>
        <v>294453175</v>
      </c>
      <c r="Q197" s="217">
        <f t="shared" si="53"/>
        <v>17158731.379999999</v>
      </c>
      <c r="S197" s="222">
        <v>21222822</v>
      </c>
      <c r="T197" s="243" t="s">
        <v>887</v>
      </c>
      <c r="U197" s="221">
        <v>480000000</v>
      </c>
      <c r="V197" s="221">
        <v>0</v>
      </c>
      <c r="W197" s="221">
        <v>0</v>
      </c>
      <c r="X197" s="221">
        <v>0</v>
      </c>
      <c r="Y197" s="221">
        <v>480000000</v>
      </c>
      <c r="Z197" s="221">
        <v>0</v>
      </c>
      <c r="AA197" s="221">
        <v>0</v>
      </c>
      <c r="AB197" s="246">
        <v>75900000</v>
      </c>
      <c r="AC197" s="221">
        <v>75900000</v>
      </c>
      <c r="AD197" s="221">
        <v>173193657</v>
      </c>
      <c r="AE197" s="246">
        <v>173193657</v>
      </c>
      <c r="AF197" s="221">
        <v>306806343</v>
      </c>
      <c r="AG197" s="221">
        <v>0</v>
      </c>
      <c r="AH197" s="246">
        <v>17158731.379999999</v>
      </c>
      <c r="AI197" s="246">
        <v>17158731.379999999</v>
      </c>
      <c r="AJ197" s="210">
        <v>156034925.62</v>
      </c>
      <c r="AK197" s="210">
        <v>0</v>
      </c>
      <c r="AL197" s="210">
        <v>11500000</v>
      </c>
      <c r="AM197" s="210">
        <v>185546825</v>
      </c>
      <c r="AN197" s="247">
        <v>185546825</v>
      </c>
      <c r="AO197" s="210">
        <v>12353168</v>
      </c>
      <c r="AP197" s="221">
        <v>294453175</v>
      </c>
      <c r="AQ197" s="210">
        <v>0</v>
      </c>
      <c r="AS197" s="244">
        <f t="shared" si="48"/>
        <v>0</v>
      </c>
    </row>
    <row r="198" spans="1:45" ht="29" x14ac:dyDescent="0.35">
      <c r="A198" s="214">
        <v>21222823</v>
      </c>
      <c r="B198" s="212" t="s">
        <v>596</v>
      </c>
      <c r="C198" s="217">
        <v>80000000</v>
      </c>
      <c r="D198" s="217">
        <v>0</v>
      </c>
      <c r="E198" s="217">
        <v>0</v>
      </c>
      <c r="F198" s="217">
        <v>0</v>
      </c>
      <c r="G198" s="217">
        <f t="shared" si="54"/>
        <v>80000000</v>
      </c>
      <c r="H198" s="217">
        <v>0</v>
      </c>
      <c r="I198" s="217">
        <v>755833</v>
      </c>
      <c r="J198" s="217">
        <f t="shared" si="49"/>
        <v>79244167</v>
      </c>
      <c r="K198" s="217">
        <v>0</v>
      </c>
      <c r="L198" s="217">
        <v>755833</v>
      </c>
      <c r="M198" s="217">
        <f t="shared" si="50"/>
        <v>0</v>
      </c>
      <c r="N198" s="217">
        <v>755833</v>
      </c>
      <c r="O198" s="217">
        <f t="shared" si="51"/>
        <v>0</v>
      </c>
      <c r="P198" s="217">
        <f t="shared" si="52"/>
        <v>79244167</v>
      </c>
      <c r="Q198" s="217">
        <f t="shared" si="53"/>
        <v>755833</v>
      </c>
      <c r="S198" s="222">
        <v>21222823</v>
      </c>
      <c r="T198" s="243" t="s">
        <v>888</v>
      </c>
      <c r="U198" s="221">
        <v>80000000</v>
      </c>
      <c r="V198" s="221">
        <v>0</v>
      </c>
      <c r="W198" s="221">
        <v>0</v>
      </c>
      <c r="X198" s="221">
        <v>0</v>
      </c>
      <c r="Y198" s="221">
        <v>80000000</v>
      </c>
      <c r="Z198" s="221">
        <v>0</v>
      </c>
      <c r="AA198" s="221">
        <v>0</v>
      </c>
      <c r="AB198" s="246">
        <v>0</v>
      </c>
      <c r="AC198" s="221">
        <v>0</v>
      </c>
      <c r="AD198" s="221">
        <v>755833</v>
      </c>
      <c r="AE198" s="246">
        <v>755833</v>
      </c>
      <c r="AF198" s="221">
        <v>79244167</v>
      </c>
      <c r="AG198" s="221">
        <v>0</v>
      </c>
      <c r="AH198" s="246">
        <v>0</v>
      </c>
      <c r="AI198" s="246">
        <v>755833</v>
      </c>
      <c r="AJ198" s="210">
        <v>0</v>
      </c>
      <c r="AK198" s="210">
        <v>0</v>
      </c>
      <c r="AL198" s="210">
        <v>0</v>
      </c>
      <c r="AM198" s="210">
        <v>755833</v>
      </c>
      <c r="AN198" s="247">
        <v>755833</v>
      </c>
      <c r="AO198" s="210">
        <v>0</v>
      </c>
      <c r="AP198" s="221">
        <v>79244167</v>
      </c>
      <c r="AQ198" s="210">
        <v>0</v>
      </c>
      <c r="AS198" s="244">
        <f t="shared" si="48"/>
        <v>0</v>
      </c>
    </row>
    <row r="199" spans="1:45" s="226" customFormat="1" x14ac:dyDescent="0.35">
      <c r="A199" s="214">
        <v>21222824</v>
      </c>
      <c r="B199" s="212" t="s">
        <v>597</v>
      </c>
      <c r="C199" s="217">
        <v>220000000</v>
      </c>
      <c r="D199" s="217">
        <v>405000000</v>
      </c>
      <c r="E199" s="217">
        <v>0</v>
      </c>
      <c r="F199" s="217">
        <v>607500000</v>
      </c>
      <c r="G199" s="217">
        <f t="shared" si="54"/>
        <v>1232500000</v>
      </c>
      <c r="H199" s="217">
        <v>166065833</v>
      </c>
      <c r="I199" s="217">
        <v>678163983</v>
      </c>
      <c r="J199" s="217">
        <f t="shared" si="49"/>
        <v>554336017</v>
      </c>
      <c r="K199" s="217">
        <v>53392957</v>
      </c>
      <c r="L199" s="217">
        <v>318976480</v>
      </c>
      <c r="M199" s="217">
        <f t="shared" si="50"/>
        <v>359187503</v>
      </c>
      <c r="N199" s="217">
        <v>1163779613</v>
      </c>
      <c r="O199" s="217">
        <f t="shared" si="51"/>
        <v>485615630</v>
      </c>
      <c r="P199" s="217">
        <f t="shared" si="52"/>
        <v>68720387</v>
      </c>
      <c r="Q199" s="217">
        <f t="shared" si="53"/>
        <v>318976480</v>
      </c>
      <c r="R199" s="210"/>
      <c r="S199" s="227">
        <v>21222824</v>
      </c>
      <c r="T199" s="242" t="s">
        <v>890</v>
      </c>
      <c r="U199" s="228">
        <v>220000000</v>
      </c>
      <c r="V199" s="228">
        <v>405000000</v>
      </c>
      <c r="W199" s="228">
        <v>0</v>
      </c>
      <c r="X199" s="228">
        <v>607500000</v>
      </c>
      <c r="Y199" s="228">
        <v>1232500000</v>
      </c>
      <c r="Z199" s="228">
        <v>250000000</v>
      </c>
      <c r="AA199" s="228">
        <v>0</v>
      </c>
      <c r="AB199" s="245">
        <v>166065833</v>
      </c>
      <c r="AC199" s="228">
        <v>166065833</v>
      </c>
      <c r="AD199" s="228">
        <v>928163983</v>
      </c>
      <c r="AE199" s="245">
        <v>678163983</v>
      </c>
      <c r="AF199" s="228">
        <v>554336017</v>
      </c>
      <c r="AG199" s="228">
        <v>250000000</v>
      </c>
      <c r="AH199" s="245">
        <v>53392957</v>
      </c>
      <c r="AI199" s="245">
        <v>318976480</v>
      </c>
      <c r="AJ199" s="226">
        <v>609187503</v>
      </c>
      <c r="AK199" s="226">
        <v>0</v>
      </c>
      <c r="AL199" s="226">
        <v>1565833</v>
      </c>
      <c r="AM199" s="226">
        <v>1163779613</v>
      </c>
      <c r="AN199" s="248">
        <v>1163779613</v>
      </c>
      <c r="AO199" s="226">
        <v>485615630</v>
      </c>
      <c r="AP199" s="228">
        <v>68720387</v>
      </c>
      <c r="AQ199" s="226">
        <v>0</v>
      </c>
      <c r="AS199" s="244">
        <f t="shared" ref="AS199:AS262" si="62">+E199-W199</f>
        <v>0</v>
      </c>
    </row>
    <row r="200" spans="1:45" ht="29" x14ac:dyDescent="0.35">
      <c r="A200" s="235">
        <v>2122283</v>
      </c>
      <c r="B200" s="236" t="s">
        <v>88</v>
      </c>
      <c r="C200" s="237">
        <f>+C201+C202+C203</f>
        <v>379000000</v>
      </c>
      <c r="D200" s="237">
        <v>420117991</v>
      </c>
      <c r="E200" s="237">
        <v>0</v>
      </c>
      <c r="F200" s="237">
        <v>0</v>
      </c>
      <c r="G200" s="237">
        <f t="shared" si="54"/>
        <v>799117991</v>
      </c>
      <c r="H200" s="237">
        <v>480843832</v>
      </c>
      <c r="I200" s="237">
        <v>502954357</v>
      </c>
      <c r="J200" s="237">
        <f t="shared" si="49"/>
        <v>296163634</v>
      </c>
      <c r="K200" s="237">
        <v>187700883</v>
      </c>
      <c r="L200" s="237">
        <v>208641428</v>
      </c>
      <c r="M200" s="237">
        <f t="shared" si="50"/>
        <v>294312929</v>
      </c>
      <c r="N200" s="237">
        <v>508644445</v>
      </c>
      <c r="O200" s="237">
        <f t="shared" si="51"/>
        <v>5690088</v>
      </c>
      <c r="P200" s="237">
        <f t="shared" si="52"/>
        <v>290473546</v>
      </c>
      <c r="Q200" s="237">
        <f t="shared" si="53"/>
        <v>208641428</v>
      </c>
      <c r="R200" s="226"/>
      <c r="S200" s="222">
        <v>2122283</v>
      </c>
      <c r="T200" s="243" t="s">
        <v>88</v>
      </c>
      <c r="U200" s="221">
        <v>379000000</v>
      </c>
      <c r="V200" s="221">
        <v>420117991</v>
      </c>
      <c r="W200" s="221">
        <v>0</v>
      </c>
      <c r="X200" s="221">
        <v>0</v>
      </c>
      <c r="Y200" s="221">
        <v>799117991</v>
      </c>
      <c r="Z200" s="221">
        <v>0</v>
      </c>
      <c r="AA200" s="221">
        <v>0</v>
      </c>
      <c r="AB200" s="246">
        <v>480843832</v>
      </c>
      <c r="AC200" s="221">
        <v>480843832</v>
      </c>
      <c r="AD200" s="221">
        <v>502954357</v>
      </c>
      <c r="AE200" s="246">
        <v>502954357</v>
      </c>
      <c r="AF200" s="221">
        <v>296163634</v>
      </c>
      <c r="AG200" s="221">
        <v>0</v>
      </c>
      <c r="AH200" s="246">
        <v>187700883</v>
      </c>
      <c r="AI200" s="246">
        <v>208641428</v>
      </c>
      <c r="AJ200" s="210">
        <v>294312929</v>
      </c>
      <c r="AK200" s="210">
        <v>0</v>
      </c>
      <c r="AL200" s="210">
        <v>47448397</v>
      </c>
      <c r="AM200" s="210">
        <v>508644445</v>
      </c>
      <c r="AN200" s="247">
        <v>508644445</v>
      </c>
      <c r="AO200" s="210">
        <v>5690088</v>
      </c>
      <c r="AP200" s="221">
        <v>290473546</v>
      </c>
      <c r="AQ200" s="210">
        <v>0</v>
      </c>
      <c r="AS200" s="244">
        <f t="shared" si="62"/>
        <v>0</v>
      </c>
    </row>
    <row r="201" spans="1:45" ht="29" x14ac:dyDescent="0.35">
      <c r="A201" s="214">
        <v>21222831</v>
      </c>
      <c r="B201" s="212" t="s">
        <v>596</v>
      </c>
      <c r="C201" s="217">
        <v>2000000</v>
      </c>
      <c r="D201" s="217">
        <v>0</v>
      </c>
      <c r="E201" s="217">
        <v>0</v>
      </c>
      <c r="F201" s="217">
        <v>0</v>
      </c>
      <c r="G201" s="217">
        <f t="shared" si="54"/>
        <v>2000000</v>
      </c>
      <c r="H201" s="217">
        <v>0</v>
      </c>
      <c r="I201" s="217">
        <v>500000</v>
      </c>
      <c r="J201" s="217">
        <f t="shared" si="49"/>
        <v>1500000</v>
      </c>
      <c r="K201" s="217">
        <v>0</v>
      </c>
      <c r="L201" s="217">
        <v>500000</v>
      </c>
      <c r="M201" s="217">
        <f t="shared" si="50"/>
        <v>0</v>
      </c>
      <c r="N201" s="217">
        <v>500000</v>
      </c>
      <c r="O201" s="217">
        <f t="shared" si="51"/>
        <v>0</v>
      </c>
      <c r="P201" s="217">
        <f t="shared" si="52"/>
        <v>1500000</v>
      </c>
      <c r="Q201" s="217">
        <f t="shared" si="53"/>
        <v>500000</v>
      </c>
      <c r="S201" s="222">
        <v>21222831</v>
      </c>
      <c r="T201" s="243" t="s">
        <v>888</v>
      </c>
      <c r="U201" s="221">
        <v>2000000</v>
      </c>
      <c r="V201" s="221">
        <v>0</v>
      </c>
      <c r="W201" s="221">
        <v>0</v>
      </c>
      <c r="X201" s="221">
        <v>0</v>
      </c>
      <c r="Y201" s="221">
        <v>2000000</v>
      </c>
      <c r="Z201" s="221">
        <v>0</v>
      </c>
      <c r="AA201" s="221">
        <v>0</v>
      </c>
      <c r="AB201" s="246">
        <v>0</v>
      </c>
      <c r="AC201" s="221">
        <v>0</v>
      </c>
      <c r="AD201" s="221">
        <v>500000</v>
      </c>
      <c r="AE201" s="246">
        <v>500000</v>
      </c>
      <c r="AF201" s="221">
        <v>1500000</v>
      </c>
      <c r="AG201" s="221">
        <v>0</v>
      </c>
      <c r="AH201" s="246">
        <v>0</v>
      </c>
      <c r="AI201" s="246">
        <v>500000</v>
      </c>
      <c r="AJ201" s="210">
        <v>0</v>
      </c>
      <c r="AK201" s="210">
        <v>0</v>
      </c>
      <c r="AL201" s="210">
        <v>0</v>
      </c>
      <c r="AM201" s="210">
        <v>500000</v>
      </c>
      <c r="AN201" s="247">
        <v>500000</v>
      </c>
      <c r="AO201" s="210">
        <v>0</v>
      </c>
      <c r="AP201" s="221">
        <v>1500000</v>
      </c>
      <c r="AQ201" s="210">
        <v>0</v>
      </c>
      <c r="AS201" s="244">
        <f t="shared" si="62"/>
        <v>0</v>
      </c>
    </row>
    <row r="202" spans="1:45" x14ac:dyDescent="0.35">
      <c r="A202" s="214">
        <v>21222832</v>
      </c>
      <c r="B202" s="212" t="s">
        <v>598</v>
      </c>
      <c r="C202" s="217">
        <v>337000000</v>
      </c>
      <c r="D202" s="217">
        <v>420117991</v>
      </c>
      <c r="E202" s="217">
        <v>0</v>
      </c>
      <c r="F202" s="217">
        <v>0</v>
      </c>
      <c r="G202" s="217">
        <f t="shared" si="54"/>
        <v>757117991</v>
      </c>
      <c r="H202" s="217">
        <v>480843832</v>
      </c>
      <c r="I202" s="217">
        <v>502454357</v>
      </c>
      <c r="J202" s="217">
        <f t="shared" si="49"/>
        <v>254663634</v>
      </c>
      <c r="K202" s="217">
        <v>187700883</v>
      </c>
      <c r="L202" s="217">
        <v>208141428</v>
      </c>
      <c r="M202" s="217">
        <f t="shared" si="50"/>
        <v>294312929</v>
      </c>
      <c r="N202" s="217">
        <v>508144445</v>
      </c>
      <c r="O202" s="217">
        <f t="shared" si="51"/>
        <v>5690088</v>
      </c>
      <c r="P202" s="217">
        <f t="shared" si="52"/>
        <v>248973546</v>
      </c>
      <c r="Q202" s="217">
        <f t="shared" si="53"/>
        <v>208141428</v>
      </c>
      <c r="S202" s="222">
        <v>21222832</v>
      </c>
      <c r="T202" s="243" t="s">
        <v>892</v>
      </c>
      <c r="U202" s="221">
        <v>337000000</v>
      </c>
      <c r="V202" s="221">
        <v>420117991</v>
      </c>
      <c r="W202" s="221">
        <v>0</v>
      </c>
      <c r="X202" s="221">
        <v>0</v>
      </c>
      <c r="Y202" s="221">
        <v>757117991</v>
      </c>
      <c r="Z202" s="221">
        <v>0</v>
      </c>
      <c r="AA202" s="221">
        <v>0</v>
      </c>
      <c r="AB202" s="246">
        <v>480843832</v>
      </c>
      <c r="AC202" s="221">
        <v>480843832</v>
      </c>
      <c r="AD202" s="221">
        <v>502454357</v>
      </c>
      <c r="AE202" s="246">
        <v>502454357</v>
      </c>
      <c r="AF202" s="221">
        <v>254663634</v>
      </c>
      <c r="AG202" s="221">
        <v>0</v>
      </c>
      <c r="AH202" s="246">
        <v>187700883</v>
      </c>
      <c r="AI202" s="246">
        <v>208141428</v>
      </c>
      <c r="AJ202" s="210">
        <v>294312929</v>
      </c>
      <c r="AK202" s="210">
        <v>0</v>
      </c>
      <c r="AL202" s="210">
        <v>47448397</v>
      </c>
      <c r="AM202" s="210">
        <v>508144445</v>
      </c>
      <c r="AN202" s="247">
        <v>508144445</v>
      </c>
      <c r="AO202" s="210">
        <v>5690088</v>
      </c>
      <c r="AP202" s="221">
        <v>248973546</v>
      </c>
      <c r="AQ202" s="210">
        <v>0</v>
      </c>
      <c r="AS202" s="244">
        <f t="shared" si="62"/>
        <v>0</v>
      </c>
    </row>
    <row r="203" spans="1:45" s="226" customFormat="1" x14ac:dyDescent="0.35">
      <c r="A203" s="214">
        <v>21222833</v>
      </c>
      <c r="B203" s="212" t="s">
        <v>599</v>
      </c>
      <c r="C203" s="217">
        <v>40000000</v>
      </c>
      <c r="D203" s="217">
        <v>0</v>
      </c>
      <c r="E203" s="217">
        <v>0</v>
      </c>
      <c r="F203" s="217">
        <v>0</v>
      </c>
      <c r="G203" s="217">
        <f t="shared" si="54"/>
        <v>40000000</v>
      </c>
      <c r="H203" s="217">
        <v>0</v>
      </c>
      <c r="I203" s="217">
        <v>0</v>
      </c>
      <c r="J203" s="217">
        <f t="shared" si="49"/>
        <v>40000000</v>
      </c>
      <c r="K203" s="217">
        <v>0</v>
      </c>
      <c r="L203" s="217">
        <v>0</v>
      </c>
      <c r="M203" s="217">
        <f t="shared" si="50"/>
        <v>0</v>
      </c>
      <c r="N203" s="217">
        <v>0</v>
      </c>
      <c r="O203" s="217">
        <f t="shared" si="51"/>
        <v>0</v>
      </c>
      <c r="P203" s="217">
        <f t="shared" si="52"/>
        <v>40000000</v>
      </c>
      <c r="Q203" s="217">
        <f t="shared" si="53"/>
        <v>0</v>
      </c>
      <c r="R203" s="210"/>
      <c r="S203" s="227">
        <v>21222833</v>
      </c>
      <c r="T203" s="242" t="s">
        <v>893</v>
      </c>
      <c r="U203" s="228">
        <v>40000000</v>
      </c>
      <c r="V203" s="228">
        <v>0</v>
      </c>
      <c r="W203" s="228">
        <v>0</v>
      </c>
      <c r="X203" s="228">
        <v>0</v>
      </c>
      <c r="Y203" s="228">
        <v>40000000</v>
      </c>
      <c r="Z203" s="228">
        <v>0</v>
      </c>
      <c r="AA203" s="228">
        <v>0</v>
      </c>
      <c r="AB203" s="245">
        <v>0</v>
      </c>
      <c r="AC203" s="228">
        <v>0</v>
      </c>
      <c r="AD203" s="228">
        <v>0</v>
      </c>
      <c r="AE203" s="245">
        <v>0</v>
      </c>
      <c r="AF203" s="228">
        <v>40000000</v>
      </c>
      <c r="AG203" s="228">
        <v>0</v>
      </c>
      <c r="AH203" s="245">
        <v>0</v>
      </c>
      <c r="AI203" s="245">
        <v>0</v>
      </c>
      <c r="AJ203" s="226">
        <v>0</v>
      </c>
      <c r="AK203" s="226">
        <v>0</v>
      </c>
      <c r="AL203" s="226">
        <v>0</v>
      </c>
      <c r="AM203" s="226">
        <v>0</v>
      </c>
      <c r="AN203" s="248">
        <v>0</v>
      </c>
      <c r="AO203" s="226">
        <v>0</v>
      </c>
      <c r="AP203" s="228">
        <v>40000000</v>
      </c>
      <c r="AQ203" s="226">
        <v>0</v>
      </c>
      <c r="AS203" s="244">
        <f t="shared" si="62"/>
        <v>0</v>
      </c>
    </row>
    <row r="204" spans="1:45" x14ac:dyDescent="0.35">
      <c r="A204" s="235">
        <v>2122284</v>
      </c>
      <c r="B204" s="236" t="s">
        <v>89</v>
      </c>
      <c r="C204" s="237">
        <f>+C205</f>
        <v>651800000</v>
      </c>
      <c r="D204" s="237">
        <v>0</v>
      </c>
      <c r="E204" s="237">
        <v>0</v>
      </c>
      <c r="F204" s="237">
        <v>0</v>
      </c>
      <c r="G204" s="237">
        <f t="shared" si="54"/>
        <v>651800000</v>
      </c>
      <c r="H204" s="237">
        <v>0</v>
      </c>
      <c r="I204" s="237">
        <v>567830848.35000002</v>
      </c>
      <c r="J204" s="237">
        <f t="shared" si="49"/>
        <v>83969151.649999976</v>
      </c>
      <c r="K204" s="237">
        <v>0</v>
      </c>
      <c r="L204" s="237">
        <v>500000</v>
      </c>
      <c r="M204" s="237">
        <f t="shared" si="50"/>
        <v>567330848.35000002</v>
      </c>
      <c r="N204" s="237">
        <v>568552548</v>
      </c>
      <c r="O204" s="237">
        <f t="shared" si="51"/>
        <v>721699.64999997616</v>
      </c>
      <c r="P204" s="237">
        <f t="shared" si="52"/>
        <v>83247452</v>
      </c>
      <c r="Q204" s="237">
        <f t="shared" si="53"/>
        <v>500000</v>
      </c>
      <c r="R204" s="226"/>
      <c r="S204" s="222">
        <v>2122284</v>
      </c>
      <c r="T204" s="243" t="s">
        <v>89</v>
      </c>
      <c r="U204" s="221">
        <v>651800000</v>
      </c>
      <c r="V204" s="221">
        <v>0</v>
      </c>
      <c r="W204" s="221">
        <v>0</v>
      </c>
      <c r="X204" s="221">
        <v>0</v>
      </c>
      <c r="Y204" s="221">
        <v>651800000</v>
      </c>
      <c r="Z204" s="221">
        <v>0</v>
      </c>
      <c r="AA204" s="221">
        <v>0</v>
      </c>
      <c r="AB204" s="246">
        <v>0</v>
      </c>
      <c r="AC204" s="221">
        <v>0</v>
      </c>
      <c r="AD204" s="221">
        <v>567830848.35000002</v>
      </c>
      <c r="AE204" s="246">
        <v>567830848.35000002</v>
      </c>
      <c r="AF204" s="221">
        <v>83969151.649999976</v>
      </c>
      <c r="AG204" s="221">
        <v>0</v>
      </c>
      <c r="AH204" s="246">
        <v>0</v>
      </c>
      <c r="AI204" s="246">
        <v>500000</v>
      </c>
      <c r="AJ204" s="210">
        <v>567330848.35000002</v>
      </c>
      <c r="AK204" s="210">
        <v>0</v>
      </c>
      <c r="AL204" s="210">
        <v>0</v>
      </c>
      <c r="AM204" s="210">
        <v>568552548</v>
      </c>
      <c r="AN204" s="247">
        <v>568552548</v>
      </c>
      <c r="AO204" s="210">
        <v>721699.64999997616</v>
      </c>
      <c r="AP204" s="221">
        <v>83247452</v>
      </c>
      <c r="AQ204" s="210">
        <v>0</v>
      </c>
      <c r="AS204" s="244">
        <f t="shared" si="62"/>
        <v>0</v>
      </c>
    </row>
    <row r="205" spans="1:45" s="226" customFormat="1" x14ac:dyDescent="0.35">
      <c r="A205" s="214">
        <v>21222841</v>
      </c>
      <c r="B205" s="212" t="s">
        <v>600</v>
      </c>
      <c r="C205" s="217">
        <v>651800000</v>
      </c>
      <c r="D205" s="217">
        <v>0</v>
      </c>
      <c r="E205" s="217">
        <v>0</v>
      </c>
      <c r="F205" s="217">
        <v>0</v>
      </c>
      <c r="G205" s="217">
        <f t="shared" si="54"/>
        <v>651800000</v>
      </c>
      <c r="H205" s="217">
        <v>0</v>
      </c>
      <c r="I205" s="217">
        <v>567830848.35000002</v>
      </c>
      <c r="J205" s="217">
        <f t="shared" si="49"/>
        <v>83969151.649999976</v>
      </c>
      <c r="K205" s="217">
        <v>0</v>
      </c>
      <c r="L205" s="217">
        <v>500000</v>
      </c>
      <c r="M205" s="217">
        <f t="shared" si="50"/>
        <v>567330848.35000002</v>
      </c>
      <c r="N205" s="217">
        <v>568552548</v>
      </c>
      <c r="O205" s="217">
        <f t="shared" si="51"/>
        <v>721699.64999997616</v>
      </c>
      <c r="P205" s="217">
        <f t="shared" si="52"/>
        <v>83247452</v>
      </c>
      <c r="Q205" s="217">
        <f t="shared" si="53"/>
        <v>500000</v>
      </c>
      <c r="R205" s="210"/>
      <c r="S205" s="227">
        <v>21222841</v>
      </c>
      <c r="T205" s="242" t="s">
        <v>894</v>
      </c>
      <c r="U205" s="228">
        <v>651800000</v>
      </c>
      <c r="V205" s="228">
        <v>0</v>
      </c>
      <c r="W205" s="228">
        <v>0</v>
      </c>
      <c r="X205" s="228">
        <v>0</v>
      </c>
      <c r="Y205" s="228">
        <v>651800000</v>
      </c>
      <c r="Z205" s="228">
        <v>0</v>
      </c>
      <c r="AA205" s="228">
        <v>0</v>
      </c>
      <c r="AB205" s="245">
        <v>0</v>
      </c>
      <c r="AC205" s="228">
        <v>0</v>
      </c>
      <c r="AD205" s="228">
        <v>567830848.35000002</v>
      </c>
      <c r="AE205" s="245">
        <v>567830848.35000002</v>
      </c>
      <c r="AF205" s="228">
        <v>83969151.649999976</v>
      </c>
      <c r="AG205" s="228">
        <v>0</v>
      </c>
      <c r="AH205" s="245">
        <v>0</v>
      </c>
      <c r="AI205" s="245">
        <v>500000</v>
      </c>
      <c r="AJ205" s="226">
        <v>567330848.35000002</v>
      </c>
      <c r="AK205" s="226">
        <v>0</v>
      </c>
      <c r="AL205" s="226">
        <v>0</v>
      </c>
      <c r="AM205" s="226">
        <v>568552548</v>
      </c>
      <c r="AN205" s="248">
        <v>568552548</v>
      </c>
      <c r="AO205" s="226">
        <v>721699.64999997616</v>
      </c>
      <c r="AP205" s="228">
        <v>83247452</v>
      </c>
      <c r="AQ205" s="226">
        <v>0</v>
      </c>
      <c r="AS205" s="244">
        <f t="shared" si="62"/>
        <v>0</v>
      </c>
    </row>
    <row r="206" spans="1:45" s="226" customFormat="1" ht="29" x14ac:dyDescent="0.35">
      <c r="A206" s="235">
        <v>2122285</v>
      </c>
      <c r="B206" s="236" t="s">
        <v>90</v>
      </c>
      <c r="C206" s="237">
        <f>+C207+C210+C212</f>
        <v>119000000</v>
      </c>
      <c r="D206" s="237">
        <v>79200000</v>
      </c>
      <c r="E206" s="237">
        <v>119000000</v>
      </c>
      <c r="F206" s="237">
        <v>0</v>
      </c>
      <c r="G206" s="237">
        <f t="shared" si="54"/>
        <v>79200000</v>
      </c>
      <c r="H206" s="237">
        <v>0</v>
      </c>
      <c r="I206" s="237">
        <v>0</v>
      </c>
      <c r="J206" s="237">
        <f t="shared" si="49"/>
        <v>79200000</v>
      </c>
      <c r="K206" s="237">
        <v>0</v>
      </c>
      <c r="L206" s="237">
        <v>0</v>
      </c>
      <c r="M206" s="237">
        <f t="shared" si="50"/>
        <v>0</v>
      </c>
      <c r="N206" s="237">
        <v>79200000</v>
      </c>
      <c r="O206" s="237">
        <f t="shared" si="51"/>
        <v>79200000</v>
      </c>
      <c r="P206" s="237">
        <f t="shared" si="52"/>
        <v>0</v>
      </c>
      <c r="Q206" s="237">
        <f t="shared" si="53"/>
        <v>0</v>
      </c>
      <c r="S206" s="227">
        <v>2122285</v>
      </c>
      <c r="T206" s="242" t="s">
        <v>90</v>
      </c>
      <c r="U206" s="228">
        <v>119000000</v>
      </c>
      <c r="V206" s="228">
        <v>79200000</v>
      </c>
      <c r="W206" s="228">
        <v>119000000</v>
      </c>
      <c r="X206" s="228">
        <v>0</v>
      </c>
      <c r="Y206" s="228">
        <v>79200000</v>
      </c>
      <c r="Z206" s="228">
        <v>0</v>
      </c>
      <c r="AA206" s="228">
        <v>0</v>
      </c>
      <c r="AB206" s="245">
        <v>0</v>
      </c>
      <c r="AC206" s="228">
        <v>0</v>
      </c>
      <c r="AD206" s="228">
        <v>0</v>
      </c>
      <c r="AE206" s="245">
        <v>0</v>
      </c>
      <c r="AF206" s="228">
        <v>79200000</v>
      </c>
      <c r="AG206" s="228">
        <v>0</v>
      </c>
      <c r="AH206" s="245">
        <v>0</v>
      </c>
      <c r="AI206" s="245">
        <v>0</v>
      </c>
      <c r="AJ206" s="226">
        <v>0</v>
      </c>
      <c r="AK206" s="226">
        <v>0</v>
      </c>
      <c r="AL206" s="226">
        <v>79200000</v>
      </c>
      <c r="AM206" s="226">
        <v>79200000</v>
      </c>
      <c r="AN206" s="248">
        <v>79200000</v>
      </c>
      <c r="AO206" s="226">
        <v>79200000</v>
      </c>
      <c r="AP206" s="228">
        <v>0</v>
      </c>
      <c r="AQ206" s="226">
        <v>0</v>
      </c>
      <c r="AS206" s="244">
        <f t="shared" si="62"/>
        <v>0</v>
      </c>
    </row>
    <row r="207" spans="1:45" s="226" customFormat="1" x14ac:dyDescent="0.35">
      <c r="A207" s="235">
        <v>212228502</v>
      </c>
      <c r="B207" s="236" t="s">
        <v>1147</v>
      </c>
      <c r="C207" s="237">
        <f>+C208+C209</f>
        <v>0</v>
      </c>
      <c r="D207" s="237">
        <v>10000000</v>
      </c>
      <c r="E207" s="237">
        <v>0</v>
      </c>
      <c r="F207" s="237">
        <v>0</v>
      </c>
      <c r="G207" s="237">
        <f t="shared" si="54"/>
        <v>10000000</v>
      </c>
      <c r="H207" s="237">
        <v>0</v>
      </c>
      <c r="I207" s="237">
        <v>0</v>
      </c>
      <c r="J207" s="237"/>
      <c r="K207" s="237">
        <v>0</v>
      </c>
      <c r="L207" s="237">
        <v>0</v>
      </c>
      <c r="M207" s="237"/>
      <c r="N207" s="237">
        <v>10000000</v>
      </c>
      <c r="O207" s="237"/>
      <c r="P207" s="237"/>
      <c r="Q207" s="237"/>
      <c r="S207" s="227">
        <v>212228502</v>
      </c>
      <c r="T207" s="242" t="s">
        <v>1147</v>
      </c>
      <c r="U207" s="228">
        <v>0</v>
      </c>
      <c r="V207" s="228">
        <v>10000000</v>
      </c>
      <c r="W207" s="228">
        <v>0</v>
      </c>
      <c r="X207" s="228">
        <v>0</v>
      </c>
      <c r="Y207" s="228">
        <v>10000000</v>
      </c>
      <c r="Z207" s="228">
        <v>0</v>
      </c>
      <c r="AA207" s="228">
        <v>0</v>
      </c>
      <c r="AB207" s="245">
        <v>0</v>
      </c>
      <c r="AC207" s="228">
        <v>0</v>
      </c>
      <c r="AD207" s="228">
        <v>0</v>
      </c>
      <c r="AE207" s="245">
        <v>0</v>
      </c>
      <c r="AF207" s="228">
        <v>10000000</v>
      </c>
      <c r="AG207" s="228">
        <v>0</v>
      </c>
      <c r="AH207" s="245">
        <v>0</v>
      </c>
      <c r="AI207" s="245">
        <v>0</v>
      </c>
      <c r="AJ207" s="226">
        <v>0</v>
      </c>
      <c r="AK207" s="226">
        <v>0</v>
      </c>
      <c r="AL207" s="226">
        <v>10000000</v>
      </c>
      <c r="AM207" s="226">
        <v>10000000</v>
      </c>
      <c r="AN207" s="248">
        <v>10000000</v>
      </c>
      <c r="AO207" s="226">
        <v>10000000</v>
      </c>
      <c r="AP207" s="228">
        <v>0</v>
      </c>
      <c r="AQ207" s="226">
        <v>0</v>
      </c>
      <c r="AS207" s="244">
        <f t="shared" si="62"/>
        <v>0</v>
      </c>
    </row>
    <row r="208" spans="1:45" s="226" customFormat="1" x14ac:dyDescent="0.35">
      <c r="A208" s="235">
        <v>21222850201</v>
      </c>
      <c r="B208" s="236" t="s">
        <v>1148</v>
      </c>
      <c r="C208" s="237"/>
      <c r="D208" s="237">
        <v>5000000</v>
      </c>
      <c r="E208" s="237">
        <v>0</v>
      </c>
      <c r="F208" s="237">
        <v>0</v>
      </c>
      <c r="G208" s="237">
        <f t="shared" si="54"/>
        <v>5000000</v>
      </c>
      <c r="H208" s="237">
        <v>0</v>
      </c>
      <c r="I208" s="237">
        <v>0</v>
      </c>
      <c r="J208" s="237"/>
      <c r="K208" s="237">
        <v>0</v>
      </c>
      <c r="L208" s="237">
        <v>0</v>
      </c>
      <c r="M208" s="237"/>
      <c r="N208" s="237">
        <v>5000000</v>
      </c>
      <c r="O208" s="237"/>
      <c r="P208" s="237"/>
      <c r="Q208" s="237"/>
      <c r="S208" s="227">
        <v>21222850201</v>
      </c>
      <c r="T208" s="242" t="s">
        <v>1148</v>
      </c>
      <c r="U208" s="228">
        <v>0</v>
      </c>
      <c r="V208" s="228">
        <v>5000000</v>
      </c>
      <c r="W208" s="228">
        <v>0</v>
      </c>
      <c r="X208" s="228">
        <v>0</v>
      </c>
      <c r="Y208" s="228">
        <v>5000000</v>
      </c>
      <c r="Z208" s="228">
        <v>0</v>
      </c>
      <c r="AA208" s="228">
        <v>0</v>
      </c>
      <c r="AB208" s="245">
        <v>0</v>
      </c>
      <c r="AC208" s="228">
        <v>0</v>
      </c>
      <c r="AD208" s="228">
        <v>0</v>
      </c>
      <c r="AE208" s="245">
        <v>0</v>
      </c>
      <c r="AF208" s="228">
        <v>5000000</v>
      </c>
      <c r="AG208" s="228">
        <v>0</v>
      </c>
      <c r="AH208" s="245">
        <v>0</v>
      </c>
      <c r="AI208" s="245">
        <v>0</v>
      </c>
      <c r="AJ208" s="226">
        <v>0</v>
      </c>
      <c r="AK208" s="226">
        <v>0</v>
      </c>
      <c r="AL208" s="226">
        <v>5000000</v>
      </c>
      <c r="AM208" s="226">
        <v>5000000</v>
      </c>
      <c r="AN208" s="248">
        <v>5000000</v>
      </c>
      <c r="AO208" s="226">
        <v>5000000</v>
      </c>
      <c r="AP208" s="228">
        <v>0</v>
      </c>
      <c r="AQ208" s="226">
        <v>0</v>
      </c>
      <c r="AS208" s="244">
        <f t="shared" si="62"/>
        <v>0</v>
      </c>
    </row>
    <row r="209" spans="1:45" s="226" customFormat="1" x14ac:dyDescent="0.35">
      <c r="A209" s="235">
        <v>21222850202</v>
      </c>
      <c r="B209" s="236" t="s">
        <v>1149</v>
      </c>
      <c r="C209" s="237"/>
      <c r="D209" s="237">
        <v>5000000</v>
      </c>
      <c r="E209" s="237">
        <v>0</v>
      </c>
      <c r="F209" s="237">
        <v>0</v>
      </c>
      <c r="G209" s="237">
        <f t="shared" ref="G209:G273" si="63">+C209+D209-E209+F209</f>
        <v>5000000</v>
      </c>
      <c r="H209" s="237">
        <v>0</v>
      </c>
      <c r="I209" s="237">
        <v>0</v>
      </c>
      <c r="J209" s="237"/>
      <c r="K209" s="237">
        <v>0</v>
      </c>
      <c r="L209" s="237">
        <v>0</v>
      </c>
      <c r="M209" s="237"/>
      <c r="N209" s="237">
        <v>5000000</v>
      </c>
      <c r="O209" s="237"/>
      <c r="P209" s="237"/>
      <c r="Q209" s="237"/>
      <c r="S209" s="227">
        <v>21222850202</v>
      </c>
      <c r="T209" s="242" t="s">
        <v>1149</v>
      </c>
      <c r="U209" s="228">
        <v>0</v>
      </c>
      <c r="V209" s="228">
        <v>5000000</v>
      </c>
      <c r="W209" s="228">
        <v>0</v>
      </c>
      <c r="X209" s="228">
        <v>0</v>
      </c>
      <c r="Y209" s="228">
        <v>5000000</v>
      </c>
      <c r="Z209" s="228">
        <v>0</v>
      </c>
      <c r="AA209" s="228">
        <v>0</v>
      </c>
      <c r="AB209" s="245">
        <v>0</v>
      </c>
      <c r="AC209" s="228">
        <v>0</v>
      </c>
      <c r="AD209" s="228">
        <v>0</v>
      </c>
      <c r="AE209" s="245">
        <v>0</v>
      </c>
      <c r="AF209" s="228">
        <v>5000000</v>
      </c>
      <c r="AG209" s="228">
        <v>0</v>
      </c>
      <c r="AH209" s="245">
        <v>0</v>
      </c>
      <c r="AI209" s="245">
        <v>0</v>
      </c>
      <c r="AJ209" s="226">
        <v>0</v>
      </c>
      <c r="AK209" s="226">
        <v>0</v>
      </c>
      <c r="AL209" s="226">
        <v>5000000</v>
      </c>
      <c r="AM209" s="226">
        <v>5000000</v>
      </c>
      <c r="AN209" s="248">
        <v>5000000</v>
      </c>
      <c r="AO209" s="226">
        <v>5000000</v>
      </c>
      <c r="AP209" s="228">
        <v>0</v>
      </c>
      <c r="AQ209" s="226">
        <v>0</v>
      </c>
      <c r="AS209" s="244">
        <f t="shared" si="62"/>
        <v>0</v>
      </c>
    </row>
    <row r="210" spans="1:45" s="226" customFormat="1" x14ac:dyDescent="0.35">
      <c r="A210" s="235">
        <v>212228503</v>
      </c>
      <c r="B210" s="236" t="s">
        <v>1150</v>
      </c>
      <c r="C210" s="237">
        <f>+C211</f>
        <v>0</v>
      </c>
      <c r="D210" s="237">
        <v>69200000</v>
      </c>
      <c r="E210" s="237">
        <v>0</v>
      </c>
      <c r="F210" s="237">
        <v>0</v>
      </c>
      <c r="G210" s="237">
        <f t="shared" si="63"/>
        <v>69200000</v>
      </c>
      <c r="H210" s="237">
        <v>0</v>
      </c>
      <c r="I210" s="237">
        <v>0</v>
      </c>
      <c r="J210" s="237"/>
      <c r="K210" s="237">
        <v>0</v>
      </c>
      <c r="L210" s="237">
        <v>0</v>
      </c>
      <c r="M210" s="237"/>
      <c r="N210" s="237">
        <v>69200000</v>
      </c>
      <c r="O210" s="237"/>
      <c r="P210" s="237"/>
      <c r="Q210" s="237"/>
      <c r="S210" s="227">
        <v>212228503</v>
      </c>
      <c r="T210" s="242" t="s">
        <v>1150</v>
      </c>
      <c r="U210" s="228">
        <v>0</v>
      </c>
      <c r="V210" s="228">
        <v>69200000</v>
      </c>
      <c r="W210" s="228">
        <v>0</v>
      </c>
      <c r="X210" s="228">
        <v>0</v>
      </c>
      <c r="Y210" s="228">
        <v>69200000</v>
      </c>
      <c r="Z210" s="228">
        <v>0</v>
      </c>
      <c r="AA210" s="228">
        <v>0</v>
      </c>
      <c r="AB210" s="245">
        <v>0</v>
      </c>
      <c r="AC210" s="228">
        <v>0</v>
      </c>
      <c r="AD210" s="228">
        <v>0</v>
      </c>
      <c r="AE210" s="245">
        <v>0</v>
      </c>
      <c r="AF210" s="228">
        <v>69200000</v>
      </c>
      <c r="AG210" s="228">
        <v>0</v>
      </c>
      <c r="AH210" s="245">
        <v>0</v>
      </c>
      <c r="AI210" s="245">
        <v>0</v>
      </c>
      <c r="AJ210" s="226">
        <v>0</v>
      </c>
      <c r="AK210" s="226">
        <v>0</v>
      </c>
      <c r="AL210" s="226">
        <v>69200000</v>
      </c>
      <c r="AM210" s="226">
        <v>69200000</v>
      </c>
      <c r="AN210" s="248">
        <v>69200000</v>
      </c>
      <c r="AO210" s="226">
        <v>69200000</v>
      </c>
      <c r="AP210" s="228">
        <v>0</v>
      </c>
      <c r="AQ210" s="226">
        <v>0</v>
      </c>
      <c r="AS210" s="244">
        <f t="shared" si="62"/>
        <v>0</v>
      </c>
    </row>
    <row r="211" spans="1:45" x14ac:dyDescent="0.35">
      <c r="A211" s="235">
        <v>21222850301</v>
      </c>
      <c r="B211" s="236" t="s">
        <v>1151</v>
      </c>
      <c r="C211" s="237"/>
      <c r="D211" s="237">
        <v>69200000</v>
      </c>
      <c r="E211" s="237">
        <v>0</v>
      </c>
      <c r="F211" s="237">
        <v>0</v>
      </c>
      <c r="G211" s="237">
        <f t="shared" si="63"/>
        <v>69200000</v>
      </c>
      <c r="H211" s="237">
        <v>0</v>
      </c>
      <c r="I211" s="237">
        <v>0</v>
      </c>
      <c r="J211" s="237"/>
      <c r="K211" s="237">
        <v>0</v>
      </c>
      <c r="L211" s="237">
        <v>0</v>
      </c>
      <c r="M211" s="237"/>
      <c r="N211" s="237">
        <v>69200000</v>
      </c>
      <c r="O211" s="237"/>
      <c r="P211" s="237"/>
      <c r="Q211" s="237"/>
      <c r="R211" s="226"/>
      <c r="S211" s="222">
        <v>21222850301</v>
      </c>
      <c r="T211" s="243" t="s">
        <v>1151</v>
      </c>
      <c r="U211" s="221">
        <v>0</v>
      </c>
      <c r="V211" s="221">
        <v>69200000</v>
      </c>
      <c r="W211" s="221">
        <v>0</v>
      </c>
      <c r="X211" s="221">
        <v>0</v>
      </c>
      <c r="Y211" s="221">
        <v>69200000</v>
      </c>
      <c r="Z211" s="221">
        <v>0</v>
      </c>
      <c r="AA211" s="221">
        <v>0</v>
      </c>
      <c r="AB211" s="246">
        <v>0</v>
      </c>
      <c r="AC211" s="221">
        <v>0</v>
      </c>
      <c r="AD211" s="221">
        <v>0</v>
      </c>
      <c r="AE211" s="246">
        <v>0</v>
      </c>
      <c r="AF211" s="221">
        <v>69200000</v>
      </c>
      <c r="AG211" s="221">
        <v>0</v>
      </c>
      <c r="AH211" s="246">
        <v>0</v>
      </c>
      <c r="AI211" s="246">
        <v>0</v>
      </c>
      <c r="AJ211" s="210">
        <v>0</v>
      </c>
      <c r="AK211" s="210">
        <v>0</v>
      </c>
      <c r="AL211" s="210">
        <v>69200000</v>
      </c>
      <c r="AM211" s="210">
        <v>69200000</v>
      </c>
      <c r="AN211" s="247">
        <v>69200000</v>
      </c>
      <c r="AO211" s="210">
        <v>69200000</v>
      </c>
      <c r="AP211" s="221">
        <v>0</v>
      </c>
      <c r="AQ211" s="210">
        <v>0</v>
      </c>
      <c r="AS211" s="244">
        <f t="shared" si="62"/>
        <v>0</v>
      </c>
    </row>
    <row r="212" spans="1:45" s="226" customFormat="1" x14ac:dyDescent="0.35">
      <c r="A212" s="214">
        <v>21222851</v>
      </c>
      <c r="B212" s="212" t="s">
        <v>601</v>
      </c>
      <c r="C212" s="217">
        <v>119000000</v>
      </c>
      <c r="D212" s="217">
        <v>0</v>
      </c>
      <c r="E212" s="217">
        <v>119000000</v>
      </c>
      <c r="F212" s="217">
        <v>0</v>
      </c>
      <c r="G212" s="217">
        <f t="shared" si="63"/>
        <v>0</v>
      </c>
      <c r="H212" s="217">
        <v>0</v>
      </c>
      <c r="I212" s="217">
        <v>0</v>
      </c>
      <c r="J212" s="217">
        <f t="shared" si="49"/>
        <v>0</v>
      </c>
      <c r="K212" s="217">
        <v>0</v>
      </c>
      <c r="L212" s="217">
        <v>0</v>
      </c>
      <c r="M212" s="217">
        <f t="shared" si="50"/>
        <v>0</v>
      </c>
      <c r="N212" s="217">
        <v>0</v>
      </c>
      <c r="O212" s="217">
        <f t="shared" si="51"/>
        <v>0</v>
      </c>
      <c r="P212" s="217">
        <f t="shared" si="52"/>
        <v>0</v>
      </c>
      <c r="Q212" s="217">
        <f t="shared" si="53"/>
        <v>0</v>
      </c>
      <c r="R212" s="210"/>
      <c r="S212" s="227">
        <v>21222851</v>
      </c>
      <c r="T212" s="242" t="s">
        <v>897</v>
      </c>
      <c r="U212" s="228">
        <v>119000000</v>
      </c>
      <c r="V212" s="228">
        <v>0</v>
      </c>
      <c r="W212" s="228">
        <v>119000000</v>
      </c>
      <c r="X212" s="228">
        <v>0</v>
      </c>
      <c r="Y212" s="228">
        <v>0</v>
      </c>
      <c r="Z212" s="228">
        <v>0</v>
      </c>
      <c r="AA212" s="228">
        <v>0</v>
      </c>
      <c r="AB212" s="245">
        <v>0</v>
      </c>
      <c r="AC212" s="228">
        <v>0</v>
      </c>
      <c r="AD212" s="228">
        <v>0</v>
      </c>
      <c r="AE212" s="245">
        <v>0</v>
      </c>
      <c r="AF212" s="228">
        <v>0</v>
      </c>
      <c r="AG212" s="228">
        <v>0</v>
      </c>
      <c r="AH212" s="245">
        <v>0</v>
      </c>
      <c r="AI212" s="245">
        <v>0</v>
      </c>
      <c r="AJ212" s="226">
        <v>0</v>
      </c>
      <c r="AK212" s="226">
        <v>0</v>
      </c>
      <c r="AL212" s="226">
        <v>0</v>
      </c>
      <c r="AM212" s="226">
        <v>0</v>
      </c>
      <c r="AN212" s="248">
        <v>0</v>
      </c>
      <c r="AO212" s="226">
        <v>0</v>
      </c>
      <c r="AP212" s="228">
        <v>0</v>
      </c>
      <c r="AQ212" s="226">
        <v>0</v>
      </c>
      <c r="AS212" s="244">
        <f t="shared" si="62"/>
        <v>0</v>
      </c>
    </row>
    <row r="213" spans="1:45" s="226" customFormat="1" ht="29" x14ac:dyDescent="0.35">
      <c r="A213" s="232">
        <v>2122286</v>
      </c>
      <c r="B213" s="233" t="s">
        <v>91</v>
      </c>
      <c r="C213" s="234">
        <f>+C214+C216+C217</f>
        <v>49500000</v>
      </c>
      <c r="D213" s="234">
        <f>+D214+D216+D217</f>
        <v>35000000</v>
      </c>
      <c r="E213" s="234">
        <f t="shared" ref="E213:Q213" si="64">+E214+E216+E217</f>
        <v>0</v>
      </c>
      <c r="F213" s="234">
        <f t="shared" si="64"/>
        <v>0</v>
      </c>
      <c r="G213" s="234">
        <f t="shared" si="64"/>
        <v>84500000</v>
      </c>
      <c r="H213" s="234">
        <v>0</v>
      </c>
      <c r="I213" s="234">
        <v>1200000</v>
      </c>
      <c r="J213" s="234">
        <f t="shared" si="64"/>
        <v>76147996</v>
      </c>
      <c r="K213" s="234">
        <v>500000</v>
      </c>
      <c r="L213" s="234">
        <v>1200000</v>
      </c>
      <c r="M213" s="234">
        <f t="shared" si="64"/>
        <v>4340004</v>
      </c>
      <c r="N213" s="234">
        <v>1200000</v>
      </c>
      <c r="O213" s="234">
        <f t="shared" si="64"/>
        <v>7659996</v>
      </c>
      <c r="P213" s="234">
        <f t="shared" si="64"/>
        <v>68488000</v>
      </c>
      <c r="Q213" s="234">
        <f t="shared" si="64"/>
        <v>4012000</v>
      </c>
      <c r="S213" s="227">
        <v>2122286</v>
      </c>
      <c r="T213" s="242" t="s">
        <v>91</v>
      </c>
      <c r="U213" s="228">
        <v>31500000</v>
      </c>
      <c r="V213" s="228">
        <v>0</v>
      </c>
      <c r="W213" s="228">
        <v>0</v>
      </c>
      <c r="X213" s="228">
        <v>0</v>
      </c>
      <c r="Y213" s="228">
        <v>31500000</v>
      </c>
      <c r="Z213" s="228">
        <v>0</v>
      </c>
      <c r="AA213" s="228">
        <v>0</v>
      </c>
      <c r="AB213" s="245">
        <v>0</v>
      </c>
      <c r="AC213" s="228">
        <v>0</v>
      </c>
      <c r="AD213" s="228">
        <v>1200000</v>
      </c>
      <c r="AE213" s="245">
        <v>1200000</v>
      </c>
      <c r="AF213" s="228">
        <v>30300000</v>
      </c>
      <c r="AG213" s="228">
        <v>0</v>
      </c>
      <c r="AH213" s="245">
        <v>500000</v>
      </c>
      <c r="AI213" s="245">
        <v>1200000</v>
      </c>
      <c r="AJ213" s="226">
        <v>0</v>
      </c>
      <c r="AK213" s="226">
        <v>0</v>
      </c>
      <c r="AL213" s="226">
        <v>0</v>
      </c>
      <c r="AM213" s="226">
        <v>1200000</v>
      </c>
      <c r="AN213" s="248">
        <v>1200000</v>
      </c>
      <c r="AO213" s="226">
        <v>0</v>
      </c>
      <c r="AP213" s="228">
        <v>30300000</v>
      </c>
      <c r="AQ213" s="226">
        <v>0</v>
      </c>
      <c r="AS213" s="244">
        <f t="shared" si="62"/>
        <v>0</v>
      </c>
    </row>
    <row r="214" spans="1:45" ht="29" x14ac:dyDescent="0.35">
      <c r="A214" s="235">
        <v>21222861</v>
      </c>
      <c r="B214" s="236" t="s">
        <v>92</v>
      </c>
      <c r="C214" s="237">
        <f>+C215</f>
        <v>30000000</v>
      </c>
      <c r="D214" s="237">
        <v>0</v>
      </c>
      <c r="E214" s="237">
        <v>0</v>
      </c>
      <c r="F214" s="237">
        <v>0</v>
      </c>
      <c r="G214" s="237">
        <f t="shared" si="63"/>
        <v>30000000</v>
      </c>
      <c r="H214" s="237">
        <v>0</v>
      </c>
      <c r="I214" s="237">
        <v>500000</v>
      </c>
      <c r="J214" s="237">
        <f t="shared" ref="J214:J283" si="65">+G214-I214</f>
        <v>29500000</v>
      </c>
      <c r="K214" s="237">
        <v>500000</v>
      </c>
      <c r="L214" s="237">
        <v>500000</v>
      </c>
      <c r="M214" s="237">
        <f t="shared" ref="M214:M283" si="66">+I214-L214</f>
        <v>0</v>
      </c>
      <c r="N214" s="237">
        <v>500000</v>
      </c>
      <c r="O214" s="237">
        <f t="shared" ref="O214:O283" si="67">+N214-I214</f>
        <v>0</v>
      </c>
      <c r="P214" s="237">
        <f t="shared" ref="P214:P283" si="68">+G214-N214</f>
        <v>29500000</v>
      </c>
      <c r="Q214" s="237">
        <f t="shared" ref="Q214:Q283" si="69">+L214</f>
        <v>500000</v>
      </c>
      <c r="R214" s="226"/>
      <c r="S214" s="222">
        <v>21222861</v>
      </c>
      <c r="T214" s="243" t="s">
        <v>92</v>
      </c>
      <c r="U214" s="221">
        <v>30000000</v>
      </c>
      <c r="V214" s="221">
        <v>0</v>
      </c>
      <c r="W214" s="221">
        <v>0</v>
      </c>
      <c r="X214" s="221">
        <v>0</v>
      </c>
      <c r="Y214" s="221">
        <v>30000000</v>
      </c>
      <c r="Z214" s="221">
        <v>0</v>
      </c>
      <c r="AA214" s="221">
        <v>0</v>
      </c>
      <c r="AB214" s="246">
        <v>0</v>
      </c>
      <c r="AC214" s="221">
        <v>0</v>
      </c>
      <c r="AD214" s="221">
        <v>500000</v>
      </c>
      <c r="AE214" s="246">
        <v>500000</v>
      </c>
      <c r="AF214" s="221">
        <v>29500000</v>
      </c>
      <c r="AG214" s="221">
        <v>0</v>
      </c>
      <c r="AH214" s="246">
        <v>500000</v>
      </c>
      <c r="AI214" s="246">
        <v>500000</v>
      </c>
      <c r="AJ214" s="210">
        <v>0</v>
      </c>
      <c r="AK214" s="210">
        <v>0</v>
      </c>
      <c r="AL214" s="210">
        <v>0</v>
      </c>
      <c r="AM214" s="210">
        <v>500000</v>
      </c>
      <c r="AN214" s="247">
        <v>500000</v>
      </c>
      <c r="AO214" s="210">
        <v>0</v>
      </c>
      <c r="AP214" s="221">
        <v>29500000</v>
      </c>
      <c r="AQ214" s="210">
        <v>0</v>
      </c>
      <c r="AS214" s="244">
        <f t="shared" si="62"/>
        <v>0</v>
      </c>
    </row>
    <row r="215" spans="1:45" ht="29" x14ac:dyDescent="0.35">
      <c r="A215" s="214">
        <v>212228611</v>
      </c>
      <c r="B215" s="212" t="s">
        <v>602</v>
      </c>
      <c r="C215" s="217">
        <v>30000000</v>
      </c>
      <c r="D215" s="217">
        <v>0</v>
      </c>
      <c r="E215" s="217">
        <v>0</v>
      </c>
      <c r="F215" s="217">
        <v>0</v>
      </c>
      <c r="G215" s="217">
        <f t="shared" si="63"/>
        <v>30000000</v>
      </c>
      <c r="H215" s="217">
        <v>0</v>
      </c>
      <c r="I215" s="217">
        <v>500000</v>
      </c>
      <c r="J215" s="217">
        <f t="shared" si="65"/>
        <v>29500000</v>
      </c>
      <c r="K215" s="217">
        <v>500000</v>
      </c>
      <c r="L215" s="217">
        <v>500000</v>
      </c>
      <c r="M215" s="217">
        <f t="shared" si="66"/>
        <v>0</v>
      </c>
      <c r="N215" s="217">
        <v>500000</v>
      </c>
      <c r="O215" s="217">
        <f t="shared" si="67"/>
        <v>0</v>
      </c>
      <c r="P215" s="217">
        <f t="shared" si="68"/>
        <v>29500000</v>
      </c>
      <c r="Q215" s="217">
        <f t="shared" si="69"/>
        <v>500000</v>
      </c>
      <c r="S215" s="222">
        <v>212228611</v>
      </c>
      <c r="T215" s="243" t="s">
        <v>899</v>
      </c>
      <c r="U215" s="221">
        <v>30000000</v>
      </c>
      <c r="V215" s="221">
        <v>0</v>
      </c>
      <c r="W215" s="221">
        <v>0</v>
      </c>
      <c r="X215" s="221">
        <v>0</v>
      </c>
      <c r="Y215" s="221">
        <v>30000000</v>
      </c>
      <c r="Z215" s="221">
        <v>0</v>
      </c>
      <c r="AA215" s="221">
        <v>0</v>
      </c>
      <c r="AB215" s="246">
        <v>0</v>
      </c>
      <c r="AC215" s="221">
        <v>0</v>
      </c>
      <c r="AD215" s="221">
        <v>500000</v>
      </c>
      <c r="AE215" s="246">
        <v>500000</v>
      </c>
      <c r="AF215" s="221">
        <v>29500000</v>
      </c>
      <c r="AG215" s="221">
        <v>0</v>
      </c>
      <c r="AH215" s="246">
        <v>500000</v>
      </c>
      <c r="AI215" s="246">
        <v>500000</v>
      </c>
      <c r="AJ215" s="210">
        <v>0</v>
      </c>
      <c r="AK215" s="210">
        <v>0</v>
      </c>
      <c r="AL215" s="210">
        <v>0</v>
      </c>
      <c r="AM215" s="210">
        <v>500000</v>
      </c>
      <c r="AN215" s="247">
        <v>500000</v>
      </c>
      <c r="AO215" s="210">
        <v>0</v>
      </c>
      <c r="AP215" s="221">
        <v>29500000</v>
      </c>
      <c r="AQ215" s="210">
        <v>0</v>
      </c>
      <c r="AS215" s="244">
        <f t="shared" si="62"/>
        <v>0</v>
      </c>
    </row>
    <row r="216" spans="1:45" ht="29" x14ac:dyDescent="0.35">
      <c r="A216" s="214">
        <v>21222862</v>
      </c>
      <c r="B216" s="212" t="s">
        <v>603</v>
      </c>
      <c r="C216" s="217">
        <v>1500000</v>
      </c>
      <c r="D216" s="217">
        <v>0</v>
      </c>
      <c r="E216" s="217">
        <v>0</v>
      </c>
      <c r="F216" s="217">
        <v>0</v>
      </c>
      <c r="G216" s="217">
        <f t="shared" si="63"/>
        <v>1500000</v>
      </c>
      <c r="H216" s="217">
        <v>0</v>
      </c>
      <c r="I216" s="217">
        <v>700000</v>
      </c>
      <c r="J216" s="217">
        <f t="shared" si="65"/>
        <v>800000</v>
      </c>
      <c r="K216" s="217">
        <v>0</v>
      </c>
      <c r="L216" s="217">
        <v>700000</v>
      </c>
      <c r="M216" s="217">
        <f t="shared" si="66"/>
        <v>0</v>
      </c>
      <c r="N216" s="217">
        <v>700000</v>
      </c>
      <c r="O216" s="217">
        <f t="shared" si="67"/>
        <v>0</v>
      </c>
      <c r="P216" s="217">
        <f t="shared" si="68"/>
        <v>800000</v>
      </c>
      <c r="Q216" s="217">
        <f t="shared" si="69"/>
        <v>700000</v>
      </c>
      <c r="S216" s="222">
        <v>21222862</v>
      </c>
      <c r="T216" s="243" t="s">
        <v>901</v>
      </c>
      <c r="U216" s="221">
        <v>1500000</v>
      </c>
      <c r="V216" s="221">
        <v>0</v>
      </c>
      <c r="W216" s="221">
        <v>0</v>
      </c>
      <c r="X216" s="221">
        <v>0</v>
      </c>
      <c r="Y216" s="221">
        <v>1500000</v>
      </c>
      <c r="Z216" s="221">
        <v>0</v>
      </c>
      <c r="AA216" s="221">
        <v>0</v>
      </c>
      <c r="AB216" s="246">
        <v>0</v>
      </c>
      <c r="AC216" s="221">
        <v>0</v>
      </c>
      <c r="AD216" s="221">
        <v>700000</v>
      </c>
      <c r="AE216" s="246">
        <v>700000</v>
      </c>
      <c r="AF216" s="221">
        <v>800000</v>
      </c>
      <c r="AG216" s="221">
        <v>0</v>
      </c>
      <c r="AH216" s="246">
        <v>0</v>
      </c>
      <c r="AI216" s="246">
        <v>700000</v>
      </c>
      <c r="AJ216" s="210">
        <v>0</v>
      </c>
      <c r="AK216" s="210">
        <v>0</v>
      </c>
      <c r="AL216" s="210">
        <v>0</v>
      </c>
      <c r="AM216" s="210">
        <v>700000</v>
      </c>
      <c r="AN216" s="247">
        <v>700000</v>
      </c>
      <c r="AO216" s="210">
        <v>0</v>
      </c>
      <c r="AP216" s="221">
        <v>800000</v>
      </c>
      <c r="AQ216" s="210">
        <v>0</v>
      </c>
      <c r="AS216" s="244">
        <f t="shared" si="62"/>
        <v>0</v>
      </c>
    </row>
    <row r="217" spans="1:45" s="226" customFormat="1" ht="29" x14ac:dyDescent="0.35">
      <c r="A217" s="214">
        <v>21222863</v>
      </c>
      <c r="B217" s="212" t="s">
        <v>604</v>
      </c>
      <c r="C217" s="217">
        <v>18000000</v>
      </c>
      <c r="D217" s="217">
        <f>+V217</f>
        <v>35000000</v>
      </c>
      <c r="E217" s="217">
        <v>0</v>
      </c>
      <c r="F217" s="217">
        <v>0</v>
      </c>
      <c r="G217" s="217">
        <f t="shared" si="63"/>
        <v>53000000</v>
      </c>
      <c r="H217" s="217">
        <v>4772004</v>
      </c>
      <c r="I217" s="217">
        <v>7152004</v>
      </c>
      <c r="J217" s="217">
        <f t="shared" si="65"/>
        <v>45847996</v>
      </c>
      <c r="K217" s="217">
        <v>2432000</v>
      </c>
      <c r="L217" s="217">
        <v>2812000</v>
      </c>
      <c r="M217" s="217">
        <f t="shared" si="66"/>
        <v>4340004</v>
      </c>
      <c r="N217" s="217">
        <v>14812000</v>
      </c>
      <c r="O217" s="217">
        <f t="shared" si="67"/>
        <v>7659996</v>
      </c>
      <c r="P217" s="217">
        <f t="shared" si="68"/>
        <v>38188000</v>
      </c>
      <c r="Q217" s="217">
        <f t="shared" si="69"/>
        <v>2812000</v>
      </c>
      <c r="R217" s="210"/>
      <c r="S217" s="227">
        <v>21222863</v>
      </c>
      <c r="T217" s="242" t="s">
        <v>902</v>
      </c>
      <c r="U217" s="228">
        <v>18000000</v>
      </c>
      <c r="V217" s="228">
        <v>35000000</v>
      </c>
      <c r="W217" s="228">
        <v>0</v>
      </c>
      <c r="X217" s="228">
        <v>0</v>
      </c>
      <c r="Y217" s="228">
        <v>53000000</v>
      </c>
      <c r="Z217" s="228">
        <v>0</v>
      </c>
      <c r="AA217" s="228">
        <v>0</v>
      </c>
      <c r="AB217" s="245">
        <v>4772004</v>
      </c>
      <c r="AC217" s="228">
        <v>4772004</v>
      </c>
      <c r="AD217" s="228">
        <v>7152004</v>
      </c>
      <c r="AE217" s="245">
        <v>7152004</v>
      </c>
      <c r="AF217" s="228">
        <v>45847996</v>
      </c>
      <c r="AG217" s="228">
        <v>0</v>
      </c>
      <c r="AH217" s="245">
        <v>2432000</v>
      </c>
      <c r="AI217" s="245">
        <v>2812000</v>
      </c>
      <c r="AJ217" s="226">
        <v>4340004</v>
      </c>
      <c r="AK217" s="226">
        <v>0</v>
      </c>
      <c r="AL217" s="226">
        <v>432000</v>
      </c>
      <c r="AM217" s="226">
        <v>14812000</v>
      </c>
      <c r="AN217" s="248">
        <v>14812000</v>
      </c>
      <c r="AO217" s="226">
        <v>7659996</v>
      </c>
      <c r="AP217" s="228">
        <v>38188000</v>
      </c>
      <c r="AQ217" s="226">
        <v>0</v>
      </c>
      <c r="AS217" s="244">
        <f t="shared" si="62"/>
        <v>0</v>
      </c>
    </row>
    <row r="218" spans="1:45" ht="29" x14ac:dyDescent="0.35">
      <c r="A218" s="235">
        <v>2122287</v>
      </c>
      <c r="B218" s="236" t="s">
        <v>93</v>
      </c>
      <c r="C218" s="237">
        <f>+C219</f>
        <v>30000000</v>
      </c>
      <c r="D218" s="237">
        <f t="shared" ref="D218:Q218" si="70">+D219</f>
        <v>200000000</v>
      </c>
      <c r="E218" s="237">
        <f t="shared" si="70"/>
        <v>0</v>
      </c>
      <c r="F218" s="237">
        <f t="shared" si="70"/>
        <v>0</v>
      </c>
      <c r="G218" s="237">
        <f t="shared" si="70"/>
        <v>230000000</v>
      </c>
      <c r="H218" s="237">
        <v>0</v>
      </c>
      <c r="I218" s="237">
        <v>2950000</v>
      </c>
      <c r="J218" s="237">
        <f t="shared" si="70"/>
        <v>227050000</v>
      </c>
      <c r="K218" s="237">
        <v>2000000</v>
      </c>
      <c r="L218" s="237">
        <v>2950000</v>
      </c>
      <c r="M218" s="237">
        <f t="shared" si="70"/>
        <v>0</v>
      </c>
      <c r="N218" s="237">
        <v>152950000</v>
      </c>
      <c r="O218" s="237">
        <f t="shared" si="70"/>
        <v>150000000</v>
      </c>
      <c r="P218" s="237">
        <f t="shared" si="70"/>
        <v>77050000</v>
      </c>
      <c r="Q218" s="237">
        <f t="shared" si="70"/>
        <v>2950000</v>
      </c>
      <c r="R218" s="226"/>
      <c r="S218" s="222">
        <v>2122287</v>
      </c>
      <c r="T218" s="243" t="s">
        <v>93</v>
      </c>
      <c r="U218" s="221">
        <v>30000000</v>
      </c>
      <c r="V218" s="221">
        <v>200000000</v>
      </c>
      <c r="W218" s="221">
        <v>0</v>
      </c>
      <c r="X218" s="221">
        <v>0</v>
      </c>
      <c r="Y218" s="221">
        <v>230000000</v>
      </c>
      <c r="Z218" s="221">
        <v>0</v>
      </c>
      <c r="AA218" s="221">
        <v>0</v>
      </c>
      <c r="AB218" s="246">
        <v>0</v>
      </c>
      <c r="AC218" s="221">
        <v>0</v>
      </c>
      <c r="AD218" s="221">
        <v>2950000</v>
      </c>
      <c r="AE218" s="246">
        <v>2950000</v>
      </c>
      <c r="AF218" s="221">
        <v>227050000</v>
      </c>
      <c r="AG218" s="221">
        <v>0</v>
      </c>
      <c r="AH218" s="246">
        <v>2000000</v>
      </c>
      <c r="AI218" s="246">
        <v>2950000</v>
      </c>
      <c r="AJ218" s="210">
        <v>0</v>
      </c>
      <c r="AK218" s="210">
        <v>0</v>
      </c>
      <c r="AL218" s="210">
        <v>150000000</v>
      </c>
      <c r="AM218" s="210">
        <v>152950000</v>
      </c>
      <c r="AN218" s="247">
        <v>152950000</v>
      </c>
      <c r="AO218" s="210">
        <v>150000000</v>
      </c>
      <c r="AP218" s="221">
        <v>77050000</v>
      </c>
      <c r="AQ218" s="210">
        <v>0</v>
      </c>
      <c r="AS218" s="244">
        <f t="shared" si="62"/>
        <v>0</v>
      </c>
    </row>
    <row r="219" spans="1:45" s="226" customFormat="1" x14ac:dyDescent="0.35">
      <c r="A219" s="214">
        <v>21222871</v>
      </c>
      <c r="B219" s="212" t="s">
        <v>605</v>
      </c>
      <c r="C219" s="217">
        <v>30000000</v>
      </c>
      <c r="D219" s="217">
        <f>+V219</f>
        <v>200000000</v>
      </c>
      <c r="E219" s="217">
        <v>0</v>
      </c>
      <c r="F219" s="217">
        <v>0</v>
      </c>
      <c r="G219" s="217">
        <f t="shared" si="63"/>
        <v>230000000</v>
      </c>
      <c r="H219" s="217">
        <v>0</v>
      </c>
      <c r="I219" s="217">
        <v>2950000</v>
      </c>
      <c r="J219" s="217">
        <f t="shared" si="65"/>
        <v>227050000</v>
      </c>
      <c r="K219" s="217">
        <v>2000000</v>
      </c>
      <c r="L219" s="217">
        <v>2950000</v>
      </c>
      <c r="M219" s="217">
        <f t="shared" si="66"/>
        <v>0</v>
      </c>
      <c r="N219" s="217">
        <v>152950000</v>
      </c>
      <c r="O219" s="217">
        <f t="shared" si="67"/>
        <v>150000000</v>
      </c>
      <c r="P219" s="217">
        <f t="shared" si="68"/>
        <v>77050000</v>
      </c>
      <c r="Q219" s="217">
        <f t="shared" si="69"/>
        <v>2950000</v>
      </c>
      <c r="R219" s="210"/>
      <c r="S219" s="227">
        <v>21222871</v>
      </c>
      <c r="T219" s="242" t="s">
        <v>905</v>
      </c>
      <c r="U219" s="228">
        <v>30000000</v>
      </c>
      <c r="V219" s="228">
        <v>200000000</v>
      </c>
      <c r="W219" s="228">
        <v>0</v>
      </c>
      <c r="X219" s="228">
        <v>0</v>
      </c>
      <c r="Y219" s="228">
        <v>230000000</v>
      </c>
      <c r="Z219" s="228">
        <v>0</v>
      </c>
      <c r="AA219" s="228">
        <v>0</v>
      </c>
      <c r="AB219" s="245">
        <v>0</v>
      </c>
      <c r="AC219" s="228">
        <v>0</v>
      </c>
      <c r="AD219" s="228">
        <v>2950000</v>
      </c>
      <c r="AE219" s="245">
        <v>2950000</v>
      </c>
      <c r="AF219" s="228">
        <v>227050000</v>
      </c>
      <c r="AG219" s="228">
        <v>0</v>
      </c>
      <c r="AH219" s="245">
        <v>2000000</v>
      </c>
      <c r="AI219" s="245">
        <v>2950000</v>
      </c>
      <c r="AJ219" s="226">
        <v>0</v>
      </c>
      <c r="AK219" s="226">
        <v>0</v>
      </c>
      <c r="AL219" s="226">
        <v>150000000</v>
      </c>
      <c r="AM219" s="226">
        <v>152950000</v>
      </c>
      <c r="AN219" s="248">
        <v>152950000</v>
      </c>
      <c r="AO219" s="226">
        <v>150000000</v>
      </c>
      <c r="AP219" s="228">
        <v>77050000</v>
      </c>
      <c r="AQ219" s="226">
        <v>0</v>
      </c>
      <c r="AS219" s="244">
        <f t="shared" si="62"/>
        <v>0</v>
      </c>
    </row>
    <row r="220" spans="1:45" s="226" customFormat="1" x14ac:dyDescent="0.35">
      <c r="A220" s="232">
        <v>212229</v>
      </c>
      <c r="B220" s="233" t="s">
        <v>94</v>
      </c>
      <c r="C220" s="234">
        <f>+C221+C224+C227+C230</f>
        <v>725000000</v>
      </c>
      <c r="D220" s="234">
        <v>0</v>
      </c>
      <c r="E220" s="234">
        <v>150000000</v>
      </c>
      <c r="F220" s="234">
        <v>150000000</v>
      </c>
      <c r="G220" s="234">
        <f t="shared" si="63"/>
        <v>725000000</v>
      </c>
      <c r="H220" s="234">
        <v>145510008</v>
      </c>
      <c r="I220" s="234">
        <v>312615959</v>
      </c>
      <c r="J220" s="234">
        <f t="shared" si="65"/>
        <v>412384041</v>
      </c>
      <c r="K220" s="234">
        <v>19465396</v>
      </c>
      <c r="L220" s="234">
        <v>107499668</v>
      </c>
      <c r="M220" s="234">
        <f t="shared" si="66"/>
        <v>205116291</v>
      </c>
      <c r="N220" s="234">
        <v>410301163</v>
      </c>
      <c r="O220" s="234">
        <f t="shared" si="67"/>
        <v>97685204</v>
      </c>
      <c r="P220" s="234">
        <f t="shared" si="68"/>
        <v>314698837</v>
      </c>
      <c r="Q220" s="234">
        <f t="shared" si="69"/>
        <v>107499668</v>
      </c>
      <c r="S220" s="227">
        <v>212229</v>
      </c>
      <c r="T220" s="242" t="s">
        <v>94</v>
      </c>
      <c r="U220" s="228">
        <v>725000000</v>
      </c>
      <c r="V220" s="228">
        <v>0</v>
      </c>
      <c r="W220" s="228">
        <v>150000000</v>
      </c>
      <c r="X220" s="228">
        <v>150000000</v>
      </c>
      <c r="Y220" s="228">
        <v>725000000</v>
      </c>
      <c r="Z220" s="228">
        <v>3024136</v>
      </c>
      <c r="AA220" s="228">
        <v>0</v>
      </c>
      <c r="AB220" s="245">
        <v>145510008</v>
      </c>
      <c r="AC220" s="228">
        <v>145510008</v>
      </c>
      <c r="AD220" s="228">
        <v>315640095</v>
      </c>
      <c r="AE220" s="245">
        <v>312615959</v>
      </c>
      <c r="AF220" s="228">
        <v>412384041</v>
      </c>
      <c r="AG220" s="228">
        <v>2848050</v>
      </c>
      <c r="AH220" s="245">
        <v>19465396</v>
      </c>
      <c r="AI220" s="245">
        <v>107499668</v>
      </c>
      <c r="AJ220" s="226">
        <v>207964341</v>
      </c>
      <c r="AK220" s="226">
        <v>192086</v>
      </c>
      <c r="AL220" s="226">
        <v>44287621</v>
      </c>
      <c r="AM220" s="226">
        <v>410493249</v>
      </c>
      <c r="AN220" s="248">
        <v>410301163</v>
      </c>
      <c r="AO220" s="226">
        <v>97685204</v>
      </c>
      <c r="AP220" s="228">
        <v>314698837</v>
      </c>
      <c r="AQ220" s="226">
        <v>0</v>
      </c>
      <c r="AS220" s="244">
        <f t="shared" si="62"/>
        <v>0</v>
      </c>
    </row>
    <row r="221" spans="1:45" x14ac:dyDescent="0.35">
      <c r="A221" s="235">
        <v>2122291</v>
      </c>
      <c r="B221" s="236" t="s">
        <v>95</v>
      </c>
      <c r="C221" s="237">
        <f>+C222+C223</f>
        <v>440000000</v>
      </c>
      <c r="D221" s="237">
        <v>0</v>
      </c>
      <c r="E221" s="237">
        <v>150000000</v>
      </c>
      <c r="F221" s="237">
        <v>150000000</v>
      </c>
      <c r="G221" s="237">
        <f t="shared" si="63"/>
        <v>440000000</v>
      </c>
      <c r="H221" s="237">
        <v>92893458</v>
      </c>
      <c r="I221" s="237">
        <v>159955597</v>
      </c>
      <c r="J221" s="237">
        <f t="shared" si="65"/>
        <v>280044403</v>
      </c>
      <c r="K221" s="237">
        <v>13221087</v>
      </c>
      <c r="L221" s="237">
        <v>13221087</v>
      </c>
      <c r="M221" s="237">
        <f t="shared" si="66"/>
        <v>146734510</v>
      </c>
      <c r="N221" s="237">
        <v>255229293</v>
      </c>
      <c r="O221" s="237">
        <f t="shared" si="67"/>
        <v>95273696</v>
      </c>
      <c r="P221" s="237">
        <f t="shared" si="68"/>
        <v>184770707</v>
      </c>
      <c r="Q221" s="237">
        <f t="shared" si="69"/>
        <v>13221087</v>
      </c>
      <c r="R221" s="226"/>
      <c r="S221" s="222">
        <v>2122291</v>
      </c>
      <c r="T221" s="243" t="s">
        <v>95</v>
      </c>
      <c r="U221" s="221">
        <v>440000000</v>
      </c>
      <c r="V221" s="221">
        <v>0</v>
      </c>
      <c r="W221" s="221">
        <v>150000000</v>
      </c>
      <c r="X221" s="221">
        <v>150000000</v>
      </c>
      <c r="Y221" s="221">
        <v>440000000</v>
      </c>
      <c r="Z221" s="221">
        <v>0</v>
      </c>
      <c r="AA221" s="221">
        <v>0</v>
      </c>
      <c r="AB221" s="246">
        <v>92893458</v>
      </c>
      <c r="AC221" s="221">
        <v>92893458</v>
      </c>
      <c r="AD221" s="221">
        <v>159955597</v>
      </c>
      <c r="AE221" s="246">
        <v>159955597</v>
      </c>
      <c r="AF221" s="221">
        <v>280044403</v>
      </c>
      <c r="AG221" s="221">
        <v>0</v>
      </c>
      <c r="AH221" s="246">
        <v>13221087</v>
      </c>
      <c r="AI221" s="246">
        <v>13221087</v>
      </c>
      <c r="AJ221" s="210">
        <v>146734510</v>
      </c>
      <c r="AK221" s="210">
        <v>0</v>
      </c>
      <c r="AL221" s="210">
        <v>40746612</v>
      </c>
      <c r="AM221" s="210">
        <v>255229293</v>
      </c>
      <c r="AN221" s="247">
        <v>255229293</v>
      </c>
      <c r="AO221" s="210">
        <v>95273696</v>
      </c>
      <c r="AP221" s="221">
        <v>184770707</v>
      </c>
      <c r="AQ221" s="210">
        <v>0</v>
      </c>
      <c r="AS221" s="244">
        <f t="shared" si="62"/>
        <v>0</v>
      </c>
    </row>
    <row r="222" spans="1:45" x14ac:dyDescent="0.35">
      <c r="A222" s="214">
        <v>21222911</v>
      </c>
      <c r="B222" s="212" t="s">
        <v>606</v>
      </c>
      <c r="C222" s="217">
        <v>190000000</v>
      </c>
      <c r="D222" s="217">
        <v>0</v>
      </c>
      <c r="E222" s="217">
        <v>150000000</v>
      </c>
      <c r="F222" s="217">
        <v>0</v>
      </c>
      <c r="G222" s="217">
        <f t="shared" si="63"/>
        <v>40000000</v>
      </c>
      <c r="H222" s="217">
        <v>0</v>
      </c>
      <c r="I222" s="217">
        <v>40000000</v>
      </c>
      <c r="J222" s="217">
        <f t="shared" si="65"/>
        <v>0</v>
      </c>
      <c r="K222" s="217">
        <v>0</v>
      </c>
      <c r="L222" s="217">
        <v>0</v>
      </c>
      <c r="M222" s="217">
        <f t="shared" si="66"/>
        <v>40000000</v>
      </c>
      <c r="N222" s="217">
        <v>40000000</v>
      </c>
      <c r="O222" s="217">
        <f t="shared" si="67"/>
        <v>0</v>
      </c>
      <c r="P222" s="217">
        <f t="shared" si="68"/>
        <v>0</v>
      </c>
      <c r="Q222" s="217">
        <f t="shared" si="69"/>
        <v>0</v>
      </c>
      <c r="S222" s="222">
        <v>21222911</v>
      </c>
      <c r="T222" s="243" t="s">
        <v>907</v>
      </c>
      <c r="U222" s="221">
        <v>190000000</v>
      </c>
      <c r="V222" s="221">
        <v>0</v>
      </c>
      <c r="W222" s="221">
        <v>150000000</v>
      </c>
      <c r="X222" s="221">
        <v>0</v>
      </c>
      <c r="Y222" s="221">
        <v>40000000</v>
      </c>
      <c r="Z222" s="221">
        <v>0</v>
      </c>
      <c r="AA222" s="221">
        <v>0</v>
      </c>
      <c r="AB222" s="246">
        <v>0</v>
      </c>
      <c r="AC222" s="221">
        <v>0</v>
      </c>
      <c r="AD222" s="221">
        <v>40000000</v>
      </c>
      <c r="AE222" s="246">
        <v>40000000</v>
      </c>
      <c r="AF222" s="221">
        <v>0</v>
      </c>
      <c r="AG222" s="221">
        <v>0</v>
      </c>
      <c r="AH222" s="246">
        <v>0</v>
      </c>
      <c r="AI222" s="246">
        <v>0</v>
      </c>
      <c r="AJ222" s="210">
        <v>40000000</v>
      </c>
      <c r="AK222" s="210">
        <v>0</v>
      </c>
      <c r="AL222" s="210">
        <v>0</v>
      </c>
      <c r="AM222" s="210">
        <v>40000000</v>
      </c>
      <c r="AN222" s="247">
        <v>40000000</v>
      </c>
      <c r="AO222" s="210">
        <v>0</v>
      </c>
      <c r="AP222" s="221">
        <v>0</v>
      </c>
      <c r="AQ222" s="210">
        <v>0</v>
      </c>
      <c r="AS222" s="244">
        <f t="shared" si="62"/>
        <v>0</v>
      </c>
    </row>
    <row r="223" spans="1:45" s="226" customFormat="1" x14ac:dyDescent="0.35">
      <c r="A223" s="214">
        <v>21222912</v>
      </c>
      <c r="B223" s="212" t="s">
        <v>607</v>
      </c>
      <c r="C223" s="217">
        <v>250000000</v>
      </c>
      <c r="D223" s="217">
        <v>0</v>
      </c>
      <c r="E223" s="217">
        <v>0</v>
      </c>
      <c r="F223" s="217">
        <v>150000000</v>
      </c>
      <c r="G223" s="217">
        <f t="shared" si="63"/>
        <v>400000000</v>
      </c>
      <c r="H223" s="217">
        <v>92893458</v>
      </c>
      <c r="I223" s="217">
        <v>119955597</v>
      </c>
      <c r="J223" s="217">
        <f t="shared" si="65"/>
        <v>280044403</v>
      </c>
      <c r="K223" s="217">
        <v>13221087</v>
      </c>
      <c r="L223" s="217">
        <v>13221087</v>
      </c>
      <c r="M223" s="217">
        <f t="shared" si="66"/>
        <v>106734510</v>
      </c>
      <c r="N223" s="217">
        <v>215229293</v>
      </c>
      <c r="O223" s="217">
        <f t="shared" si="67"/>
        <v>95273696</v>
      </c>
      <c r="P223" s="217">
        <f t="shared" si="68"/>
        <v>184770707</v>
      </c>
      <c r="Q223" s="217">
        <f t="shared" si="69"/>
        <v>13221087</v>
      </c>
      <c r="R223" s="210"/>
      <c r="S223" s="227">
        <v>21222912</v>
      </c>
      <c r="T223" s="242" t="s">
        <v>908</v>
      </c>
      <c r="U223" s="228">
        <v>250000000</v>
      </c>
      <c r="V223" s="228">
        <v>0</v>
      </c>
      <c r="W223" s="228">
        <v>0</v>
      </c>
      <c r="X223" s="228">
        <v>150000000</v>
      </c>
      <c r="Y223" s="228">
        <v>400000000</v>
      </c>
      <c r="Z223" s="228">
        <v>0</v>
      </c>
      <c r="AA223" s="228">
        <v>0</v>
      </c>
      <c r="AB223" s="245">
        <v>92893458</v>
      </c>
      <c r="AC223" s="228">
        <v>92893458</v>
      </c>
      <c r="AD223" s="228">
        <v>119955597</v>
      </c>
      <c r="AE223" s="245">
        <v>119955597</v>
      </c>
      <c r="AF223" s="228">
        <v>280044403</v>
      </c>
      <c r="AG223" s="228">
        <v>0</v>
      </c>
      <c r="AH223" s="245">
        <v>13221087</v>
      </c>
      <c r="AI223" s="245">
        <v>13221087</v>
      </c>
      <c r="AJ223" s="226">
        <v>106734510</v>
      </c>
      <c r="AK223" s="226">
        <v>0</v>
      </c>
      <c r="AL223" s="226">
        <v>40746612</v>
      </c>
      <c r="AM223" s="226">
        <v>215229293</v>
      </c>
      <c r="AN223" s="248">
        <v>215229293</v>
      </c>
      <c r="AO223" s="226">
        <v>95273696</v>
      </c>
      <c r="AP223" s="228">
        <v>184770707</v>
      </c>
      <c r="AQ223" s="226">
        <v>0</v>
      </c>
      <c r="AS223" s="244">
        <f t="shared" si="62"/>
        <v>0</v>
      </c>
    </row>
    <row r="224" spans="1:45" ht="29" x14ac:dyDescent="0.35">
      <c r="A224" s="235">
        <v>2122293</v>
      </c>
      <c r="B224" s="236" t="s">
        <v>96</v>
      </c>
      <c r="C224" s="237">
        <f>+C225+C226</f>
        <v>93000000</v>
      </c>
      <c r="D224" s="237">
        <v>0</v>
      </c>
      <c r="E224" s="237">
        <v>0</v>
      </c>
      <c r="F224" s="237">
        <v>0</v>
      </c>
      <c r="G224" s="237">
        <f t="shared" si="63"/>
        <v>93000000</v>
      </c>
      <c r="H224" s="237">
        <v>1310900</v>
      </c>
      <c r="I224" s="237">
        <v>29808080</v>
      </c>
      <c r="J224" s="237">
        <f t="shared" si="65"/>
        <v>63191920</v>
      </c>
      <c r="K224" s="237">
        <v>3310900</v>
      </c>
      <c r="L224" s="237">
        <v>20050330</v>
      </c>
      <c r="M224" s="237">
        <f t="shared" si="66"/>
        <v>9757750</v>
      </c>
      <c r="N224" s="237">
        <v>32199530</v>
      </c>
      <c r="O224" s="237">
        <f t="shared" si="67"/>
        <v>2391450</v>
      </c>
      <c r="P224" s="237">
        <f t="shared" si="68"/>
        <v>60800470</v>
      </c>
      <c r="Q224" s="237">
        <f t="shared" si="69"/>
        <v>20050330</v>
      </c>
      <c r="R224" s="226"/>
      <c r="S224" s="222">
        <v>2122293</v>
      </c>
      <c r="T224" s="243" t="s">
        <v>96</v>
      </c>
      <c r="U224" s="221">
        <v>93000000</v>
      </c>
      <c r="V224" s="221">
        <v>0</v>
      </c>
      <c r="W224" s="221">
        <v>0</v>
      </c>
      <c r="X224" s="221">
        <v>0</v>
      </c>
      <c r="Y224" s="221">
        <v>93000000</v>
      </c>
      <c r="Z224" s="221">
        <v>2832050</v>
      </c>
      <c r="AA224" s="221">
        <v>0</v>
      </c>
      <c r="AB224" s="246">
        <v>1310900</v>
      </c>
      <c r="AC224" s="221">
        <v>1310900</v>
      </c>
      <c r="AD224" s="221">
        <v>32640130</v>
      </c>
      <c r="AE224" s="246">
        <v>29808080</v>
      </c>
      <c r="AF224" s="221">
        <v>63191920</v>
      </c>
      <c r="AG224" s="221">
        <v>2794750</v>
      </c>
      <c r="AH224" s="246">
        <v>3310900</v>
      </c>
      <c r="AI224" s="246">
        <v>20050330</v>
      </c>
      <c r="AJ224" s="210">
        <v>12552500</v>
      </c>
      <c r="AK224" s="210">
        <v>0</v>
      </c>
      <c r="AL224" s="210">
        <v>907600</v>
      </c>
      <c r="AM224" s="210">
        <v>32199530</v>
      </c>
      <c r="AN224" s="247">
        <v>32199530</v>
      </c>
      <c r="AO224" s="210">
        <v>2391450</v>
      </c>
      <c r="AP224" s="221">
        <v>60800470</v>
      </c>
      <c r="AQ224" s="210">
        <v>0</v>
      </c>
      <c r="AS224" s="244">
        <f t="shared" si="62"/>
        <v>0</v>
      </c>
    </row>
    <row r="225" spans="1:45" ht="29" x14ac:dyDescent="0.35">
      <c r="A225" s="214">
        <v>21222931</v>
      </c>
      <c r="B225" s="212" t="s">
        <v>608</v>
      </c>
      <c r="C225" s="217">
        <v>57000000</v>
      </c>
      <c r="D225" s="217">
        <v>0</v>
      </c>
      <c r="E225" s="217">
        <v>0</v>
      </c>
      <c r="F225" s="217">
        <v>0</v>
      </c>
      <c r="G225" s="217">
        <f t="shared" si="63"/>
        <v>57000000</v>
      </c>
      <c r="H225" s="217">
        <v>1310900</v>
      </c>
      <c r="I225" s="217">
        <v>14732580</v>
      </c>
      <c r="J225" s="217">
        <f t="shared" si="65"/>
        <v>42267420</v>
      </c>
      <c r="K225" s="217">
        <v>3310900</v>
      </c>
      <c r="L225" s="217">
        <v>17564630</v>
      </c>
      <c r="M225" s="217">
        <f t="shared" si="66"/>
        <v>-2832050</v>
      </c>
      <c r="N225" s="217">
        <v>17124030</v>
      </c>
      <c r="O225" s="217">
        <f t="shared" si="67"/>
        <v>2391450</v>
      </c>
      <c r="P225" s="217">
        <f t="shared" si="68"/>
        <v>39875970</v>
      </c>
      <c r="Q225" s="217">
        <f t="shared" si="69"/>
        <v>17564630</v>
      </c>
      <c r="S225" s="222">
        <v>21222931</v>
      </c>
      <c r="T225" s="243" t="s">
        <v>911</v>
      </c>
      <c r="U225" s="221">
        <v>57000000</v>
      </c>
      <c r="V225" s="221">
        <v>0</v>
      </c>
      <c r="W225" s="221">
        <v>0</v>
      </c>
      <c r="X225" s="221">
        <v>0</v>
      </c>
      <c r="Y225" s="221">
        <v>57000000</v>
      </c>
      <c r="Z225" s="221">
        <v>2832050</v>
      </c>
      <c r="AA225" s="221">
        <v>0</v>
      </c>
      <c r="AB225" s="246">
        <v>1310900</v>
      </c>
      <c r="AC225" s="221">
        <v>1310900</v>
      </c>
      <c r="AD225" s="221">
        <v>17564630</v>
      </c>
      <c r="AE225" s="246">
        <v>14732580</v>
      </c>
      <c r="AF225" s="221">
        <v>42267420</v>
      </c>
      <c r="AG225" s="221">
        <v>2794750</v>
      </c>
      <c r="AH225" s="246">
        <v>3310900</v>
      </c>
      <c r="AI225" s="246">
        <v>17564630</v>
      </c>
      <c r="AJ225" s="210">
        <v>-37300</v>
      </c>
      <c r="AK225" s="210">
        <v>0</v>
      </c>
      <c r="AL225" s="210">
        <v>907600</v>
      </c>
      <c r="AM225" s="210">
        <v>17124030</v>
      </c>
      <c r="AN225" s="247">
        <v>17124030</v>
      </c>
      <c r="AO225" s="210">
        <v>2391450</v>
      </c>
      <c r="AP225" s="221">
        <v>39875970</v>
      </c>
      <c r="AQ225" s="210">
        <v>0</v>
      </c>
      <c r="AS225" s="244">
        <f t="shared" si="62"/>
        <v>0</v>
      </c>
    </row>
    <row r="226" spans="1:45" s="226" customFormat="1" x14ac:dyDescent="0.35">
      <c r="A226" s="214">
        <v>21222936</v>
      </c>
      <c r="B226" s="212" t="s">
        <v>609</v>
      </c>
      <c r="C226" s="217">
        <v>36000000</v>
      </c>
      <c r="D226" s="217">
        <v>0</v>
      </c>
      <c r="E226" s="217">
        <v>0</v>
      </c>
      <c r="F226" s="217">
        <v>0</v>
      </c>
      <c r="G226" s="217">
        <f t="shared" si="63"/>
        <v>36000000</v>
      </c>
      <c r="H226" s="217">
        <v>0</v>
      </c>
      <c r="I226" s="217">
        <v>15075500</v>
      </c>
      <c r="J226" s="217">
        <f t="shared" si="65"/>
        <v>20924500</v>
      </c>
      <c r="K226" s="217">
        <v>0</v>
      </c>
      <c r="L226" s="217">
        <v>2485700</v>
      </c>
      <c r="M226" s="217">
        <f t="shared" si="66"/>
        <v>12589800</v>
      </c>
      <c r="N226" s="217">
        <v>15075500</v>
      </c>
      <c r="O226" s="217">
        <f t="shared" si="67"/>
        <v>0</v>
      </c>
      <c r="P226" s="217">
        <f t="shared" si="68"/>
        <v>20924500</v>
      </c>
      <c r="Q226" s="217">
        <f t="shared" si="69"/>
        <v>2485700</v>
      </c>
      <c r="R226" s="210"/>
      <c r="S226" s="227">
        <v>21222936</v>
      </c>
      <c r="T226" s="242" t="s">
        <v>913</v>
      </c>
      <c r="U226" s="228">
        <v>36000000</v>
      </c>
      <c r="V226" s="228">
        <v>0</v>
      </c>
      <c r="W226" s="228">
        <v>0</v>
      </c>
      <c r="X226" s="228">
        <v>0</v>
      </c>
      <c r="Y226" s="228">
        <v>36000000</v>
      </c>
      <c r="Z226" s="228">
        <v>0</v>
      </c>
      <c r="AA226" s="228">
        <v>0</v>
      </c>
      <c r="AB226" s="245">
        <v>0</v>
      </c>
      <c r="AC226" s="228">
        <v>0</v>
      </c>
      <c r="AD226" s="228">
        <v>15075500</v>
      </c>
      <c r="AE226" s="245">
        <v>15075500</v>
      </c>
      <c r="AF226" s="228">
        <v>20924500</v>
      </c>
      <c r="AG226" s="228">
        <v>0</v>
      </c>
      <c r="AH226" s="245">
        <v>0</v>
      </c>
      <c r="AI226" s="245">
        <v>2485700</v>
      </c>
      <c r="AJ226" s="226">
        <v>12589800</v>
      </c>
      <c r="AK226" s="226">
        <v>0</v>
      </c>
      <c r="AL226" s="226">
        <v>0</v>
      </c>
      <c r="AM226" s="226">
        <v>15075500</v>
      </c>
      <c r="AN226" s="248">
        <v>15075500</v>
      </c>
      <c r="AO226" s="226">
        <v>0</v>
      </c>
      <c r="AP226" s="228">
        <v>20924500</v>
      </c>
      <c r="AQ226" s="226">
        <v>0</v>
      </c>
      <c r="AS226" s="244">
        <f t="shared" si="62"/>
        <v>0</v>
      </c>
    </row>
    <row r="227" spans="1:45" x14ac:dyDescent="0.35">
      <c r="A227" s="235">
        <v>2122294</v>
      </c>
      <c r="B227" s="236" t="s">
        <v>97</v>
      </c>
      <c r="C227" s="237">
        <f>+C228+C229</f>
        <v>115000000</v>
      </c>
      <c r="D227" s="237">
        <v>0</v>
      </c>
      <c r="E227" s="237">
        <v>0</v>
      </c>
      <c r="F227" s="237">
        <v>0</v>
      </c>
      <c r="G227" s="237">
        <f t="shared" si="63"/>
        <v>115000000</v>
      </c>
      <c r="H227" s="237">
        <v>2633409</v>
      </c>
      <c r="I227" s="237">
        <v>72056557</v>
      </c>
      <c r="J227" s="237">
        <f t="shared" si="65"/>
        <v>42943443</v>
      </c>
      <c r="K227" s="237">
        <v>2633409</v>
      </c>
      <c r="L227" s="237">
        <v>72056557</v>
      </c>
      <c r="M227" s="237">
        <f t="shared" si="66"/>
        <v>0</v>
      </c>
      <c r="N227" s="237">
        <v>72056557</v>
      </c>
      <c r="O227" s="237">
        <f t="shared" si="67"/>
        <v>0</v>
      </c>
      <c r="P227" s="237">
        <f t="shared" si="68"/>
        <v>42943443</v>
      </c>
      <c r="Q227" s="237">
        <f t="shared" si="69"/>
        <v>72056557</v>
      </c>
      <c r="R227" s="226"/>
      <c r="S227" s="222">
        <v>2122294</v>
      </c>
      <c r="T227" s="243" t="s">
        <v>97</v>
      </c>
      <c r="U227" s="221">
        <v>115000000</v>
      </c>
      <c r="V227" s="221">
        <v>0</v>
      </c>
      <c r="W227" s="221">
        <v>0</v>
      </c>
      <c r="X227" s="221">
        <v>0</v>
      </c>
      <c r="Y227" s="221">
        <v>115000000</v>
      </c>
      <c r="Z227" s="221">
        <v>138786</v>
      </c>
      <c r="AA227" s="221">
        <v>0</v>
      </c>
      <c r="AB227" s="246">
        <v>2633409</v>
      </c>
      <c r="AC227" s="221">
        <v>2633409</v>
      </c>
      <c r="AD227" s="221">
        <v>72195343</v>
      </c>
      <c r="AE227" s="246">
        <v>72056557</v>
      </c>
      <c r="AF227" s="221">
        <v>42943443</v>
      </c>
      <c r="AG227" s="221">
        <v>0</v>
      </c>
      <c r="AH227" s="246">
        <v>2633409</v>
      </c>
      <c r="AI227" s="246">
        <v>72056557</v>
      </c>
      <c r="AJ227" s="210">
        <v>0</v>
      </c>
      <c r="AK227" s="210">
        <v>138786</v>
      </c>
      <c r="AL227" s="210">
        <v>2633409</v>
      </c>
      <c r="AM227" s="210">
        <v>72195343</v>
      </c>
      <c r="AN227" s="247">
        <v>72056557</v>
      </c>
      <c r="AO227" s="210">
        <v>0</v>
      </c>
      <c r="AP227" s="221">
        <v>42943443</v>
      </c>
      <c r="AQ227" s="210">
        <v>0</v>
      </c>
      <c r="AS227" s="244">
        <f t="shared" si="62"/>
        <v>0</v>
      </c>
    </row>
    <row r="228" spans="1:45" ht="29" x14ac:dyDescent="0.35">
      <c r="A228" s="214">
        <v>21222941</v>
      </c>
      <c r="B228" s="212" t="s">
        <v>643</v>
      </c>
      <c r="C228" s="217">
        <v>30000000</v>
      </c>
      <c r="D228" s="217">
        <v>0</v>
      </c>
      <c r="E228" s="217">
        <v>0</v>
      </c>
      <c r="F228" s="217">
        <v>0</v>
      </c>
      <c r="G228" s="217">
        <f t="shared" si="63"/>
        <v>30000000</v>
      </c>
      <c r="H228" s="217">
        <v>0</v>
      </c>
      <c r="I228" s="217">
        <v>0</v>
      </c>
      <c r="J228" s="217">
        <f t="shared" si="65"/>
        <v>30000000</v>
      </c>
      <c r="K228" s="217">
        <v>0</v>
      </c>
      <c r="L228" s="217">
        <v>0</v>
      </c>
      <c r="M228" s="217">
        <f t="shared" si="66"/>
        <v>0</v>
      </c>
      <c r="N228" s="217">
        <v>0</v>
      </c>
      <c r="O228" s="217">
        <f t="shared" si="67"/>
        <v>0</v>
      </c>
      <c r="P228" s="217">
        <f t="shared" si="68"/>
        <v>30000000</v>
      </c>
      <c r="Q228" s="217">
        <f t="shared" si="69"/>
        <v>0</v>
      </c>
      <c r="S228" s="222">
        <v>21222941</v>
      </c>
      <c r="T228" s="243" t="s">
        <v>914</v>
      </c>
      <c r="U228" s="221">
        <v>30000000</v>
      </c>
      <c r="V228" s="221">
        <v>0</v>
      </c>
      <c r="W228" s="221">
        <v>0</v>
      </c>
      <c r="X228" s="221">
        <v>0</v>
      </c>
      <c r="Y228" s="221">
        <v>30000000</v>
      </c>
      <c r="Z228" s="221">
        <v>0</v>
      </c>
      <c r="AA228" s="221">
        <v>0</v>
      </c>
      <c r="AB228" s="246">
        <v>0</v>
      </c>
      <c r="AC228" s="221">
        <v>0</v>
      </c>
      <c r="AD228" s="221">
        <v>0</v>
      </c>
      <c r="AE228" s="246">
        <v>0</v>
      </c>
      <c r="AF228" s="221">
        <v>30000000</v>
      </c>
      <c r="AG228" s="221">
        <v>0</v>
      </c>
      <c r="AH228" s="246">
        <v>0</v>
      </c>
      <c r="AI228" s="246">
        <v>0</v>
      </c>
      <c r="AJ228" s="210">
        <v>0</v>
      </c>
      <c r="AK228" s="210">
        <v>0</v>
      </c>
      <c r="AL228" s="210">
        <v>0</v>
      </c>
      <c r="AM228" s="210">
        <v>0</v>
      </c>
      <c r="AN228" s="247">
        <v>0</v>
      </c>
      <c r="AO228" s="210">
        <v>0</v>
      </c>
      <c r="AP228" s="221">
        <v>30000000</v>
      </c>
      <c r="AQ228" s="210">
        <v>0</v>
      </c>
      <c r="AS228" s="244">
        <f t="shared" si="62"/>
        <v>0</v>
      </c>
    </row>
    <row r="229" spans="1:45" s="226" customFormat="1" x14ac:dyDescent="0.35">
      <c r="A229" s="214">
        <v>21222942</v>
      </c>
      <c r="B229" s="212" t="s">
        <v>610</v>
      </c>
      <c r="C229" s="217">
        <v>85000000</v>
      </c>
      <c r="D229" s="217">
        <v>0</v>
      </c>
      <c r="E229" s="217">
        <v>0</v>
      </c>
      <c r="F229" s="217">
        <v>0</v>
      </c>
      <c r="G229" s="217">
        <f t="shared" si="63"/>
        <v>85000000</v>
      </c>
      <c r="H229" s="217">
        <v>2633409</v>
      </c>
      <c r="I229" s="217">
        <v>72056557</v>
      </c>
      <c r="J229" s="217">
        <f t="shared" si="65"/>
        <v>12943443</v>
      </c>
      <c r="K229" s="217">
        <v>2633409</v>
      </c>
      <c r="L229" s="217">
        <v>72056557</v>
      </c>
      <c r="M229" s="217">
        <f t="shared" si="66"/>
        <v>0</v>
      </c>
      <c r="N229" s="217">
        <v>72056557</v>
      </c>
      <c r="O229" s="217">
        <f t="shared" si="67"/>
        <v>0</v>
      </c>
      <c r="P229" s="217">
        <f t="shared" si="68"/>
        <v>12943443</v>
      </c>
      <c r="Q229" s="217">
        <f t="shared" si="69"/>
        <v>72056557</v>
      </c>
      <c r="R229" s="210"/>
      <c r="S229" s="227">
        <v>21222942</v>
      </c>
      <c r="T229" s="242" t="s">
        <v>915</v>
      </c>
      <c r="U229" s="228">
        <v>85000000</v>
      </c>
      <c r="V229" s="228">
        <v>0</v>
      </c>
      <c r="W229" s="228">
        <v>0</v>
      </c>
      <c r="X229" s="228">
        <v>0</v>
      </c>
      <c r="Y229" s="228">
        <v>85000000</v>
      </c>
      <c r="Z229" s="228">
        <v>138786</v>
      </c>
      <c r="AA229" s="228">
        <v>0</v>
      </c>
      <c r="AB229" s="245">
        <v>2633409</v>
      </c>
      <c r="AC229" s="228">
        <v>2633409</v>
      </c>
      <c r="AD229" s="228">
        <v>72195343</v>
      </c>
      <c r="AE229" s="245">
        <v>72056557</v>
      </c>
      <c r="AF229" s="228">
        <v>12943443</v>
      </c>
      <c r="AG229" s="228">
        <v>0</v>
      </c>
      <c r="AH229" s="245">
        <v>2633409</v>
      </c>
      <c r="AI229" s="245">
        <v>72056557</v>
      </c>
      <c r="AJ229" s="226">
        <v>0</v>
      </c>
      <c r="AK229" s="226">
        <v>138786</v>
      </c>
      <c r="AL229" s="226">
        <v>2633409</v>
      </c>
      <c r="AM229" s="226">
        <v>72195343</v>
      </c>
      <c r="AN229" s="248">
        <v>72056557</v>
      </c>
      <c r="AO229" s="226">
        <v>0</v>
      </c>
      <c r="AP229" s="228">
        <v>12943443</v>
      </c>
      <c r="AQ229" s="226">
        <v>0</v>
      </c>
      <c r="AS229" s="244">
        <f t="shared" si="62"/>
        <v>0</v>
      </c>
    </row>
    <row r="230" spans="1:45" x14ac:dyDescent="0.35">
      <c r="A230" s="235">
        <v>2122296</v>
      </c>
      <c r="B230" s="236" t="s">
        <v>98</v>
      </c>
      <c r="C230" s="237">
        <f>+C231+C232+C233+C234</f>
        <v>77000000</v>
      </c>
      <c r="D230" s="237">
        <v>0</v>
      </c>
      <c r="E230" s="237">
        <v>0</v>
      </c>
      <c r="F230" s="237">
        <v>0</v>
      </c>
      <c r="G230" s="237">
        <f t="shared" si="63"/>
        <v>77000000</v>
      </c>
      <c r="H230" s="237">
        <v>48672241</v>
      </c>
      <c r="I230" s="237">
        <v>50795725</v>
      </c>
      <c r="J230" s="237">
        <f t="shared" si="65"/>
        <v>26204275</v>
      </c>
      <c r="K230" s="237">
        <v>300000</v>
      </c>
      <c r="L230" s="237">
        <v>2171694</v>
      </c>
      <c r="M230" s="237">
        <f t="shared" si="66"/>
        <v>48624031</v>
      </c>
      <c r="N230" s="237">
        <v>50815783</v>
      </c>
      <c r="O230" s="237">
        <f t="shared" si="67"/>
        <v>20058</v>
      </c>
      <c r="P230" s="237">
        <f t="shared" si="68"/>
        <v>26184217</v>
      </c>
      <c r="Q230" s="237">
        <f t="shared" si="69"/>
        <v>2171694</v>
      </c>
      <c r="R230" s="226"/>
      <c r="S230" s="222">
        <v>2122296</v>
      </c>
      <c r="T230" s="243" t="s">
        <v>98</v>
      </c>
      <c r="U230" s="221">
        <v>77000000</v>
      </c>
      <c r="V230" s="221">
        <v>0</v>
      </c>
      <c r="W230" s="221">
        <v>0</v>
      </c>
      <c r="X230" s="221">
        <v>0</v>
      </c>
      <c r="Y230" s="221">
        <v>77000000</v>
      </c>
      <c r="Z230" s="221">
        <v>53300</v>
      </c>
      <c r="AA230" s="221">
        <v>0</v>
      </c>
      <c r="AB230" s="246">
        <v>48672241</v>
      </c>
      <c r="AC230" s="221">
        <v>48672241</v>
      </c>
      <c r="AD230" s="221">
        <v>50849025</v>
      </c>
      <c r="AE230" s="246">
        <v>50795725</v>
      </c>
      <c r="AF230" s="221">
        <v>26204275</v>
      </c>
      <c r="AG230" s="221">
        <v>53300</v>
      </c>
      <c r="AH230" s="246">
        <v>300000</v>
      </c>
      <c r="AI230" s="246">
        <v>2171694</v>
      </c>
      <c r="AJ230" s="210">
        <v>48677331</v>
      </c>
      <c r="AK230" s="210">
        <v>53300</v>
      </c>
      <c r="AL230" s="210">
        <v>0</v>
      </c>
      <c r="AM230" s="210">
        <v>50869083</v>
      </c>
      <c r="AN230" s="247">
        <v>50815783</v>
      </c>
      <c r="AO230" s="210">
        <v>20058</v>
      </c>
      <c r="AP230" s="221">
        <v>26184217</v>
      </c>
      <c r="AQ230" s="210">
        <v>0</v>
      </c>
      <c r="AS230" s="244">
        <f t="shared" si="62"/>
        <v>0</v>
      </c>
    </row>
    <row r="231" spans="1:45" x14ac:dyDescent="0.35">
      <c r="A231" s="214">
        <v>21222961</v>
      </c>
      <c r="B231" s="212" t="s">
        <v>611</v>
      </c>
      <c r="C231" s="217">
        <v>50000000</v>
      </c>
      <c r="D231" s="217">
        <v>0</v>
      </c>
      <c r="E231" s="217">
        <v>0</v>
      </c>
      <c r="F231" s="217">
        <v>0</v>
      </c>
      <c r="G231" s="217">
        <f t="shared" si="63"/>
        <v>50000000</v>
      </c>
      <c r="H231" s="217">
        <v>38790458</v>
      </c>
      <c r="I231" s="217">
        <v>40502942</v>
      </c>
      <c r="J231" s="217">
        <f t="shared" si="65"/>
        <v>9497058</v>
      </c>
      <c r="K231" s="217">
        <v>300000</v>
      </c>
      <c r="L231" s="217">
        <v>1765784</v>
      </c>
      <c r="M231" s="217">
        <f t="shared" si="66"/>
        <v>38737158</v>
      </c>
      <c r="N231" s="217">
        <v>40515783</v>
      </c>
      <c r="O231" s="217">
        <f t="shared" si="67"/>
        <v>12841</v>
      </c>
      <c r="P231" s="217">
        <f t="shared" si="68"/>
        <v>9484217</v>
      </c>
      <c r="Q231" s="217">
        <f t="shared" si="69"/>
        <v>1765784</v>
      </c>
      <c r="S231" s="222">
        <v>21222961</v>
      </c>
      <c r="T231" s="243" t="s">
        <v>916</v>
      </c>
      <c r="U231" s="221">
        <v>50000000</v>
      </c>
      <c r="V231" s="221">
        <v>0</v>
      </c>
      <c r="W231" s="221">
        <v>0</v>
      </c>
      <c r="X231" s="221">
        <v>0</v>
      </c>
      <c r="Y231" s="221">
        <v>50000000</v>
      </c>
      <c r="Z231" s="221">
        <v>53300</v>
      </c>
      <c r="AA231" s="221">
        <v>0</v>
      </c>
      <c r="AB231" s="246">
        <v>38790458</v>
      </c>
      <c r="AC231" s="221">
        <v>38790458</v>
      </c>
      <c r="AD231" s="221">
        <v>40556242</v>
      </c>
      <c r="AE231" s="246">
        <v>40502942</v>
      </c>
      <c r="AF231" s="221">
        <v>9497058</v>
      </c>
      <c r="AG231" s="221">
        <v>53300</v>
      </c>
      <c r="AH231" s="246">
        <v>300000</v>
      </c>
      <c r="AI231" s="246">
        <v>1765784</v>
      </c>
      <c r="AJ231" s="210">
        <v>38790458</v>
      </c>
      <c r="AK231" s="210">
        <v>53300</v>
      </c>
      <c r="AL231" s="210">
        <v>0</v>
      </c>
      <c r="AM231" s="210">
        <v>40569083</v>
      </c>
      <c r="AN231" s="247">
        <v>40515783</v>
      </c>
      <c r="AO231" s="210">
        <v>12841</v>
      </c>
      <c r="AP231" s="221">
        <v>9484217</v>
      </c>
      <c r="AQ231" s="210">
        <v>0</v>
      </c>
      <c r="AS231" s="244">
        <f t="shared" si="62"/>
        <v>0</v>
      </c>
    </row>
    <row r="232" spans="1:45" x14ac:dyDescent="0.35">
      <c r="A232" s="214">
        <v>21222962</v>
      </c>
      <c r="B232" s="212" t="s">
        <v>612</v>
      </c>
      <c r="C232" s="217">
        <v>9000000</v>
      </c>
      <c r="D232" s="217">
        <v>0</v>
      </c>
      <c r="E232" s="217">
        <v>0</v>
      </c>
      <c r="F232" s="217">
        <v>0</v>
      </c>
      <c r="G232" s="217">
        <f t="shared" si="63"/>
        <v>9000000</v>
      </c>
      <c r="H232" s="217">
        <v>0</v>
      </c>
      <c r="I232" s="217">
        <v>0</v>
      </c>
      <c r="J232" s="217">
        <f t="shared" si="65"/>
        <v>9000000</v>
      </c>
      <c r="K232" s="217">
        <v>0</v>
      </c>
      <c r="L232" s="217">
        <v>0</v>
      </c>
      <c r="M232" s="217">
        <f t="shared" si="66"/>
        <v>0</v>
      </c>
      <c r="N232" s="217">
        <v>0</v>
      </c>
      <c r="O232" s="217">
        <f t="shared" si="67"/>
        <v>0</v>
      </c>
      <c r="P232" s="217">
        <f t="shared" si="68"/>
        <v>9000000</v>
      </c>
      <c r="Q232" s="217">
        <f t="shared" si="69"/>
        <v>0</v>
      </c>
      <c r="S232" s="222">
        <v>21222962</v>
      </c>
      <c r="T232" s="243" t="s">
        <v>917</v>
      </c>
      <c r="U232" s="221">
        <v>9000000</v>
      </c>
      <c r="V232" s="221">
        <v>0</v>
      </c>
      <c r="W232" s="221">
        <v>0</v>
      </c>
      <c r="X232" s="221">
        <v>0</v>
      </c>
      <c r="Y232" s="221">
        <v>9000000</v>
      </c>
      <c r="Z232" s="221">
        <v>0</v>
      </c>
      <c r="AA232" s="221">
        <v>0</v>
      </c>
      <c r="AB232" s="246">
        <v>0</v>
      </c>
      <c r="AC232" s="221">
        <v>0</v>
      </c>
      <c r="AD232" s="221">
        <v>0</v>
      </c>
      <c r="AE232" s="246">
        <v>0</v>
      </c>
      <c r="AF232" s="221">
        <v>9000000</v>
      </c>
      <c r="AG232" s="221">
        <v>0</v>
      </c>
      <c r="AH232" s="246">
        <v>0</v>
      </c>
      <c r="AI232" s="246">
        <v>0</v>
      </c>
      <c r="AJ232" s="210">
        <v>0</v>
      </c>
      <c r="AK232" s="210">
        <v>0</v>
      </c>
      <c r="AL232" s="210">
        <v>0</v>
      </c>
      <c r="AM232" s="210">
        <v>0</v>
      </c>
      <c r="AN232" s="247">
        <v>0</v>
      </c>
      <c r="AO232" s="210">
        <v>0</v>
      </c>
      <c r="AP232" s="221">
        <v>9000000</v>
      </c>
      <c r="AQ232" s="210">
        <v>0</v>
      </c>
      <c r="AS232" s="244">
        <f t="shared" si="62"/>
        <v>0</v>
      </c>
    </row>
    <row r="233" spans="1:45" x14ac:dyDescent="0.35">
      <c r="A233" s="214">
        <v>21222963</v>
      </c>
      <c r="B233" s="212" t="s">
        <v>613</v>
      </c>
      <c r="C233" s="217">
        <v>8000000</v>
      </c>
      <c r="D233" s="217">
        <v>0</v>
      </c>
      <c r="E233" s="217">
        <v>0</v>
      </c>
      <c r="F233" s="217">
        <v>0</v>
      </c>
      <c r="G233" s="217">
        <f t="shared" si="63"/>
        <v>8000000</v>
      </c>
      <c r="H233" s="217">
        <v>0</v>
      </c>
      <c r="I233" s="217">
        <v>300000</v>
      </c>
      <c r="J233" s="217">
        <f t="shared" si="65"/>
        <v>7700000</v>
      </c>
      <c r="K233" s="217">
        <v>0</v>
      </c>
      <c r="L233" s="217">
        <v>300000</v>
      </c>
      <c r="M233" s="217">
        <f t="shared" si="66"/>
        <v>0</v>
      </c>
      <c r="N233" s="217">
        <v>300000</v>
      </c>
      <c r="O233" s="217">
        <f t="shared" si="67"/>
        <v>0</v>
      </c>
      <c r="P233" s="217">
        <f t="shared" si="68"/>
        <v>7700000</v>
      </c>
      <c r="Q233" s="217">
        <f t="shared" si="69"/>
        <v>300000</v>
      </c>
      <c r="S233" s="222">
        <v>21222963</v>
      </c>
      <c r="T233" s="243" t="s">
        <v>918</v>
      </c>
      <c r="U233" s="221">
        <v>8000000</v>
      </c>
      <c r="V233" s="221">
        <v>0</v>
      </c>
      <c r="W233" s="221">
        <v>0</v>
      </c>
      <c r="X233" s="221">
        <v>0</v>
      </c>
      <c r="Y233" s="221">
        <v>8000000</v>
      </c>
      <c r="Z233" s="221">
        <v>0</v>
      </c>
      <c r="AA233" s="221">
        <v>0</v>
      </c>
      <c r="AB233" s="246">
        <v>0</v>
      </c>
      <c r="AC233" s="221">
        <v>0</v>
      </c>
      <c r="AD233" s="221">
        <v>300000</v>
      </c>
      <c r="AE233" s="246">
        <v>300000</v>
      </c>
      <c r="AF233" s="221">
        <v>7700000</v>
      </c>
      <c r="AG233" s="221">
        <v>0</v>
      </c>
      <c r="AH233" s="246">
        <v>0</v>
      </c>
      <c r="AI233" s="246">
        <v>300000</v>
      </c>
      <c r="AJ233" s="210">
        <v>0</v>
      </c>
      <c r="AK233" s="210">
        <v>0</v>
      </c>
      <c r="AL233" s="210">
        <v>0</v>
      </c>
      <c r="AM233" s="210">
        <v>300000</v>
      </c>
      <c r="AN233" s="247">
        <v>300000</v>
      </c>
      <c r="AO233" s="210">
        <v>0</v>
      </c>
      <c r="AP233" s="221">
        <v>7700000</v>
      </c>
      <c r="AQ233" s="210">
        <v>0</v>
      </c>
      <c r="AS233" s="244">
        <f t="shared" si="62"/>
        <v>0</v>
      </c>
    </row>
    <row r="234" spans="1:45" s="226" customFormat="1" x14ac:dyDescent="0.35">
      <c r="A234" s="214">
        <v>21222964</v>
      </c>
      <c r="B234" s="212" t="s">
        <v>614</v>
      </c>
      <c r="C234" s="217">
        <v>10000000</v>
      </c>
      <c r="D234" s="217">
        <v>0</v>
      </c>
      <c r="E234" s="217">
        <v>0</v>
      </c>
      <c r="F234" s="217">
        <v>0</v>
      </c>
      <c r="G234" s="217">
        <f t="shared" si="63"/>
        <v>10000000</v>
      </c>
      <c r="H234" s="217">
        <v>9881783</v>
      </c>
      <c r="I234" s="217">
        <v>9992783</v>
      </c>
      <c r="J234" s="217">
        <f t="shared" si="65"/>
        <v>7217</v>
      </c>
      <c r="K234" s="217">
        <v>0</v>
      </c>
      <c r="L234" s="217">
        <v>105910</v>
      </c>
      <c r="M234" s="217">
        <f t="shared" si="66"/>
        <v>9886873</v>
      </c>
      <c r="N234" s="217">
        <v>10000000</v>
      </c>
      <c r="O234" s="217">
        <f t="shared" si="67"/>
        <v>7217</v>
      </c>
      <c r="P234" s="217">
        <f t="shared" si="68"/>
        <v>0</v>
      </c>
      <c r="Q234" s="217">
        <f t="shared" si="69"/>
        <v>105910</v>
      </c>
      <c r="R234" s="210"/>
      <c r="S234" s="227">
        <v>21222964</v>
      </c>
      <c r="T234" s="242" t="s">
        <v>920</v>
      </c>
      <c r="U234" s="228">
        <v>10000000</v>
      </c>
      <c r="V234" s="228">
        <v>0</v>
      </c>
      <c r="W234" s="228">
        <v>0</v>
      </c>
      <c r="X234" s="228">
        <v>0</v>
      </c>
      <c r="Y234" s="228">
        <v>10000000</v>
      </c>
      <c r="Z234" s="228">
        <v>0</v>
      </c>
      <c r="AA234" s="228">
        <v>0</v>
      </c>
      <c r="AB234" s="245">
        <v>9881783</v>
      </c>
      <c r="AC234" s="228">
        <v>9881783</v>
      </c>
      <c r="AD234" s="228">
        <v>9992783</v>
      </c>
      <c r="AE234" s="245">
        <v>9992783</v>
      </c>
      <c r="AF234" s="228">
        <v>7217</v>
      </c>
      <c r="AG234" s="228">
        <v>0</v>
      </c>
      <c r="AH234" s="245">
        <v>0</v>
      </c>
      <c r="AI234" s="245">
        <v>105910</v>
      </c>
      <c r="AJ234" s="226">
        <v>9886873</v>
      </c>
      <c r="AK234" s="226">
        <v>0</v>
      </c>
      <c r="AL234" s="226">
        <v>0</v>
      </c>
      <c r="AM234" s="226">
        <v>10000000</v>
      </c>
      <c r="AN234" s="248">
        <v>10000000</v>
      </c>
      <c r="AO234" s="226">
        <v>7217</v>
      </c>
      <c r="AP234" s="228">
        <v>0</v>
      </c>
      <c r="AQ234" s="226">
        <v>0</v>
      </c>
      <c r="AS234" s="244">
        <f t="shared" si="62"/>
        <v>0</v>
      </c>
    </row>
    <row r="235" spans="1:45" s="226" customFormat="1" x14ac:dyDescent="0.35">
      <c r="A235" s="229">
        <v>214</v>
      </c>
      <c r="B235" s="230" t="s">
        <v>1152</v>
      </c>
      <c r="C235" s="231">
        <f>+C236</f>
        <v>0</v>
      </c>
      <c r="D235" s="231">
        <v>0</v>
      </c>
      <c r="E235" s="231">
        <v>0</v>
      </c>
      <c r="F235" s="231">
        <v>16954000</v>
      </c>
      <c r="G235" s="231">
        <f t="shared" si="63"/>
        <v>16954000</v>
      </c>
      <c r="H235" s="231">
        <v>0</v>
      </c>
      <c r="I235" s="231">
        <v>0</v>
      </c>
      <c r="J235" s="231"/>
      <c r="K235" s="231">
        <v>0</v>
      </c>
      <c r="L235" s="231">
        <v>0</v>
      </c>
      <c r="M235" s="231"/>
      <c r="N235" s="231">
        <v>0</v>
      </c>
      <c r="O235" s="231"/>
      <c r="P235" s="231"/>
      <c r="Q235" s="231"/>
      <c r="S235" s="227">
        <v>214</v>
      </c>
      <c r="T235" s="242" t="s">
        <v>1152</v>
      </c>
      <c r="U235" s="228">
        <v>0</v>
      </c>
      <c r="V235" s="228">
        <v>0</v>
      </c>
      <c r="W235" s="228">
        <v>0</v>
      </c>
      <c r="X235" s="228">
        <v>16954000</v>
      </c>
      <c r="Y235" s="228">
        <v>16954000</v>
      </c>
      <c r="Z235" s="228">
        <v>0</v>
      </c>
      <c r="AA235" s="228">
        <v>0</v>
      </c>
      <c r="AB235" s="245">
        <v>0</v>
      </c>
      <c r="AC235" s="228">
        <v>0</v>
      </c>
      <c r="AD235" s="228">
        <v>0</v>
      </c>
      <c r="AE235" s="245">
        <v>0</v>
      </c>
      <c r="AF235" s="228">
        <v>16954000</v>
      </c>
      <c r="AG235" s="228">
        <v>0</v>
      </c>
      <c r="AH235" s="245">
        <v>0</v>
      </c>
      <c r="AI235" s="245">
        <v>0</v>
      </c>
      <c r="AJ235" s="226">
        <v>0</v>
      </c>
      <c r="AK235" s="226">
        <v>0</v>
      </c>
      <c r="AL235" s="226">
        <v>0</v>
      </c>
      <c r="AM235" s="226">
        <v>0</v>
      </c>
      <c r="AN235" s="248">
        <v>0</v>
      </c>
      <c r="AO235" s="226">
        <v>0</v>
      </c>
      <c r="AP235" s="228">
        <v>16954000</v>
      </c>
      <c r="AQ235" s="226">
        <v>0</v>
      </c>
      <c r="AS235" s="244">
        <f t="shared" si="62"/>
        <v>0</v>
      </c>
    </row>
    <row r="236" spans="1:45" s="226" customFormat="1" x14ac:dyDescent="0.35">
      <c r="A236" s="229">
        <v>2143</v>
      </c>
      <c r="B236" s="230" t="s">
        <v>1153</v>
      </c>
      <c r="C236" s="231">
        <f>+C237</f>
        <v>0</v>
      </c>
      <c r="D236" s="231">
        <v>0</v>
      </c>
      <c r="E236" s="231">
        <v>0</v>
      </c>
      <c r="F236" s="231">
        <v>16954000</v>
      </c>
      <c r="G236" s="231">
        <f t="shared" si="63"/>
        <v>16954000</v>
      </c>
      <c r="H236" s="231">
        <v>0</v>
      </c>
      <c r="I236" s="231">
        <v>0</v>
      </c>
      <c r="J236" s="231"/>
      <c r="K236" s="231">
        <v>0</v>
      </c>
      <c r="L236" s="231">
        <v>0</v>
      </c>
      <c r="M236" s="231"/>
      <c r="N236" s="231">
        <v>0</v>
      </c>
      <c r="O236" s="231"/>
      <c r="P236" s="231"/>
      <c r="Q236" s="231"/>
      <c r="S236" s="227">
        <v>2143</v>
      </c>
      <c r="T236" s="242" t="s">
        <v>1153</v>
      </c>
      <c r="U236" s="228">
        <v>0</v>
      </c>
      <c r="V236" s="228">
        <v>0</v>
      </c>
      <c r="W236" s="228">
        <v>0</v>
      </c>
      <c r="X236" s="228">
        <v>16954000</v>
      </c>
      <c r="Y236" s="228">
        <v>16954000</v>
      </c>
      <c r="Z236" s="228">
        <v>0</v>
      </c>
      <c r="AA236" s="228">
        <v>0</v>
      </c>
      <c r="AB236" s="245">
        <v>0</v>
      </c>
      <c r="AC236" s="228">
        <v>0</v>
      </c>
      <c r="AD236" s="228">
        <v>0</v>
      </c>
      <c r="AE236" s="245">
        <v>0</v>
      </c>
      <c r="AF236" s="228">
        <v>16954000</v>
      </c>
      <c r="AG236" s="228">
        <v>0</v>
      </c>
      <c r="AH236" s="245">
        <v>0</v>
      </c>
      <c r="AI236" s="245">
        <v>0</v>
      </c>
      <c r="AJ236" s="226">
        <v>0</v>
      </c>
      <c r="AK236" s="226">
        <v>0</v>
      </c>
      <c r="AL236" s="226">
        <v>0</v>
      </c>
      <c r="AM236" s="226">
        <v>0</v>
      </c>
      <c r="AN236" s="248">
        <v>0</v>
      </c>
      <c r="AO236" s="226">
        <v>0</v>
      </c>
      <c r="AP236" s="228">
        <v>16954000</v>
      </c>
      <c r="AQ236" s="226">
        <v>0</v>
      </c>
      <c r="AS236" s="244">
        <f t="shared" si="62"/>
        <v>0</v>
      </c>
    </row>
    <row r="237" spans="1:45" x14ac:dyDescent="0.35">
      <c r="A237" s="235">
        <v>21431</v>
      </c>
      <c r="B237" s="236" t="s">
        <v>1154</v>
      </c>
      <c r="C237" s="237">
        <f>+C238</f>
        <v>0</v>
      </c>
      <c r="D237" s="237">
        <v>0</v>
      </c>
      <c r="E237" s="237">
        <v>0</v>
      </c>
      <c r="F237" s="237">
        <v>16954000</v>
      </c>
      <c r="G237" s="237">
        <f t="shared" si="63"/>
        <v>16954000</v>
      </c>
      <c r="H237" s="237">
        <v>0</v>
      </c>
      <c r="I237" s="237">
        <v>0</v>
      </c>
      <c r="J237" s="237"/>
      <c r="K237" s="237">
        <v>0</v>
      </c>
      <c r="L237" s="237">
        <v>0</v>
      </c>
      <c r="M237" s="237"/>
      <c r="N237" s="237">
        <v>0</v>
      </c>
      <c r="O237" s="237"/>
      <c r="P237" s="237"/>
      <c r="Q237" s="237"/>
      <c r="R237" s="226"/>
      <c r="S237" s="222">
        <v>21431</v>
      </c>
      <c r="T237" s="243" t="s">
        <v>1154</v>
      </c>
      <c r="U237" s="221">
        <v>0</v>
      </c>
      <c r="V237" s="221">
        <v>0</v>
      </c>
      <c r="W237" s="221">
        <v>0</v>
      </c>
      <c r="X237" s="221">
        <v>16954000</v>
      </c>
      <c r="Y237" s="221">
        <v>16954000</v>
      </c>
      <c r="Z237" s="221">
        <v>0</v>
      </c>
      <c r="AA237" s="221">
        <v>0</v>
      </c>
      <c r="AB237" s="246">
        <v>0</v>
      </c>
      <c r="AC237" s="221">
        <v>0</v>
      </c>
      <c r="AD237" s="221">
        <v>0</v>
      </c>
      <c r="AE237" s="246">
        <v>0</v>
      </c>
      <c r="AF237" s="221">
        <v>16954000</v>
      </c>
      <c r="AG237" s="221">
        <v>0</v>
      </c>
      <c r="AH237" s="246">
        <v>0</v>
      </c>
      <c r="AI237" s="246">
        <v>0</v>
      </c>
      <c r="AJ237" s="210">
        <v>0</v>
      </c>
      <c r="AK237" s="210">
        <v>0</v>
      </c>
      <c r="AL237" s="210">
        <v>0</v>
      </c>
      <c r="AM237" s="210">
        <v>0</v>
      </c>
      <c r="AN237" s="247">
        <v>0</v>
      </c>
      <c r="AO237" s="210">
        <v>0</v>
      </c>
      <c r="AP237" s="221">
        <v>16954000</v>
      </c>
      <c r="AQ237" s="210">
        <v>0</v>
      </c>
      <c r="AS237" s="244">
        <f t="shared" si="62"/>
        <v>0</v>
      </c>
    </row>
    <row r="238" spans="1:45" s="226" customFormat="1" x14ac:dyDescent="0.35">
      <c r="A238" s="214">
        <v>2143101</v>
      </c>
      <c r="B238" s="212" t="s">
        <v>1155</v>
      </c>
      <c r="C238" s="217"/>
      <c r="D238" s="217">
        <v>0</v>
      </c>
      <c r="E238" s="217">
        <v>0</v>
      </c>
      <c r="F238" s="217">
        <v>16954000</v>
      </c>
      <c r="G238" s="217">
        <f t="shared" si="63"/>
        <v>16954000</v>
      </c>
      <c r="H238" s="217">
        <v>0</v>
      </c>
      <c r="I238" s="217">
        <v>0</v>
      </c>
      <c r="J238" s="217"/>
      <c r="K238" s="217">
        <v>0</v>
      </c>
      <c r="L238" s="217">
        <v>0</v>
      </c>
      <c r="M238" s="217"/>
      <c r="N238" s="217">
        <v>0</v>
      </c>
      <c r="O238" s="217"/>
      <c r="P238" s="217"/>
      <c r="Q238" s="217"/>
      <c r="R238" s="210"/>
      <c r="S238" s="227">
        <v>2143101</v>
      </c>
      <c r="T238" s="242" t="s">
        <v>1155</v>
      </c>
      <c r="U238" s="228">
        <v>0</v>
      </c>
      <c r="V238" s="228">
        <v>0</v>
      </c>
      <c r="W238" s="228">
        <v>0</v>
      </c>
      <c r="X238" s="228">
        <v>16954000</v>
      </c>
      <c r="Y238" s="228">
        <v>16954000</v>
      </c>
      <c r="Z238" s="228">
        <v>0</v>
      </c>
      <c r="AA238" s="228">
        <v>0</v>
      </c>
      <c r="AB238" s="245">
        <v>0</v>
      </c>
      <c r="AC238" s="228">
        <v>0</v>
      </c>
      <c r="AD238" s="228">
        <v>0</v>
      </c>
      <c r="AE238" s="245">
        <v>0</v>
      </c>
      <c r="AF238" s="228">
        <v>16954000</v>
      </c>
      <c r="AG238" s="228">
        <v>0</v>
      </c>
      <c r="AH238" s="245">
        <v>0</v>
      </c>
      <c r="AI238" s="245">
        <v>0</v>
      </c>
      <c r="AJ238" s="226">
        <v>0</v>
      </c>
      <c r="AK238" s="226">
        <v>0</v>
      </c>
      <c r="AL238" s="226">
        <v>0</v>
      </c>
      <c r="AM238" s="226">
        <v>0</v>
      </c>
      <c r="AN238" s="248">
        <v>0</v>
      </c>
      <c r="AO238" s="226">
        <v>0</v>
      </c>
      <c r="AP238" s="228">
        <v>16954000</v>
      </c>
      <c r="AQ238" s="226">
        <v>0</v>
      </c>
      <c r="AS238" s="244">
        <f t="shared" si="62"/>
        <v>0</v>
      </c>
    </row>
    <row r="239" spans="1:45" x14ac:dyDescent="0.35">
      <c r="A239" s="229">
        <v>217</v>
      </c>
      <c r="B239" s="230" t="s">
        <v>99</v>
      </c>
      <c r="C239" s="231">
        <f>+C240</f>
        <v>4366488983</v>
      </c>
      <c r="D239" s="231">
        <v>0</v>
      </c>
      <c r="E239" s="231">
        <v>0</v>
      </c>
      <c r="F239" s="231">
        <v>0</v>
      </c>
      <c r="G239" s="231">
        <f t="shared" si="63"/>
        <v>4366488983</v>
      </c>
      <c r="H239" s="231">
        <v>50509979</v>
      </c>
      <c r="I239" s="231">
        <v>4136906460</v>
      </c>
      <c r="J239" s="231">
        <f t="shared" si="65"/>
        <v>229582523</v>
      </c>
      <c r="K239" s="231">
        <v>57691478</v>
      </c>
      <c r="L239" s="231">
        <v>4136906460</v>
      </c>
      <c r="M239" s="231">
        <f t="shared" si="66"/>
        <v>0</v>
      </c>
      <c r="N239" s="231">
        <v>4136906460</v>
      </c>
      <c r="O239" s="231">
        <f t="shared" si="67"/>
        <v>0</v>
      </c>
      <c r="P239" s="231">
        <f t="shared" si="68"/>
        <v>229582523</v>
      </c>
      <c r="Q239" s="231">
        <f t="shared" si="69"/>
        <v>4136906460</v>
      </c>
      <c r="R239" s="226"/>
      <c r="S239" s="222">
        <v>217</v>
      </c>
      <c r="T239" s="243" t="s">
        <v>99</v>
      </c>
      <c r="U239" s="221">
        <v>4366488983</v>
      </c>
      <c r="V239" s="221">
        <v>0</v>
      </c>
      <c r="W239" s="221">
        <v>0</v>
      </c>
      <c r="X239" s="221">
        <v>0</v>
      </c>
      <c r="Y239" s="221">
        <v>4366488983</v>
      </c>
      <c r="Z239" s="221">
        <v>0</v>
      </c>
      <c r="AA239" s="221">
        <v>0</v>
      </c>
      <c r="AB239" s="246">
        <v>50509979</v>
      </c>
      <c r="AC239" s="221">
        <v>50509979</v>
      </c>
      <c r="AD239" s="221">
        <v>4136906460</v>
      </c>
      <c r="AE239" s="246">
        <v>4136906460</v>
      </c>
      <c r="AF239" s="221">
        <v>229582523</v>
      </c>
      <c r="AG239" s="221">
        <v>0</v>
      </c>
      <c r="AH239" s="246">
        <v>57691478</v>
      </c>
      <c r="AI239" s="246">
        <v>4136906460</v>
      </c>
      <c r="AJ239" s="210">
        <v>0</v>
      </c>
      <c r="AK239" s="210">
        <v>0</v>
      </c>
      <c r="AL239" s="210">
        <v>50509979</v>
      </c>
      <c r="AM239" s="210">
        <v>4136906460</v>
      </c>
      <c r="AN239" s="247">
        <v>4136906460</v>
      </c>
      <c r="AO239" s="210">
        <v>0</v>
      </c>
      <c r="AP239" s="221">
        <v>229582523</v>
      </c>
      <c r="AQ239" s="210">
        <v>0</v>
      </c>
      <c r="AS239" s="244">
        <f t="shared" si="62"/>
        <v>0</v>
      </c>
    </row>
    <row r="240" spans="1:45" s="226" customFormat="1" x14ac:dyDescent="0.35">
      <c r="A240" s="214">
        <v>2171</v>
      </c>
      <c r="B240" s="212" t="s">
        <v>615</v>
      </c>
      <c r="C240" s="217">
        <v>4366488983</v>
      </c>
      <c r="D240" s="217">
        <v>0</v>
      </c>
      <c r="E240" s="217">
        <v>0</v>
      </c>
      <c r="F240" s="217">
        <v>0</v>
      </c>
      <c r="G240" s="217">
        <f t="shared" si="63"/>
        <v>4366488983</v>
      </c>
      <c r="H240" s="217">
        <v>50509979</v>
      </c>
      <c r="I240" s="217">
        <v>4136906460</v>
      </c>
      <c r="J240" s="217">
        <f t="shared" si="65"/>
        <v>229582523</v>
      </c>
      <c r="K240" s="217">
        <v>57691478</v>
      </c>
      <c r="L240" s="217">
        <v>4136906460</v>
      </c>
      <c r="M240" s="217">
        <f t="shared" si="66"/>
        <v>0</v>
      </c>
      <c r="N240" s="217">
        <v>4136906460</v>
      </c>
      <c r="O240" s="217">
        <f t="shared" si="67"/>
        <v>0</v>
      </c>
      <c r="P240" s="217">
        <f t="shared" si="68"/>
        <v>229582523</v>
      </c>
      <c r="Q240" s="217">
        <f t="shared" si="69"/>
        <v>4136906460</v>
      </c>
      <c r="R240" s="210"/>
      <c r="S240" s="227">
        <v>2171</v>
      </c>
      <c r="T240" s="242" t="s">
        <v>921</v>
      </c>
      <c r="U240" s="228">
        <v>4366488983</v>
      </c>
      <c r="V240" s="228">
        <v>0</v>
      </c>
      <c r="W240" s="228">
        <v>0</v>
      </c>
      <c r="X240" s="228">
        <v>0</v>
      </c>
      <c r="Y240" s="228">
        <v>4366488983</v>
      </c>
      <c r="Z240" s="228">
        <v>0</v>
      </c>
      <c r="AA240" s="228">
        <v>0</v>
      </c>
      <c r="AB240" s="245">
        <v>50509979</v>
      </c>
      <c r="AC240" s="228">
        <v>50509979</v>
      </c>
      <c r="AD240" s="228">
        <v>4136906460</v>
      </c>
      <c r="AE240" s="245">
        <v>4136906460</v>
      </c>
      <c r="AF240" s="228">
        <v>229582523</v>
      </c>
      <c r="AG240" s="228">
        <v>0</v>
      </c>
      <c r="AH240" s="245">
        <v>57691478</v>
      </c>
      <c r="AI240" s="245">
        <v>4136906460</v>
      </c>
      <c r="AJ240" s="226">
        <v>0</v>
      </c>
      <c r="AK240" s="226">
        <v>0</v>
      </c>
      <c r="AL240" s="226">
        <v>50509979</v>
      </c>
      <c r="AM240" s="226">
        <v>4136906460</v>
      </c>
      <c r="AN240" s="248">
        <v>4136906460</v>
      </c>
      <c r="AO240" s="226">
        <v>0</v>
      </c>
      <c r="AP240" s="228">
        <v>229582523</v>
      </c>
      <c r="AQ240" s="226">
        <v>0</v>
      </c>
      <c r="AS240" s="244">
        <f t="shared" si="62"/>
        <v>0</v>
      </c>
    </row>
    <row r="241" spans="1:45" s="226" customFormat="1" x14ac:dyDescent="0.35">
      <c r="A241" s="229">
        <v>218</v>
      </c>
      <c r="B241" s="230" t="s">
        <v>100</v>
      </c>
      <c r="C241" s="231">
        <f>+C242</f>
        <v>748133878</v>
      </c>
      <c r="D241" s="231">
        <f t="shared" ref="D241:Q241" si="71">+D242</f>
        <v>20312351</v>
      </c>
      <c r="E241" s="231">
        <f t="shared" si="71"/>
        <v>0</v>
      </c>
      <c r="F241" s="231">
        <f t="shared" si="71"/>
        <v>0</v>
      </c>
      <c r="G241" s="231">
        <f t="shared" si="71"/>
        <v>768446229</v>
      </c>
      <c r="H241" s="231">
        <v>61755703</v>
      </c>
      <c r="I241" s="231">
        <v>146923255</v>
      </c>
      <c r="J241" s="231">
        <f t="shared" si="71"/>
        <v>621522974</v>
      </c>
      <c r="K241" s="231">
        <v>61755703</v>
      </c>
      <c r="L241" s="231">
        <v>146923255</v>
      </c>
      <c r="M241" s="231">
        <f t="shared" si="71"/>
        <v>0</v>
      </c>
      <c r="N241" s="231">
        <v>146923255</v>
      </c>
      <c r="O241" s="231">
        <f t="shared" si="71"/>
        <v>0</v>
      </c>
      <c r="P241" s="231">
        <f t="shared" si="71"/>
        <v>621522974</v>
      </c>
      <c r="Q241" s="231">
        <f t="shared" si="71"/>
        <v>146610904</v>
      </c>
      <c r="S241" s="227">
        <v>218</v>
      </c>
      <c r="T241" s="242" t="s">
        <v>100</v>
      </c>
      <c r="U241" s="228">
        <v>748133878</v>
      </c>
      <c r="V241" s="228">
        <v>20312351</v>
      </c>
      <c r="W241" s="228">
        <v>0</v>
      </c>
      <c r="X241" s="228">
        <v>0</v>
      </c>
      <c r="Y241" s="228">
        <v>768446229</v>
      </c>
      <c r="Z241" s="228">
        <v>0</v>
      </c>
      <c r="AA241" s="228">
        <v>0</v>
      </c>
      <c r="AB241" s="245">
        <v>61755703</v>
      </c>
      <c r="AC241" s="228">
        <v>61755703</v>
      </c>
      <c r="AD241" s="228">
        <v>146923255</v>
      </c>
      <c r="AE241" s="245">
        <v>146923255</v>
      </c>
      <c r="AF241" s="228">
        <v>621522974</v>
      </c>
      <c r="AG241" s="228">
        <v>0</v>
      </c>
      <c r="AH241" s="245">
        <v>61755703</v>
      </c>
      <c r="AI241" s="245">
        <v>146923255</v>
      </c>
      <c r="AJ241" s="226">
        <v>0</v>
      </c>
      <c r="AK241" s="226">
        <v>0</v>
      </c>
      <c r="AL241" s="226">
        <v>60755703</v>
      </c>
      <c r="AM241" s="226">
        <v>146923255</v>
      </c>
      <c r="AN241" s="248">
        <v>146923255</v>
      </c>
      <c r="AO241" s="226">
        <v>0</v>
      </c>
      <c r="AP241" s="228">
        <v>621522974</v>
      </c>
      <c r="AQ241" s="226">
        <v>0</v>
      </c>
      <c r="AS241" s="244">
        <f t="shared" si="62"/>
        <v>0</v>
      </c>
    </row>
    <row r="242" spans="1:45" s="226" customFormat="1" x14ac:dyDescent="0.35">
      <c r="A242" s="229">
        <v>2181</v>
      </c>
      <c r="B242" s="230" t="s">
        <v>101</v>
      </c>
      <c r="C242" s="231">
        <f>+C243+C245+C248</f>
        <v>748133878</v>
      </c>
      <c r="D242" s="231">
        <f t="shared" ref="D242:Q242" si="72">+D243+D245+D248</f>
        <v>20312351</v>
      </c>
      <c r="E242" s="231">
        <f t="shared" si="72"/>
        <v>0</v>
      </c>
      <c r="F242" s="231">
        <f t="shared" si="72"/>
        <v>0</v>
      </c>
      <c r="G242" s="231">
        <f t="shared" si="72"/>
        <v>768446229</v>
      </c>
      <c r="H242" s="231">
        <v>61755703</v>
      </c>
      <c r="I242" s="231">
        <v>146923255</v>
      </c>
      <c r="J242" s="231">
        <f t="shared" si="72"/>
        <v>621522974</v>
      </c>
      <c r="K242" s="231">
        <v>61755703</v>
      </c>
      <c r="L242" s="231">
        <v>146923255</v>
      </c>
      <c r="M242" s="231">
        <f t="shared" si="72"/>
        <v>0</v>
      </c>
      <c r="N242" s="231">
        <v>146923255</v>
      </c>
      <c r="O242" s="231">
        <f t="shared" si="72"/>
        <v>0</v>
      </c>
      <c r="P242" s="231">
        <f t="shared" si="72"/>
        <v>621522974</v>
      </c>
      <c r="Q242" s="231">
        <f t="shared" si="72"/>
        <v>146610904</v>
      </c>
      <c r="S242" s="227">
        <v>2181</v>
      </c>
      <c r="T242" s="242" t="s">
        <v>101</v>
      </c>
      <c r="U242" s="228">
        <v>748133878</v>
      </c>
      <c r="V242" s="228">
        <v>20312351</v>
      </c>
      <c r="W242" s="228">
        <v>0</v>
      </c>
      <c r="X242" s="228">
        <v>0</v>
      </c>
      <c r="Y242" s="228">
        <v>768446229</v>
      </c>
      <c r="Z242" s="228">
        <v>0</v>
      </c>
      <c r="AA242" s="228">
        <v>0</v>
      </c>
      <c r="AB242" s="245">
        <v>61755703</v>
      </c>
      <c r="AC242" s="228">
        <v>61755703</v>
      </c>
      <c r="AD242" s="228">
        <v>146923255</v>
      </c>
      <c r="AE242" s="245">
        <v>146923255</v>
      </c>
      <c r="AF242" s="228">
        <v>621522974</v>
      </c>
      <c r="AG242" s="228">
        <v>0</v>
      </c>
      <c r="AH242" s="245">
        <v>61755703</v>
      </c>
      <c r="AI242" s="245">
        <v>146923255</v>
      </c>
      <c r="AJ242" s="226">
        <v>0</v>
      </c>
      <c r="AK242" s="226">
        <v>0</v>
      </c>
      <c r="AL242" s="226">
        <v>60755703</v>
      </c>
      <c r="AM242" s="226">
        <v>146923255</v>
      </c>
      <c r="AN242" s="248">
        <v>146923255</v>
      </c>
      <c r="AO242" s="226">
        <v>0</v>
      </c>
      <c r="AP242" s="228">
        <v>621522974</v>
      </c>
      <c r="AQ242" s="226">
        <v>0</v>
      </c>
      <c r="AS242" s="244">
        <f t="shared" si="62"/>
        <v>0</v>
      </c>
    </row>
    <row r="243" spans="1:45" x14ac:dyDescent="0.35">
      <c r="A243" s="235">
        <v>21811</v>
      </c>
      <c r="B243" s="236" t="s">
        <v>102</v>
      </c>
      <c r="C243" s="237">
        <f>+C244</f>
        <v>384000000</v>
      </c>
      <c r="D243" s="237">
        <v>0</v>
      </c>
      <c r="E243" s="237">
        <v>0</v>
      </c>
      <c r="F243" s="237">
        <v>0</v>
      </c>
      <c r="G243" s="237">
        <f t="shared" si="63"/>
        <v>384000000</v>
      </c>
      <c r="H243" s="237">
        <v>500000</v>
      </c>
      <c r="I243" s="237">
        <v>25224200</v>
      </c>
      <c r="J243" s="237">
        <f t="shared" si="65"/>
        <v>358775800</v>
      </c>
      <c r="K243" s="237">
        <v>500000</v>
      </c>
      <c r="L243" s="237">
        <v>25224200</v>
      </c>
      <c r="M243" s="237">
        <f t="shared" si="66"/>
        <v>0</v>
      </c>
      <c r="N243" s="237">
        <v>25224200</v>
      </c>
      <c r="O243" s="237">
        <f t="shared" si="67"/>
        <v>0</v>
      </c>
      <c r="P243" s="237">
        <f t="shared" si="68"/>
        <v>358775800</v>
      </c>
      <c r="Q243" s="237">
        <f t="shared" si="69"/>
        <v>25224200</v>
      </c>
      <c r="R243" s="226"/>
      <c r="S243" s="222">
        <v>21811</v>
      </c>
      <c r="T243" s="243" t="s">
        <v>102</v>
      </c>
      <c r="U243" s="221">
        <v>384000000</v>
      </c>
      <c r="V243" s="221">
        <v>0</v>
      </c>
      <c r="W243" s="221">
        <v>0</v>
      </c>
      <c r="X243" s="221">
        <v>0</v>
      </c>
      <c r="Y243" s="221">
        <v>384000000</v>
      </c>
      <c r="Z243" s="221">
        <v>0</v>
      </c>
      <c r="AA243" s="221">
        <v>0</v>
      </c>
      <c r="AB243" s="246">
        <v>500000</v>
      </c>
      <c r="AC243" s="221">
        <v>500000</v>
      </c>
      <c r="AD243" s="221">
        <v>25224200</v>
      </c>
      <c r="AE243" s="246">
        <v>25224200</v>
      </c>
      <c r="AF243" s="221">
        <v>358775800</v>
      </c>
      <c r="AG243" s="221">
        <v>0</v>
      </c>
      <c r="AH243" s="246">
        <v>500000</v>
      </c>
      <c r="AI243" s="246">
        <v>25224200</v>
      </c>
      <c r="AJ243" s="210">
        <v>0</v>
      </c>
      <c r="AK243" s="210">
        <v>0</v>
      </c>
      <c r="AL243" s="210">
        <v>0</v>
      </c>
      <c r="AM243" s="210">
        <v>25224200</v>
      </c>
      <c r="AN243" s="247">
        <v>25224200</v>
      </c>
      <c r="AO243" s="210">
        <v>0</v>
      </c>
      <c r="AP243" s="221">
        <v>358775800</v>
      </c>
      <c r="AQ243" s="210">
        <v>0</v>
      </c>
      <c r="AS243" s="244">
        <f t="shared" si="62"/>
        <v>0</v>
      </c>
    </row>
    <row r="244" spans="1:45" s="226" customFormat="1" x14ac:dyDescent="0.35">
      <c r="A244" s="214">
        <v>218111</v>
      </c>
      <c r="B244" s="212" t="s">
        <v>616</v>
      </c>
      <c r="C244" s="217">
        <v>384000000</v>
      </c>
      <c r="D244" s="217">
        <v>0</v>
      </c>
      <c r="E244" s="217">
        <v>0</v>
      </c>
      <c r="F244" s="217">
        <v>0</v>
      </c>
      <c r="G244" s="217">
        <f t="shared" si="63"/>
        <v>384000000</v>
      </c>
      <c r="H244" s="217">
        <v>500000</v>
      </c>
      <c r="I244" s="217">
        <v>25224200</v>
      </c>
      <c r="J244" s="217">
        <f t="shared" si="65"/>
        <v>358775800</v>
      </c>
      <c r="K244" s="217">
        <v>500000</v>
      </c>
      <c r="L244" s="217">
        <v>25224200</v>
      </c>
      <c r="M244" s="217">
        <f t="shared" si="66"/>
        <v>0</v>
      </c>
      <c r="N244" s="217">
        <v>25224200</v>
      </c>
      <c r="O244" s="217">
        <f t="shared" si="67"/>
        <v>0</v>
      </c>
      <c r="P244" s="217">
        <f t="shared" si="68"/>
        <v>358775800</v>
      </c>
      <c r="Q244" s="217">
        <f t="shared" si="69"/>
        <v>25224200</v>
      </c>
      <c r="R244" s="210"/>
      <c r="S244" s="227">
        <v>218111</v>
      </c>
      <c r="T244" s="242" t="s">
        <v>923</v>
      </c>
      <c r="U244" s="228">
        <v>384000000</v>
      </c>
      <c r="V244" s="228">
        <v>0</v>
      </c>
      <c r="W244" s="228">
        <v>0</v>
      </c>
      <c r="X244" s="228">
        <v>0</v>
      </c>
      <c r="Y244" s="228">
        <v>384000000</v>
      </c>
      <c r="Z244" s="228">
        <v>0</v>
      </c>
      <c r="AA244" s="228">
        <v>0</v>
      </c>
      <c r="AB244" s="245">
        <v>500000</v>
      </c>
      <c r="AC244" s="228">
        <v>500000</v>
      </c>
      <c r="AD244" s="228">
        <v>25224200</v>
      </c>
      <c r="AE244" s="245">
        <v>25224200</v>
      </c>
      <c r="AF244" s="228">
        <v>358775800</v>
      </c>
      <c r="AG244" s="228">
        <v>0</v>
      </c>
      <c r="AH244" s="245">
        <v>500000</v>
      </c>
      <c r="AI244" s="245">
        <v>25224200</v>
      </c>
      <c r="AJ244" s="226">
        <v>0</v>
      </c>
      <c r="AK244" s="226">
        <v>0</v>
      </c>
      <c r="AL244" s="226">
        <v>0</v>
      </c>
      <c r="AM244" s="226">
        <v>25224200</v>
      </c>
      <c r="AN244" s="248">
        <v>25224200</v>
      </c>
      <c r="AO244" s="226">
        <v>0</v>
      </c>
      <c r="AP244" s="228">
        <v>358775800</v>
      </c>
      <c r="AQ244" s="226">
        <v>0</v>
      </c>
      <c r="AS244" s="244">
        <f t="shared" si="62"/>
        <v>0</v>
      </c>
    </row>
    <row r="245" spans="1:45" x14ac:dyDescent="0.35">
      <c r="A245" s="235">
        <v>21812</v>
      </c>
      <c r="B245" s="236" t="s">
        <v>103</v>
      </c>
      <c r="C245" s="237">
        <f>+C246+C247</f>
        <v>364133878</v>
      </c>
      <c r="D245" s="237">
        <v>20000000</v>
      </c>
      <c r="E245" s="237">
        <v>0</v>
      </c>
      <c r="F245" s="237">
        <v>0</v>
      </c>
      <c r="G245" s="237">
        <f t="shared" si="63"/>
        <v>384133878</v>
      </c>
      <c r="H245" s="237">
        <v>60943352</v>
      </c>
      <c r="I245" s="237">
        <v>121386704</v>
      </c>
      <c r="J245" s="237">
        <f t="shared" si="65"/>
        <v>262747174</v>
      </c>
      <c r="K245" s="237">
        <v>60943352</v>
      </c>
      <c r="L245" s="237">
        <v>121386704</v>
      </c>
      <c r="M245" s="237">
        <f t="shared" si="66"/>
        <v>0</v>
      </c>
      <c r="N245" s="237">
        <v>121386704</v>
      </c>
      <c r="O245" s="237">
        <f t="shared" si="67"/>
        <v>0</v>
      </c>
      <c r="P245" s="237">
        <f t="shared" si="68"/>
        <v>262747174</v>
      </c>
      <c r="Q245" s="237">
        <f t="shared" si="69"/>
        <v>121386704</v>
      </c>
      <c r="R245" s="226"/>
      <c r="S245" s="222">
        <v>21812</v>
      </c>
      <c r="T245" s="243" t="s">
        <v>103</v>
      </c>
      <c r="U245" s="221">
        <v>364133878</v>
      </c>
      <c r="V245" s="221">
        <v>20000000</v>
      </c>
      <c r="W245" s="221">
        <v>0</v>
      </c>
      <c r="X245" s="221">
        <v>0</v>
      </c>
      <c r="Y245" s="221">
        <v>384133878</v>
      </c>
      <c r="Z245" s="221">
        <v>0</v>
      </c>
      <c r="AA245" s="221">
        <v>0</v>
      </c>
      <c r="AB245" s="246">
        <v>60943352</v>
      </c>
      <c r="AC245" s="221">
        <v>60943352</v>
      </c>
      <c r="AD245" s="221">
        <v>121386704</v>
      </c>
      <c r="AE245" s="246">
        <v>121386704</v>
      </c>
      <c r="AF245" s="221">
        <v>262747174</v>
      </c>
      <c r="AG245" s="221">
        <v>0</v>
      </c>
      <c r="AH245" s="246">
        <v>60943352</v>
      </c>
      <c r="AI245" s="246">
        <v>121386704</v>
      </c>
      <c r="AJ245" s="210">
        <v>0</v>
      </c>
      <c r="AK245" s="210">
        <v>0</v>
      </c>
      <c r="AL245" s="210">
        <v>60443352</v>
      </c>
      <c r="AM245" s="210">
        <v>121386704</v>
      </c>
      <c r="AN245" s="247">
        <v>121386704</v>
      </c>
      <c r="AO245" s="210">
        <v>0</v>
      </c>
      <c r="AP245" s="221">
        <v>262747174</v>
      </c>
      <c r="AQ245" s="210">
        <v>0</v>
      </c>
      <c r="AS245" s="244">
        <f t="shared" si="62"/>
        <v>0</v>
      </c>
    </row>
    <row r="246" spans="1:45" x14ac:dyDescent="0.35">
      <c r="A246" s="214">
        <v>2181202</v>
      </c>
      <c r="B246" s="212" t="s">
        <v>1156</v>
      </c>
      <c r="C246" s="217"/>
      <c r="D246" s="217">
        <v>20000000</v>
      </c>
      <c r="E246" s="217">
        <v>0</v>
      </c>
      <c r="F246" s="217">
        <v>0</v>
      </c>
      <c r="G246" s="217">
        <f t="shared" si="63"/>
        <v>20000000</v>
      </c>
      <c r="H246" s="217">
        <v>500000</v>
      </c>
      <c r="I246" s="217">
        <v>500000</v>
      </c>
      <c r="J246" s="217"/>
      <c r="K246" s="217">
        <v>500000</v>
      </c>
      <c r="L246" s="217">
        <v>500000</v>
      </c>
      <c r="M246" s="217"/>
      <c r="N246" s="217">
        <v>500000</v>
      </c>
      <c r="O246" s="217"/>
      <c r="P246" s="217"/>
      <c r="Q246" s="217"/>
      <c r="S246" s="222">
        <v>2181202</v>
      </c>
      <c r="T246" s="243" t="s">
        <v>1156</v>
      </c>
      <c r="U246" s="221">
        <v>0</v>
      </c>
      <c r="V246" s="221">
        <v>20000000</v>
      </c>
      <c r="W246" s="221">
        <v>0</v>
      </c>
      <c r="X246" s="221">
        <v>0</v>
      </c>
      <c r="Y246" s="221">
        <v>20000000</v>
      </c>
      <c r="Z246" s="221">
        <v>0</v>
      </c>
      <c r="AA246" s="221">
        <v>0</v>
      </c>
      <c r="AB246" s="246">
        <v>500000</v>
      </c>
      <c r="AC246" s="221">
        <v>500000</v>
      </c>
      <c r="AD246" s="221">
        <v>500000</v>
      </c>
      <c r="AE246" s="246">
        <v>500000</v>
      </c>
      <c r="AF246" s="221">
        <v>19500000</v>
      </c>
      <c r="AG246" s="221">
        <v>0</v>
      </c>
      <c r="AH246" s="246">
        <v>500000</v>
      </c>
      <c r="AI246" s="246">
        <v>500000</v>
      </c>
      <c r="AJ246" s="210">
        <v>0</v>
      </c>
      <c r="AK246" s="210">
        <v>0</v>
      </c>
      <c r="AL246" s="210">
        <v>0</v>
      </c>
      <c r="AM246" s="210">
        <v>500000</v>
      </c>
      <c r="AN246" s="247">
        <v>500000</v>
      </c>
      <c r="AO246" s="210">
        <v>0</v>
      </c>
      <c r="AP246" s="221">
        <v>19500000</v>
      </c>
      <c r="AQ246" s="210">
        <v>0</v>
      </c>
      <c r="AS246" s="244">
        <f t="shared" si="62"/>
        <v>0</v>
      </c>
    </row>
    <row r="247" spans="1:45" s="226" customFormat="1" x14ac:dyDescent="0.35">
      <c r="A247" s="214">
        <v>218121</v>
      </c>
      <c r="B247" s="212" t="s">
        <v>617</v>
      </c>
      <c r="C247" s="217">
        <v>364133878</v>
      </c>
      <c r="D247" s="217">
        <v>0</v>
      </c>
      <c r="E247" s="217">
        <v>0</v>
      </c>
      <c r="F247" s="217">
        <v>0</v>
      </c>
      <c r="G247" s="217">
        <f t="shared" si="63"/>
        <v>364133878</v>
      </c>
      <c r="H247" s="217">
        <v>60443352</v>
      </c>
      <c r="I247" s="217">
        <v>120886704</v>
      </c>
      <c r="J247" s="217">
        <f t="shared" si="65"/>
        <v>243247174</v>
      </c>
      <c r="K247" s="217">
        <v>60443352</v>
      </c>
      <c r="L247" s="217">
        <v>120886704</v>
      </c>
      <c r="M247" s="217">
        <f t="shared" si="66"/>
        <v>0</v>
      </c>
      <c r="N247" s="217">
        <v>120886704</v>
      </c>
      <c r="O247" s="217">
        <f t="shared" si="67"/>
        <v>0</v>
      </c>
      <c r="P247" s="217">
        <f t="shared" si="68"/>
        <v>243247174</v>
      </c>
      <c r="Q247" s="217">
        <f t="shared" si="69"/>
        <v>120886704</v>
      </c>
      <c r="R247" s="210"/>
      <c r="S247" s="227">
        <v>218121</v>
      </c>
      <c r="T247" s="242" t="s">
        <v>924</v>
      </c>
      <c r="U247" s="228">
        <v>364133878</v>
      </c>
      <c r="V247" s="228">
        <v>0</v>
      </c>
      <c r="W247" s="228">
        <v>0</v>
      </c>
      <c r="X247" s="228">
        <v>0</v>
      </c>
      <c r="Y247" s="228">
        <v>364133878</v>
      </c>
      <c r="Z247" s="228">
        <v>0</v>
      </c>
      <c r="AA247" s="228">
        <v>0</v>
      </c>
      <c r="AB247" s="245">
        <v>60443352</v>
      </c>
      <c r="AC247" s="228">
        <v>60443352</v>
      </c>
      <c r="AD247" s="228">
        <v>120886704</v>
      </c>
      <c r="AE247" s="245">
        <v>120886704</v>
      </c>
      <c r="AF247" s="228">
        <v>243247174</v>
      </c>
      <c r="AG247" s="228">
        <v>0</v>
      </c>
      <c r="AH247" s="245">
        <v>60443352</v>
      </c>
      <c r="AI247" s="245">
        <v>120886704</v>
      </c>
      <c r="AJ247" s="226">
        <v>0</v>
      </c>
      <c r="AK247" s="226">
        <v>0</v>
      </c>
      <c r="AL247" s="226">
        <v>60443352</v>
      </c>
      <c r="AM247" s="226">
        <v>120886704</v>
      </c>
      <c r="AN247" s="248">
        <v>120886704</v>
      </c>
      <c r="AO247" s="226">
        <v>0</v>
      </c>
      <c r="AP247" s="228">
        <v>243247174</v>
      </c>
      <c r="AQ247" s="226">
        <v>0</v>
      </c>
      <c r="AS247" s="244">
        <f t="shared" si="62"/>
        <v>0</v>
      </c>
    </row>
    <row r="248" spans="1:45" s="226" customFormat="1" x14ac:dyDescent="0.35">
      <c r="A248" s="214">
        <v>21813</v>
      </c>
      <c r="B248" s="212" t="s">
        <v>1184</v>
      </c>
      <c r="C248" s="217"/>
      <c r="D248" s="217">
        <f>+V248</f>
        <v>312351</v>
      </c>
      <c r="E248" s="217"/>
      <c r="F248" s="217"/>
      <c r="G248" s="217">
        <f t="shared" si="63"/>
        <v>312351</v>
      </c>
      <c r="H248" s="217">
        <v>312351</v>
      </c>
      <c r="I248" s="217">
        <v>312351</v>
      </c>
      <c r="J248" s="217"/>
      <c r="K248" s="217">
        <v>312351</v>
      </c>
      <c r="L248" s="217">
        <v>312351</v>
      </c>
      <c r="M248" s="217"/>
      <c r="N248" s="217">
        <v>312351</v>
      </c>
      <c r="O248" s="217"/>
      <c r="P248" s="217"/>
      <c r="Q248" s="217"/>
      <c r="R248" s="210"/>
      <c r="S248" s="227">
        <v>21813</v>
      </c>
      <c r="T248" s="242" t="s">
        <v>1184</v>
      </c>
      <c r="U248" s="228">
        <v>0</v>
      </c>
      <c r="V248" s="228">
        <v>312351</v>
      </c>
      <c r="W248" s="228">
        <v>0</v>
      </c>
      <c r="X248" s="228">
        <v>0</v>
      </c>
      <c r="Y248" s="228">
        <v>312351</v>
      </c>
      <c r="Z248" s="228">
        <v>0</v>
      </c>
      <c r="AA248" s="228">
        <v>0</v>
      </c>
      <c r="AB248" s="245">
        <v>312351</v>
      </c>
      <c r="AC248" s="228">
        <v>312351</v>
      </c>
      <c r="AD248" s="228">
        <v>312351</v>
      </c>
      <c r="AE248" s="245">
        <v>312351</v>
      </c>
      <c r="AF248" s="228">
        <v>0</v>
      </c>
      <c r="AG248" s="228">
        <v>0</v>
      </c>
      <c r="AH248" s="245">
        <v>312351</v>
      </c>
      <c r="AI248" s="245">
        <v>312351</v>
      </c>
      <c r="AJ248" s="226">
        <v>0</v>
      </c>
      <c r="AK248" s="226">
        <v>0</v>
      </c>
      <c r="AL248" s="226">
        <v>312351</v>
      </c>
      <c r="AM248" s="226">
        <v>312351</v>
      </c>
      <c r="AN248" s="248">
        <v>312351</v>
      </c>
      <c r="AO248" s="226">
        <v>0</v>
      </c>
      <c r="AP248" s="228">
        <v>0</v>
      </c>
      <c r="AQ248" s="226">
        <v>0</v>
      </c>
      <c r="AS248" s="244">
        <f t="shared" si="62"/>
        <v>0</v>
      </c>
    </row>
    <row r="249" spans="1:45" s="226" customFormat="1" x14ac:dyDescent="0.35">
      <c r="A249" s="229">
        <v>23</v>
      </c>
      <c r="B249" s="230" t="s">
        <v>104</v>
      </c>
      <c r="C249" s="231">
        <f>+C250+C279+C313+C318+C326</f>
        <v>10950809240</v>
      </c>
      <c r="D249" s="231">
        <v>4866721446</v>
      </c>
      <c r="E249" s="231">
        <v>4866721446</v>
      </c>
      <c r="F249" s="231">
        <v>20069548853.469997</v>
      </c>
      <c r="G249" s="231">
        <f t="shared" si="63"/>
        <v>31020358093.469997</v>
      </c>
      <c r="H249" s="231">
        <v>1950533295.8399999</v>
      </c>
      <c r="I249" s="231">
        <v>3290597161.9400001</v>
      </c>
      <c r="J249" s="231">
        <f t="shared" si="65"/>
        <v>27729760931.529999</v>
      </c>
      <c r="K249" s="231">
        <v>691773384</v>
      </c>
      <c r="L249" s="231">
        <v>964191081</v>
      </c>
      <c r="M249" s="231">
        <f t="shared" si="66"/>
        <v>2326406080.9400001</v>
      </c>
      <c r="N249" s="231">
        <v>7851633754.1000004</v>
      </c>
      <c r="O249" s="231">
        <f t="shared" si="67"/>
        <v>4561036592.1599998</v>
      </c>
      <c r="P249" s="231">
        <f t="shared" si="68"/>
        <v>23168724339.369995</v>
      </c>
      <c r="Q249" s="231">
        <f t="shared" si="69"/>
        <v>964191081</v>
      </c>
      <c r="S249" s="227">
        <v>23</v>
      </c>
      <c r="T249" s="242" t="s">
        <v>104</v>
      </c>
      <c r="U249" s="228">
        <v>10950809240</v>
      </c>
      <c r="V249" s="228">
        <v>4866721446</v>
      </c>
      <c r="W249" s="228">
        <v>2182569021</v>
      </c>
      <c r="X249" s="228">
        <v>15170368339.470001</v>
      </c>
      <c r="Y249" s="228">
        <v>28805330004.470001</v>
      </c>
      <c r="Z249" s="228">
        <v>12389359</v>
      </c>
      <c r="AA249" s="228">
        <v>6018085</v>
      </c>
      <c r="AB249" s="245">
        <v>1950533295.8399999</v>
      </c>
      <c r="AC249" s="228">
        <v>1944515210.8399999</v>
      </c>
      <c r="AD249" s="228">
        <v>3302986520.9400001</v>
      </c>
      <c r="AE249" s="245">
        <v>3290597161.9400001</v>
      </c>
      <c r="AF249" s="228">
        <v>25514732842.530003</v>
      </c>
      <c r="AG249" s="228">
        <v>7748188</v>
      </c>
      <c r="AH249" s="245">
        <v>691773384</v>
      </c>
      <c r="AI249" s="245">
        <v>964191081</v>
      </c>
      <c r="AJ249" s="226">
        <v>2334154268.9400001</v>
      </c>
      <c r="AK249" s="226">
        <v>13302359</v>
      </c>
      <c r="AL249" s="226">
        <v>3033065741</v>
      </c>
      <c r="AM249" s="226">
        <v>7864936113.1000004</v>
      </c>
      <c r="AN249" s="248">
        <v>7851633754.1000004</v>
      </c>
      <c r="AO249" s="226">
        <v>4561036592.1599998</v>
      </c>
      <c r="AP249" s="228">
        <v>20953696250.370003</v>
      </c>
      <c r="AQ249" s="226">
        <v>0</v>
      </c>
      <c r="AS249" s="244">
        <f t="shared" si="62"/>
        <v>2684152425</v>
      </c>
    </row>
    <row r="250" spans="1:45" x14ac:dyDescent="0.35">
      <c r="A250" s="229">
        <v>231</v>
      </c>
      <c r="B250" s="230" t="s">
        <v>105</v>
      </c>
      <c r="C250" s="231">
        <f>+C251+C254+C258+C274+C277</f>
        <v>4085000000</v>
      </c>
      <c r="D250" s="231">
        <v>0</v>
      </c>
      <c r="E250" s="231">
        <v>0</v>
      </c>
      <c r="F250" s="231">
        <v>6344302256</v>
      </c>
      <c r="G250" s="231">
        <f t="shared" si="63"/>
        <v>10429302256</v>
      </c>
      <c r="H250" s="231">
        <v>895133110</v>
      </c>
      <c r="I250" s="231">
        <v>1166378599</v>
      </c>
      <c r="J250" s="231">
        <f t="shared" si="65"/>
        <v>9262923657</v>
      </c>
      <c r="K250" s="231">
        <v>365246182</v>
      </c>
      <c r="L250" s="231">
        <v>527534782</v>
      </c>
      <c r="M250" s="231">
        <f t="shared" si="66"/>
        <v>638843817</v>
      </c>
      <c r="N250" s="231">
        <v>3546155172</v>
      </c>
      <c r="O250" s="231">
        <f t="shared" si="67"/>
        <v>2379776573</v>
      </c>
      <c r="P250" s="231">
        <f t="shared" si="68"/>
        <v>6883147084</v>
      </c>
      <c r="Q250" s="231">
        <f t="shared" si="69"/>
        <v>527534782</v>
      </c>
      <c r="R250" s="226"/>
      <c r="S250" s="222">
        <v>231</v>
      </c>
      <c r="T250" s="243" t="s">
        <v>105</v>
      </c>
      <c r="U250" s="221">
        <v>4085000000</v>
      </c>
      <c r="V250" s="221">
        <v>0</v>
      </c>
      <c r="W250" s="221">
        <v>0</v>
      </c>
      <c r="X250" s="221">
        <v>6344302256</v>
      </c>
      <c r="Y250" s="221">
        <v>10429302256</v>
      </c>
      <c r="Z250" s="221">
        <v>7748188</v>
      </c>
      <c r="AA250" s="221">
        <v>1376914</v>
      </c>
      <c r="AB250" s="246">
        <v>895133110</v>
      </c>
      <c r="AC250" s="221">
        <v>893756196</v>
      </c>
      <c r="AD250" s="221">
        <v>1174126787</v>
      </c>
      <c r="AE250" s="246">
        <v>1166378599</v>
      </c>
      <c r="AF250" s="221">
        <v>9262923657</v>
      </c>
      <c r="AG250" s="221">
        <v>7748188</v>
      </c>
      <c r="AH250" s="246">
        <v>365246182</v>
      </c>
      <c r="AI250" s="246">
        <v>527534782</v>
      </c>
      <c r="AJ250" s="210">
        <v>646592005</v>
      </c>
      <c r="AK250" s="210">
        <v>7748188</v>
      </c>
      <c r="AL250" s="210">
        <v>1423592163</v>
      </c>
      <c r="AM250" s="210">
        <v>3553903360</v>
      </c>
      <c r="AN250" s="247">
        <v>3546155172</v>
      </c>
      <c r="AO250" s="210">
        <v>2379776573</v>
      </c>
      <c r="AP250" s="221">
        <v>6883147084</v>
      </c>
      <c r="AQ250" s="210">
        <v>0</v>
      </c>
      <c r="AS250" s="244">
        <f t="shared" si="62"/>
        <v>0</v>
      </c>
    </row>
    <row r="251" spans="1:45" x14ac:dyDescent="0.35">
      <c r="A251" s="229">
        <v>2311</v>
      </c>
      <c r="B251" s="230" t="s">
        <v>106</v>
      </c>
      <c r="C251" s="231">
        <f>+C252+C253</f>
        <v>515000000</v>
      </c>
      <c r="D251" s="231">
        <v>0</v>
      </c>
      <c r="E251" s="231">
        <v>0</v>
      </c>
      <c r="F251" s="231">
        <v>0</v>
      </c>
      <c r="G251" s="231">
        <f t="shared" si="63"/>
        <v>515000000</v>
      </c>
      <c r="H251" s="231">
        <v>0</v>
      </c>
      <c r="I251" s="231">
        <v>44605347</v>
      </c>
      <c r="J251" s="231">
        <f t="shared" si="65"/>
        <v>470394653</v>
      </c>
      <c r="K251" s="231">
        <v>0</v>
      </c>
      <c r="L251" s="231">
        <v>44605347</v>
      </c>
      <c r="M251" s="231">
        <f t="shared" si="66"/>
        <v>0</v>
      </c>
      <c r="N251" s="231">
        <v>84605347</v>
      </c>
      <c r="O251" s="231">
        <f t="shared" si="67"/>
        <v>40000000</v>
      </c>
      <c r="P251" s="231">
        <f t="shared" si="68"/>
        <v>430394653</v>
      </c>
      <c r="Q251" s="231">
        <f t="shared" si="69"/>
        <v>44605347</v>
      </c>
      <c r="R251" s="226"/>
      <c r="S251" s="222">
        <v>2311</v>
      </c>
      <c r="T251" s="243" t="s">
        <v>106</v>
      </c>
      <c r="U251" s="221">
        <v>515000000</v>
      </c>
      <c r="V251" s="221">
        <v>0</v>
      </c>
      <c r="W251" s="221">
        <v>0</v>
      </c>
      <c r="X251" s="221">
        <v>0</v>
      </c>
      <c r="Y251" s="221">
        <v>515000000</v>
      </c>
      <c r="Z251" s="221">
        <v>0</v>
      </c>
      <c r="AA251" s="221">
        <v>0</v>
      </c>
      <c r="AB251" s="246">
        <v>0</v>
      </c>
      <c r="AC251" s="221">
        <v>0</v>
      </c>
      <c r="AD251" s="221">
        <v>44605347</v>
      </c>
      <c r="AE251" s="246">
        <v>44605347</v>
      </c>
      <c r="AF251" s="221">
        <v>470394653</v>
      </c>
      <c r="AG251" s="221">
        <v>0</v>
      </c>
      <c r="AH251" s="246">
        <v>0</v>
      </c>
      <c r="AI251" s="246">
        <v>44605347</v>
      </c>
      <c r="AJ251" s="210">
        <v>0</v>
      </c>
      <c r="AK251" s="210">
        <v>0</v>
      </c>
      <c r="AL251" s="210">
        <v>40000000</v>
      </c>
      <c r="AM251" s="210">
        <v>84605347</v>
      </c>
      <c r="AN251" s="247">
        <v>84605347</v>
      </c>
      <c r="AO251" s="210">
        <v>40000000</v>
      </c>
      <c r="AP251" s="221">
        <v>430394653</v>
      </c>
      <c r="AQ251" s="210">
        <v>0</v>
      </c>
      <c r="AS251" s="244">
        <f t="shared" si="62"/>
        <v>0</v>
      </c>
    </row>
    <row r="252" spans="1:45" s="226" customFormat="1" x14ac:dyDescent="0.35">
      <c r="A252" s="255">
        <v>23112</v>
      </c>
      <c r="B252" s="212" t="s">
        <v>618</v>
      </c>
      <c r="C252" s="217">
        <v>190000000</v>
      </c>
      <c r="D252" s="217">
        <v>0</v>
      </c>
      <c r="E252" s="217">
        <v>0</v>
      </c>
      <c r="F252" s="217">
        <v>0</v>
      </c>
      <c r="G252" s="217">
        <f t="shared" si="63"/>
        <v>190000000</v>
      </c>
      <c r="H252" s="217">
        <v>0</v>
      </c>
      <c r="I252" s="217">
        <v>0</v>
      </c>
      <c r="J252" s="217">
        <f t="shared" si="65"/>
        <v>190000000</v>
      </c>
      <c r="K252" s="217">
        <v>0</v>
      </c>
      <c r="L252" s="217">
        <v>0</v>
      </c>
      <c r="M252" s="217">
        <f t="shared" si="66"/>
        <v>0</v>
      </c>
      <c r="N252" s="217">
        <v>0</v>
      </c>
      <c r="O252" s="217">
        <f t="shared" si="67"/>
        <v>0</v>
      </c>
      <c r="P252" s="217">
        <f t="shared" si="68"/>
        <v>190000000</v>
      </c>
      <c r="Q252" s="217">
        <f t="shared" si="69"/>
        <v>0</v>
      </c>
      <c r="R252" s="210"/>
      <c r="S252" s="227">
        <v>23112</v>
      </c>
      <c r="T252" s="242" t="s">
        <v>925</v>
      </c>
      <c r="U252" s="228">
        <v>190000000</v>
      </c>
      <c r="V252" s="228">
        <v>0</v>
      </c>
      <c r="W252" s="228">
        <v>0</v>
      </c>
      <c r="X252" s="228">
        <v>0</v>
      </c>
      <c r="Y252" s="228">
        <v>190000000</v>
      </c>
      <c r="Z252" s="228">
        <v>0</v>
      </c>
      <c r="AA252" s="228">
        <v>0</v>
      </c>
      <c r="AB252" s="245">
        <v>0</v>
      </c>
      <c r="AC252" s="228">
        <v>0</v>
      </c>
      <c r="AD252" s="228">
        <v>0</v>
      </c>
      <c r="AE252" s="245">
        <v>0</v>
      </c>
      <c r="AF252" s="228">
        <v>190000000</v>
      </c>
      <c r="AG252" s="228">
        <v>0</v>
      </c>
      <c r="AH252" s="245">
        <v>0</v>
      </c>
      <c r="AI252" s="245">
        <v>0</v>
      </c>
      <c r="AJ252" s="226">
        <v>0</v>
      </c>
      <c r="AK252" s="226">
        <v>0</v>
      </c>
      <c r="AL252" s="226">
        <v>0</v>
      </c>
      <c r="AM252" s="226">
        <v>0</v>
      </c>
      <c r="AN252" s="248">
        <v>0</v>
      </c>
      <c r="AO252" s="226">
        <v>0</v>
      </c>
      <c r="AP252" s="228">
        <v>190000000</v>
      </c>
      <c r="AQ252" s="226">
        <v>0</v>
      </c>
      <c r="AS252" s="244">
        <f t="shared" si="62"/>
        <v>0</v>
      </c>
    </row>
    <row r="253" spans="1:45" s="226" customFormat="1" x14ac:dyDescent="0.35">
      <c r="A253" s="255">
        <v>23113</v>
      </c>
      <c r="B253" s="212" t="s">
        <v>644</v>
      </c>
      <c r="C253" s="217">
        <v>325000000</v>
      </c>
      <c r="D253" s="217">
        <v>0</v>
      </c>
      <c r="E253" s="217">
        <v>0</v>
      </c>
      <c r="F253" s="217">
        <v>0</v>
      </c>
      <c r="G253" s="217">
        <f t="shared" si="63"/>
        <v>325000000</v>
      </c>
      <c r="H253" s="217">
        <v>0</v>
      </c>
      <c r="I253" s="217">
        <v>44605347</v>
      </c>
      <c r="J253" s="217">
        <f t="shared" si="65"/>
        <v>280394653</v>
      </c>
      <c r="K253" s="217">
        <v>0</v>
      </c>
      <c r="L253" s="217">
        <v>44605347</v>
      </c>
      <c r="M253" s="217">
        <f t="shared" si="66"/>
        <v>0</v>
      </c>
      <c r="N253" s="217">
        <v>84605347</v>
      </c>
      <c r="O253" s="217">
        <f t="shared" si="67"/>
        <v>40000000</v>
      </c>
      <c r="P253" s="217">
        <f t="shared" si="68"/>
        <v>240394653</v>
      </c>
      <c r="Q253" s="217">
        <f t="shared" si="69"/>
        <v>44605347</v>
      </c>
      <c r="R253" s="210"/>
      <c r="S253" s="227">
        <v>23113</v>
      </c>
      <c r="T253" s="242" t="s">
        <v>926</v>
      </c>
      <c r="U253" s="228">
        <v>325000000</v>
      </c>
      <c r="V253" s="228">
        <v>0</v>
      </c>
      <c r="W253" s="228">
        <v>0</v>
      </c>
      <c r="X253" s="228">
        <v>0</v>
      </c>
      <c r="Y253" s="228">
        <v>325000000</v>
      </c>
      <c r="Z253" s="228">
        <v>0</v>
      </c>
      <c r="AA253" s="228">
        <v>0</v>
      </c>
      <c r="AB253" s="245">
        <v>0</v>
      </c>
      <c r="AC253" s="228">
        <v>0</v>
      </c>
      <c r="AD253" s="228">
        <v>44605347</v>
      </c>
      <c r="AE253" s="245">
        <v>44605347</v>
      </c>
      <c r="AF253" s="228">
        <v>280394653</v>
      </c>
      <c r="AG253" s="228">
        <v>0</v>
      </c>
      <c r="AH253" s="245">
        <v>0</v>
      </c>
      <c r="AI253" s="245">
        <v>44605347</v>
      </c>
      <c r="AJ253" s="226">
        <v>0</v>
      </c>
      <c r="AK253" s="226">
        <v>0</v>
      </c>
      <c r="AL253" s="226">
        <v>40000000</v>
      </c>
      <c r="AM253" s="226">
        <v>84605347</v>
      </c>
      <c r="AN253" s="248">
        <v>84605347</v>
      </c>
      <c r="AO253" s="226">
        <v>40000000</v>
      </c>
      <c r="AP253" s="228">
        <v>240394653</v>
      </c>
      <c r="AQ253" s="226">
        <v>0</v>
      </c>
      <c r="AS253" s="244">
        <f t="shared" si="62"/>
        <v>0</v>
      </c>
    </row>
    <row r="254" spans="1:45" x14ac:dyDescent="0.35">
      <c r="A254" s="229">
        <v>2312</v>
      </c>
      <c r="B254" s="230" t="s">
        <v>107</v>
      </c>
      <c r="C254" s="231">
        <f>+C255+C257</f>
        <v>1850000000</v>
      </c>
      <c r="D254" s="231">
        <v>0</v>
      </c>
      <c r="E254" s="231">
        <v>0</v>
      </c>
      <c r="F254" s="231">
        <v>400000000</v>
      </c>
      <c r="G254" s="231">
        <f t="shared" si="63"/>
        <v>2250000000</v>
      </c>
      <c r="H254" s="231">
        <v>17366599</v>
      </c>
      <c r="I254" s="231">
        <v>41605245</v>
      </c>
      <c r="J254" s="231">
        <f t="shared" si="65"/>
        <v>2208394755</v>
      </c>
      <c r="K254" s="231">
        <v>1888989</v>
      </c>
      <c r="L254" s="231">
        <v>31283406</v>
      </c>
      <c r="M254" s="231">
        <f t="shared" si="66"/>
        <v>10321839</v>
      </c>
      <c r="N254" s="231">
        <v>372705245</v>
      </c>
      <c r="O254" s="231">
        <f t="shared" si="67"/>
        <v>331100000</v>
      </c>
      <c r="P254" s="231">
        <f t="shared" si="68"/>
        <v>1877294755</v>
      </c>
      <c r="Q254" s="231">
        <f t="shared" si="69"/>
        <v>31283406</v>
      </c>
      <c r="R254" s="226"/>
      <c r="S254" s="222">
        <v>2312</v>
      </c>
      <c r="T254" s="243" t="s">
        <v>107</v>
      </c>
      <c r="U254" s="221">
        <v>1850000000</v>
      </c>
      <c r="V254" s="221">
        <v>0</v>
      </c>
      <c r="W254" s="221">
        <v>0</v>
      </c>
      <c r="X254" s="221">
        <v>400000000</v>
      </c>
      <c r="Y254" s="221">
        <v>2250000000</v>
      </c>
      <c r="Z254" s="221">
        <v>6896184</v>
      </c>
      <c r="AA254" s="221">
        <v>931894</v>
      </c>
      <c r="AB254" s="246">
        <v>17366599</v>
      </c>
      <c r="AC254" s="221">
        <v>16434705</v>
      </c>
      <c r="AD254" s="221">
        <v>48501429</v>
      </c>
      <c r="AE254" s="246">
        <v>41605245</v>
      </c>
      <c r="AF254" s="221">
        <v>2208394755</v>
      </c>
      <c r="AG254" s="221">
        <v>6896184</v>
      </c>
      <c r="AH254" s="246">
        <v>1888989</v>
      </c>
      <c r="AI254" s="246">
        <v>31283406</v>
      </c>
      <c r="AJ254" s="210">
        <v>17218023</v>
      </c>
      <c r="AK254" s="210">
        <v>6896184</v>
      </c>
      <c r="AL254" s="210">
        <v>17366599</v>
      </c>
      <c r="AM254" s="210">
        <v>379601429</v>
      </c>
      <c r="AN254" s="247">
        <v>372705245</v>
      </c>
      <c r="AO254" s="210">
        <v>331100000</v>
      </c>
      <c r="AP254" s="221">
        <v>1877294755</v>
      </c>
      <c r="AQ254" s="210">
        <v>0</v>
      </c>
      <c r="AS254" s="244">
        <f t="shared" si="62"/>
        <v>0</v>
      </c>
    </row>
    <row r="255" spans="1:45" x14ac:dyDescent="0.35">
      <c r="A255" s="235">
        <v>23122</v>
      </c>
      <c r="B255" s="236" t="s">
        <v>108</v>
      </c>
      <c r="C255" s="237">
        <f>+C256</f>
        <v>1400000000</v>
      </c>
      <c r="D255" s="237">
        <v>0</v>
      </c>
      <c r="E255" s="237">
        <v>0</v>
      </c>
      <c r="F255" s="237">
        <v>400000000</v>
      </c>
      <c r="G255" s="237">
        <f t="shared" si="63"/>
        <v>1800000000</v>
      </c>
      <c r="H255" s="237">
        <v>17366599</v>
      </c>
      <c r="I255" s="237">
        <v>40593745</v>
      </c>
      <c r="J255" s="237">
        <f t="shared" si="65"/>
        <v>1759406255</v>
      </c>
      <c r="K255" s="237">
        <v>1888989</v>
      </c>
      <c r="L255" s="237">
        <v>30271906</v>
      </c>
      <c r="M255" s="237">
        <f t="shared" si="66"/>
        <v>10321839</v>
      </c>
      <c r="N255" s="237">
        <v>365593745</v>
      </c>
      <c r="O255" s="237">
        <f t="shared" si="67"/>
        <v>325000000</v>
      </c>
      <c r="P255" s="237">
        <f t="shared" si="68"/>
        <v>1434406255</v>
      </c>
      <c r="Q255" s="237">
        <f t="shared" si="69"/>
        <v>30271906</v>
      </c>
      <c r="R255" s="226"/>
      <c r="S255" s="222">
        <v>23122</v>
      </c>
      <c r="T255" s="243" t="s">
        <v>108</v>
      </c>
      <c r="U255" s="221">
        <v>1400000000</v>
      </c>
      <c r="V255" s="221">
        <v>0</v>
      </c>
      <c r="W255" s="221">
        <v>0</v>
      </c>
      <c r="X255" s="221">
        <v>400000000</v>
      </c>
      <c r="Y255" s="221">
        <v>1800000000</v>
      </c>
      <c r="Z255" s="221">
        <v>6896184</v>
      </c>
      <c r="AA255" s="221">
        <v>931894</v>
      </c>
      <c r="AB255" s="246">
        <v>17366599</v>
      </c>
      <c r="AC255" s="221">
        <v>16434705</v>
      </c>
      <c r="AD255" s="221">
        <v>47489929</v>
      </c>
      <c r="AE255" s="246">
        <v>40593745</v>
      </c>
      <c r="AF255" s="221">
        <v>1759406255</v>
      </c>
      <c r="AG255" s="221">
        <v>6896184</v>
      </c>
      <c r="AH255" s="246">
        <v>1888989</v>
      </c>
      <c r="AI255" s="246">
        <v>30271906</v>
      </c>
      <c r="AJ255" s="210">
        <v>17218023</v>
      </c>
      <c r="AK255" s="210">
        <v>6896184</v>
      </c>
      <c r="AL255" s="210">
        <v>17366599</v>
      </c>
      <c r="AM255" s="210">
        <v>372489929</v>
      </c>
      <c r="AN255" s="247">
        <v>365593745</v>
      </c>
      <c r="AO255" s="210">
        <v>325000000</v>
      </c>
      <c r="AP255" s="221">
        <v>1434406255</v>
      </c>
      <c r="AQ255" s="210">
        <v>0</v>
      </c>
      <c r="AS255" s="244">
        <f t="shared" si="62"/>
        <v>0</v>
      </c>
    </row>
    <row r="256" spans="1:45" s="226" customFormat="1" x14ac:dyDescent="0.35">
      <c r="A256" s="260">
        <v>231221</v>
      </c>
      <c r="B256" s="212" t="s">
        <v>109</v>
      </c>
      <c r="C256" s="217">
        <v>1400000000</v>
      </c>
      <c r="D256" s="217">
        <v>0</v>
      </c>
      <c r="E256" s="217">
        <v>0</v>
      </c>
      <c r="F256" s="217">
        <v>400000000</v>
      </c>
      <c r="G256" s="217">
        <f t="shared" si="63"/>
        <v>1800000000</v>
      </c>
      <c r="H256" s="217">
        <v>17366599</v>
      </c>
      <c r="I256" s="217">
        <v>40593745</v>
      </c>
      <c r="J256" s="217">
        <f t="shared" si="65"/>
        <v>1759406255</v>
      </c>
      <c r="K256" s="217">
        <v>1888989</v>
      </c>
      <c r="L256" s="217">
        <v>30271906</v>
      </c>
      <c r="M256" s="217">
        <f t="shared" si="66"/>
        <v>10321839</v>
      </c>
      <c r="N256" s="217">
        <v>365593745</v>
      </c>
      <c r="O256" s="217">
        <f t="shared" si="67"/>
        <v>325000000</v>
      </c>
      <c r="P256" s="217">
        <f t="shared" si="68"/>
        <v>1434406255</v>
      </c>
      <c r="Q256" s="217">
        <f t="shared" si="69"/>
        <v>30271906</v>
      </c>
      <c r="R256" s="210"/>
      <c r="S256" s="227">
        <v>231221</v>
      </c>
      <c r="T256" s="242" t="s">
        <v>109</v>
      </c>
      <c r="U256" s="228">
        <v>1400000000</v>
      </c>
      <c r="V256" s="228">
        <v>0</v>
      </c>
      <c r="W256" s="228">
        <v>0</v>
      </c>
      <c r="X256" s="228">
        <v>400000000</v>
      </c>
      <c r="Y256" s="228">
        <v>1800000000</v>
      </c>
      <c r="Z256" s="228">
        <v>6896184</v>
      </c>
      <c r="AA256" s="228">
        <v>931894</v>
      </c>
      <c r="AB256" s="245">
        <v>17366599</v>
      </c>
      <c r="AC256" s="228">
        <v>16434705</v>
      </c>
      <c r="AD256" s="228">
        <v>47489929</v>
      </c>
      <c r="AE256" s="245">
        <v>40593745</v>
      </c>
      <c r="AF256" s="228">
        <v>1759406255</v>
      </c>
      <c r="AG256" s="228">
        <v>6896184</v>
      </c>
      <c r="AH256" s="245">
        <v>1888989</v>
      </c>
      <c r="AI256" s="245">
        <v>30271906</v>
      </c>
      <c r="AJ256" s="226">
        <v>17218023</v>
      </c>
      <c r="AK256" s="226">
        <v>6896184</v>
      </c>
      <c r="AL256" s="226">
        <v>17366599</v>
      </c>
      <c r="AM256" s="226">
        <v>372489929</v>
      </c>
      <c r="AN256" s="248">
        <v>365593745</v>
      </c>
      <c r="AO256" s="226">
        <v>325000000</v>
      </c>
      <c r="AP256" s="228">
        <v>1434406255</v>
      </c>
      <c r="AQ256" s="226">
        <v>0</v>
      </c>
      <c r="AS256" s="244">
        <f t="shared" si="62"/>
        <v>0</v>
      </c>
    </row>
    <row r="257" spans="1:45" s="226" customFormat="1" x14ac:dyDescent="0.35">
      <c r="A257" s="255">
        <v>23123</v>
      </c>
      <c r="B257" s="212" t="s">
        <v>619</v>
      </c>
      <c r="C257" s="217">
        <v>450000000</v>
      </c>
      <c r="D257" s="217">
        <v>0</v>
      </c>
      <c r="E257" s="217">
        <v>0</v>
      </c>
      <c r="F257" s="217">
        <v>0</v>
      </c>
      <c r="G257" s="217">
        <f t="shared" si="63"/>
        <v>450000000</v>
      </c>
      <c r="H257" s="217">
        <v>0</v>
      </c>
      <c r="I257" s="217">
        <v>1011500</v>
      </c>
      <c r="J257" s="217">
        <f t="shared" si="65"/>
        <v>448988500</v>
      </c>
      <c r="K257" s="217">
        <v>0</v>
      </c>
      <c r="L257" s="217">
        <v>1011500</v>
      </c>
      <c r="M257" s="217">
        <f t="shared" si="66"/>
        <v>0</v>
      </c>
      <c r="N257" s="217">
        <v>7111500</v>
      </c>
      <c r="O257" s="217">
        <f t="shared" si="67"/>
        <v>6100000</v>
      </c>
      <c r="P257" s="217">
        <f t="shared" si="68"/>
        <v>442888500</v>
      </c>
      <c r="Q257" s="217">
        <f t="shared" si="69"/>
        <v>1011500</v>
      </c>
      <c r="R257" s="210"/>
      <c r="S257" s="227">
        <v>23123</v>
      </c>
      <c r="T257" s="242" t="s">
        <v>929</v>
      </c>
      <c r="U257" s="228">
        <v>450000000</v>
      </c>
      <c r="V257" s="228">
        <v>0</v>
      </c>
      <c r="W257" s="228">
        <v>0</v>
      </c>
      <c r="X257" s="228">
        <v>0</v>
      </c>
      <c r="Y257" s="228">
        <v>450000000</v>
      </c>
      <c r="Z257" s="228">
        <v>0</v>
      </c>
      <c r="AA257" s="228">
        <v>0</v>
      </c>
      <c r="AB257" s="245">
        <v>0</v>
      </c>
      <c r="AC257" s="228">
        <v>0</v>
      </c>
      <c r="AD257" s="228">
        <v>1011500</v>
      </c>
      <c r="AE257" s="245">
        <v>1011500</v>
      </c>
      <c r="AF257" s="228">
        <v>448988500</v>
      </c>
      <c r="AG257" s="228">
        <v>0</v>
      </c>
      <c r="AH257" s="245">
        <v>0</v>
      </c>
      <c r="AI257" s="245">
        <v>1011500</v>
      </c>
      <c r="AJ257" s="226">
        <v>0</v>
      </c>
      <c r="AK257" s="226">
        <v>0</v>
      </c>
      <c r="AL257" s="226">
        <v>0</v>
      </c>
      <c r="AM257" s="226">
        <v>7111500</v>
      </c>
      <c r="AN257" s="248">
        <v>7111500</v>
      </c>
      <c r="AO257" s="226">
        <v>6100000</v>
      </c>
      <c r="AP257" s="228">
        <v>442888500</v>
      </c>
      <c r="AQ257" s="226">
        <v>0</v>
      </c>
      <c r="AS257" s="244">
        <f t="shared" si="62"/>
        <v>0</v>
      </c>
    </row>
    <row r="258" spans="1:45" x14ac:dyDescent="0.35">
      <c r="A258" s="229">
        <v>2315</v>
      </c>
      <c r="B258" s="230" t="s">
        <v>930</v>
      </c>
      <c r="C258" s="231">
        <f>SUM(C259:C273)</f>
        <v>650000000</v>
      </c>
      <c r="D258" s="231">
        <v>0</v>
      </c>
      <c r="E258" s="231">
        <v>0</v>
      </c>
      <c r="F258" s="231">
        <v>5944302256</v>
      </c>
      <c r="G258" s="231">
        <f t="shared" si="63"/>
        <v>6594302256</v>
      </c>
      <c r="H258" s="231">
        <v>526380204</v>
      </c>
      <c r="I258" s="231">
        <v>681531285</v>
      </c>
      <c r="J258" s="231"/>
      <c r="K258" s="231">
        <v>358220193</v>
      </c>
      <c r="L258" s="231">
        <v>408188989</v>
      </c>
      <c r="M258" s="231"/>
      <c r="N258" s="231">
        <v>2289793269</v>
      </c>
      <c r="O258" s="231"/>
      <c r="P258" s="231"/>
      <c r="Q258" s="231"/>
      <c r="R258" s="226"/>
      <c r="S258" s="222">
        <v>2315</v>
      </c>
      <c r="T258" s="243" t="s">
        <v>930</v>
      </c>
      <c r="U258" s="221">
        <v>650000000</v>
      </c>
      <c r="V258" s="221">
        <v>0</v>
      </c>
      <c r="W258" s="221">
        <v>0</v>
      </c>
      <c r="X258" s="221">
        <v>5944302256</v>
      </c>
      <c r="Y258" s="221">
        <v>6594302256</v>
      </c>
      <c r="Z258" s="221">
        <v>852004</v>
      </c>
      <c r="AA258" s="221">
        <v>445020</v>
      </c>
      <c r="AB258" s="246">
        <v>526380204</v>
      </c>
      <c r="AC258" s="221">
        <v>525935184</v>
      </c>
      <c r="AD258" s="221">
        <v>682383289</v>
      </c>
      <c r="AE258" s="246">
        <v>681531285</v>
      </c>
      <c r="AF258" s="221">
        <v>5912770971</v>
      </c>
      <c r="AG258" s="221">
        <v>852004</v>
      </c>
      <c r="AH258" s="246">
        <v>358220193</v>
      </c>
      <c r="AI258" s="246">
        <v>408188989</v>
      </c>
      <c r="AJ258" s="210">
        <v>274194300</v>
      </c>
      <c r="AK258" s="210">
        <v>852004</v>
      </c>
      <c r="AL258" s="210">
        <v>1364125564</v>
      </c>
      <c r="AM258" s="210">
        <v>2290645273</v>
      </c>
      <c r="AN258" s="247">
        <v>2289793269</v>
      </c>
      <c r="AO258" s="210">
        <v>1608261984</v>
      </c>
      <c r="AP258" s="221">
        <v>4304508987</v>
      </c>
      <c r="AQ258" s="210">
        <v>0</v>
      </c>
      <c r="AS258" s="244">
        <f t="shared" si="62"/>
        <v>0</v>
      </c>
    </row>
    <row r="259" spans="1:45" ht="29" x14ac:dyDescent="0.35">
      <c r="A259" s="235">
        <v>23152</v>
      </c>
      <c r="B259" s="236" t="s">
        <v>110</v>
      </c>
      <c r="C259" s="237">
        <v>650000000</v>
      </c>
      <c r="D259" s="237">
        <v>0</v>
      </c>
      <c r="E259" s="237">
        <v>0</v>
      </c>
      <c r="F259" s="237">
        <v>5944302256</v>
      </c>
      <c r="G259" s="237">
        <f t="shared" si="63"/>
        <v>6594302256</v>
      </c>
      <c r="H259" s="237">
        <v>526380204</v>
      </c>
      <c r="I259" s="237">
        <v>681531285</v>
      </c>
      <c r="J259" s="237">
        <f t="shared" si="65"/>
        <v>5912770971</v>
      </c>
      <c r="K259" s="237">
        <v>358220193</v>
      </c>
      <c r="L259" s="237">
        <v>408188989</v>
      </c>
      <c r="M259" s="237">
        <f t="shared" si="66"/>
        <v>273342296</v>
      </c>
      <c r="N259" s="237">
        <v>2289793269</v>
      </c>
      <c r="O259" s="237">
        <f t="shared" si="67"/>
        <v>1608261984</v>
      </c>
      <c r="P259" s="237">
        <f t="shared" si="68"/>
        <v>4304508987</v>
      </c>
      <c r="Q259" s="237">
        <f t="shared" si="69"/>
        <v>408188989</v>
      </c>
      <c r="R259" s="226"/>
      <c r="S259" s="222">
        <v>23152</v>
      </c>
      <c r="T259" s="243" t="s">
        <v>110</v>
      </c>
      <c r="U259" s="221">
        <v>650000000</v>
      </c>
      <c r="V259" s="221">
        <v>0</v>
      </c>
      <c r="W259" s="221">
        <v>0</v>
      </c>
      <c r="X259" s="221">
        <v>5944302256</v>
      </c>
      <c r="Y259" s="221">
        <v>6594302256</v>
      </c>
      <c r="Z259" s="221">
        <v>852004</v>
      </c>
      <c r="AA259" s="221">
        <v>445020</v>
      </c>
      <c r="AB259" s="246">
        <v>526380204</v>
      </c>
      <c r="AC259" s="221">
        <v>525935184</v>
      </c>
      <c r="AD259" s="221">
        <v>682383289</v>
      </c>
      <c r="AE259" s="246">
        <v>681531285</v>
      </c>
      <c r="AF259" s="221">
        <v>5912770971</v>
      </c>
      <c r="AG259" s="221">
        <v>852004</v>
      </c>
      <c r="AH259" s="246">
        <v>358220193</v>
      </c>
      <c r="AI259" s="246">
        <v>408188989</v>
      </c>
      <c r="AJ259" s="210">
        <v>274194300</v>
      </c>
      <c r="AK259" s="210">
        <v>852004</v>
      </c>
      <c r="AL259" s="210">
        <v>1364125564</v>
      </c>
      <c r="AM259" s="210">
        <v>2290645273</v>
      </c>
      <c r="AN259" s="247">
        <v>2289793269</v>
      </c>
      <c r="AO259" s="210">
        <v>1608261984</v>
      </c>
      <c r="AP259" s="221">
        <v>4304508987</v>
      </c>
      <c r="AQ259" s="210">
        <v>0</v>
      </c>
      <c r="AS259" s="244">
        <f t="shared" si="62"/>
        <v>0</v>
      </c>
    </row>
    <row r="260" spans="1:45" x14ac:dyDescent="0.35">
      <c r="A260" s="259">
        <v>2315201</v>
      </c>
      <c r="B260" s="212" t="s">
        <v>111</v>
      </c>
      <c r="C260" s="217">
        <v>0</v>
      </c>
      <c r="D260" s="217">
        <v>0</v>
      </c>
      <c r="E260" s="217">
        <v>0</v>
      </c>
      <c r="F260" s="217">
        <v>455453475</v>
      </c>
      <c r="G260" s="217">
        <f t="shared" si="63"/>
        <v>455453475</v>
      </c>
      <c r="H260" s="217">
        <v>22977502</v>
      </c>
      <c r="I260" s="217">
        <v>24738502</v>
      </c>
      <c r="J260" s="217">
        <f t="shared" si="65"/>
        <v>430714973</v>
      </c>
      <c r="K260" s="217">
        <v>11882000</v>
      </c>
      <c r="L260" s="217">
        <v>11882000</v>
      </c>
      <c r="M260" s="217">
        <f t="shared" si="66"/>
        <v>12856502</v>
      </c>
      <c r="N260" s="217">
        <v>119254502</v>
      </c>
      <c r="O260" s="217">
        <f t="shared" si="67"/>
        <v>94516000</v>
      </c>
      <c r="P260" s="217">
        <f t="shared" si="68"/>
        <v>336198973</v>
      </c>
      <c r="Q260" s="217">
        <f t="shared" si="69"/>
        <v>11882000</v>
      </c>
      <c r="S260" s="222">
        <v>2315201</v>
      </c>
      <c r="T260" s="243" t="s">
        <v>111</v>
      </c>
      <c r="U260" s="221">
        <v>0</v>
      </c>
      <c r="V260" s="221">
        <v>0</v>
      </c>
      <c r="W260" s="221">
        <v>0</v>
      </c>
      <c r="X260" s="221">
        <v>455453475</v>
      </c>
      <c r="Y260" s="221">
        <v>455453475</v>
      </c>
      <c r="Z260" s="221">
        <v>0</v>
      </c>
      <c r="AA260" s="221">
        <v>0</v>
      </c>
      <c r="AB260" s="246">
        <v>22977502</v>
      </c>
      <c r="AC260" s="221">
        <v>22977502</v>
      </c>
      <c r="AD260" s="221">
        <v>24738502</v>
      </c>
      <c r="AE260" s="246">
        <v>24738502</v>
      </c>
      <c r="AF260" s="221">
        <v>430714973</v>
      </c>
      <c r="AG260" s="221">
        <v>0</v>
      </c>
      <c r="AH260" s="246">
        <v>11882000</v>
      </c>
      <c r="AI260" s="246">
        <v>11882000</v>
      </c>
      <c r="AJ260" s="210">
        <v>12856502</v>
      </c>
      <c r="AK260" s="210">
        <v>0</v>
      </c>
      <c r="AL260" s="210">
        <v>61637000</v>
      </c>
      <c r="AM260" s="210">
        <v>119254502</v>
      </c>
      <c r="AN260" s="247">
        <v>119254502</v>
      </c>
      <c r="AO260" s="210">
        <v>94516000</v>
      </c>
      <c r="AP260" s="221">
        <v>336198973</v>
      </c>
      <c r="AQ260" s="210">
        <v>0</v>
      </c>
      <c r="AS260" s="244">
        <f t="shared" si="62"/>
        <v>0</v>
      </c>
    </row>
    <row r="261" spans="1:45" x14ac:dyDescent="0.35">
      <c r="A261" s="259">
        <v>2315202</v>
      </c>
      <c r="B261" s="212" t="s">
        <v>620</v>
      </c>
      <c r="C261" s="217">
        <v>0</v>
      </c>
      <c r="D261" s="217">
        <v>0</v>
      </c>
      <c r="E261" s="217">
        <v>0</v>
      </c>
      <c r="F261" s="217">
        <v>493234219</v>
      </c>
      <c r="G261" s="217">
        <f t="shared" si="63"/>
        <v>493234219</v>
      </c>
      <c r="H261" s="217">
        <v>26497340</v>
      </c>
      <c r="I261" s="217">
        <v>26497340</v>
      </c>
      <c r="J261" s="217">
        <f t="shared" si="65"/>
        <v>466736879</v>
      </c>
      <c r="K261" s="217">
        <v>0</v>
      </c>
      <c r="L261" s="217">
        <v>0</v>
      </c>
      <c r="M261" s="217">
        <f t="shared" si="66"/>
        <v>26497340</v>
      </c>
      <c r="N261" s="217">
        <v>342610708</v>
      </c>
      <c r="O261" s="217">
        <f t="shared" si="67"/>
        <v>316113368</v>
      </c>
      <c r="P261" s="217">
        <f t="shared" si="68"/>
        <v>150623511</v>
      </c>
      <c r="Q261" s="217">
        <f t="shared" si="69"/>
        <v>0</v>
      </c>
      <c r="S261" s="222">
        <v>2315202</v>
      </c>
      <c r="T261" s="243" t="s">
        <v>932</v>
      </c>
      <c r="U261" s="221">
        <v>0</v>
      </c>
      <c r="V261" s="221">
        <v>0</v>
      </c>
      <c r="W261" s="221">
        <v>0</v>
      </c>
      <c r="X261" s="221">
        <v>493234219</v>
      </c>
      <c r="Y261" s="221">
        <v>493234219</v>
      </c>
      <c r="Z261" s="221">
        <v>0</v>
      </c>
      <c r="AA261" s="221">
        <v>0</v>
      </c>
      <c r="AB261" s="246">
        <v>26497340</v>
      </c>
      <c r="AC261" s="221">
        <v>26497340</v>
      </c>
      <c r="AD261" s="221">
        <v>26497340</v>
      </c>
      <c r="AE261" s="246">
        <v>26497340</v>
      </c>
      <c r="AF261" s="221">
        <v>466736879</v>
      </c>
      <c r="AG261" s="221">
        <v>0</v>
      </c>
      <c r="AH261" s="246">
        <v>0</v>
      </c>
      <c r="AI261" s="246">
        <v>0</v>
      </c>
      <c r="AJ261" s="210">
        <v>26497340</v>
      </c>
      <c r="AK261" s="210">
        <v>0</v>
      </c>
      <c r="AL261" s="210">
        <v>188910708</v>
      </c>
      <c r="AM261" s="210">
        <v>342610708</v>
      </c>
      <c r="AN261" s="247">
        <v>342610708</v>
      </c>
      <c r="AO261" s="210">
        <v>316113368</v>
      </c>
      <c r="AP261" s="221">
        <v>150623511</v>
      </c>
      <c r="AQ261" s="210">
        <v>0</v>
      </c>
      <c r="AS261" s="244">
        <f t="shared" si="62"/>
        <v>0</v>
      </c>
    </row>
    <row r="262" spans="1:45" x14ac:dyDescent="0.35">
      <c r="A262" s="259">
        <v>2315203</v>
      </c>
      <c r="B262" s="212" t="s">
        <v>112</v>
      </c>
      <c r="C262" s="217">
        <v>0</v>
      </c>
      <c r="D262" s="217">
        <v>0</v>
      </c>
      <c r="E262" s="217">
        <v>0</v>
      </c>
      <c r="F262" s="217">
        <v>454361096</v>
      </c>
      <c r="G262" s="217">
        <f t="shared" si="63"/>
        <v>454361096</v>
      </c>
      <c r="H262" s="217">
        <v>0</v>
      </c>
      <c r="I262" s="217">
        <v>0</v>
      </c>
      <c r="J262" s="217">
        <f t="shared" si="65"/>
        <v>454361096</v>
      </c>
      <c r="K262" s="217">
        <v>0</v>
      </c>
      <c r="L262" s="217">
        <v>0</v>
      </c>
      <c r="M262" s="217">
        <f t="shared" si="66"/>
        <v>0</v>
      </c>
      <c r="N262" s="217">
        <v>396000000</v>
      </c>
      <c r="O262" s="217">
        <f t="shared" si="67"/>
        <v>396000000</v>
      </c>
      <c r="P262" s="217">
        <f t="shared" si="68"/>
        <v>58361096</v>
      </c>
      <c r="Q262" s="217">
        <f t="shared" si="69"/>
        <v>0</v>
      </c>
      <c r="S262" s="222">
        <v>2315203</v>
      </c>
      <c r="T262" s="243" t="s">
        <v>112</v>
      </c>
      <c r="U262" s="221">
        <v>0</v>
      </c>
      <c r="V262" s="221">
        <v>0</v>
      </c>
      <c r="W262" s="221">
        <v>0</v>
      </c>
      <c r="X262" s="221">
        <v>454361096</v>
      </c>
      <c r="Y262" s="221">
        <v>454361096</v>
      </c>
      <c r="Z262" s="221">
        <v>0</v>
      </c>
      <c r="AA262" s="221">
        <v>0</v>
      </c>
      <c r="AB262" s="246">
        <v>0</v>
      </c>
      <c r="AC262" s="221">
        <v>0</v>
      </c>
      <c r="AD262" s="221">
        <v>0</v>
      </c>
      <c r="AE262" s="246">
        <v>0</v>
      </c>
      <c r="AF262" s="221">
        <v>454361096</v>
      </c>
      <c r="AG262" s="221">
        <v>0</v>
      </c>
      <c r="AH262" s="246">
        <v>0</v>
      </c>
      <c r="AI262" s="246">
        <v>0</v>
      </c>
      <c r="AJ262" s="210">
        <v>0</v>
      </c>
      <c r="AK262" s="210">
        <v>0</v>
      </c>
      <c r="AL262" s="210">
        <v>396000000</v>
      </c>
      <c r="AM262" s="210">
        <v>396000000</v>
      </c>
      <c r="AN262" s="247">
        <v>396000000</v>
      </c>
      <c r="AO262" s="210">
        <v>396000000</v>
      </c>
      <c r="AP262" s="221">
        <v>58361096</v>
      </c>
      <c r="AQ262" s="210">
        <v>0</v>
      </c>
      <c r="AS262" s="244">
        <f t="shared" si="62"/>
        <v>0</v>
      </c>
    </row>
    <row r="263" spans="1:45" x14ac:dyDescent="0.35">
      <c r="A263" s="259">
        <v>2315204</v>
      </c>
      <c r="B263" s="212" t="s">
        <v>621</v>
      </c>
      <c r="C263" s="217">
        <v>0</v>
      </c>
      <c r="D263" s="217">
        <v>0</v>
      </c>
      <c r="E263" s="217">
        <v>0</v>
      </c>
      <c r="F263" s="217">
        <v>1493910033</v>
      </c>
      <c r="G263" s="217">
        <f t="shared" si="63"/>
        <v>1493910033</v>
      </c>
      <c r="H263" s="217">
        <v>68287537</v>
      </c>
      <c r="I263" s="217">
        <v>170918153</v>
      </c>
      <c r="J263" s="217">
        <f t="shared" si="65"/>
        <v>1322991880</v>
      </c>
      <c r="K263" s="217">
        <v>65833390</v>
      </c>
      <c r="L263" s="217">
        <v>71213706</v>
      </c>
      <c r="M263" s="217">
        <f t="shared" si="66"/>
        <v>99704447</v>
      </c>
      <c r="N263" s="217">
        <v>438513822</v>
      </c>
      <c r="O263" s="217">
        <f t="shared" si="67"/>
        <v>267595669</v>
      </c>
      <c r="P263" s="217">
        <f t="shared" si="68"/>
        <v>1055396211</v>
      </c>
      <c r="Q263" s="217">
        <f t="shared" si="69"/>
        <v>71213706</v>
      </c>
      <c r="S263" s="222">
        <v>2315204</v>
      </c>
      <c r="T263" s="243" t="s">
        <v>935</v>
      </c>
      <c r="U263" s="221">
        <v>0</v>
      </c>
      <c r="V263" s="221">
        <v>0</v>
      </c>
      <c r="W263" s="221">
        <v>0</v>
      </c>
      <c r="X263" s="221">
        <v>1493910033</v>
      </c>
      <c r="Y263" s="221">
        <v>1493910033</v>
      </c>
      <c r="Z263" s="221">
        <v>0</v>
      </c>
      <c r="AA263" s="221">
        <v>0</v>
      </c>
      <c r="AB263" s="246">
        <v>68287537</v>
      </c>
      <c r="AC263" s="221">
        <v>68287537</v>
      </c>
      <c r="AD263" s="221">
        <v>170918153</v>
      </c>
      <c r="AE263" s="246">
        <v>170918153</v>
      </c>
      <c r="AF263" s="221">
        <v>1322991880</v>
      </c>
      <c r="AG263" s="221">
        <v>0</v>
      </c>
      <c r="AH263" s="246">
        <v>65833390</v>
      </c>
      <c r="AI263" s="246">
        <v>71213706</v>
      </c>
      <c r="AJ263" s="210">
        <v>99704447</v>
      </c>
      <c r="AK263" s="210">
        <v>0</v>
      </c>
      <c r="AL263" s="210">
        <v>45801206</v>
      </c>
      <c r="AM263" s="210">
        <v>438513822</v>
      </c>
      <c r="AN263" s="247">
        <v>438513822</v>
      </c>
      <c r="AO263" s="210">
        <v>267595669</v>
      </c>
      <c r="AP263" s="221">
        <v>1055396211</v>
      </c>
      <c r="AQ263" s="210">
        <v>0</v>
      </c>
      <c r="AS263" s="244">
        <f t="shared" ref="AS263:AS326" si="73">+E263-W263</f>
        <v>0</v>
      </c>
    </row>
    <row r="264" spans="1:45" x14ac:dyDescent="0.35">
      <c r="A264" s="259">
        <v>2315205</v>
      </c>
      <c r="B264" s="212" t="s">
        <v>622</v>
      </c>
      <c r="C264" s="217">
        <v>0</v>
      </c>
      <c r="D264" s="217">
        <v>0</v>
      </c>
      <c r="E264" s="217">
        <v>0</v>
      </c>
      <c r="F264" s="217">
        <v>283032384</v>
      </c>
      <c r="G264" s="217">
        <f t="shared" si="63"/>
        <v>283032384</v>
      </c>
      <c r="H264" s="217">
        <v>1593821</v>
      </c>
      <c r="I264" s="217">
        <v>10650723</v>
      </c>
      <c r="J264" s="217">
        <f t="shared" si="65"/>
        <v>272381661</v>
      </c>
      <c r="K264" s="217">
        <v>3075583</v>
      </c>
      <c r="L264" s="217">
        <v>3600583</v>
      </c>
      <c r="M264" s="217">
        <f t="shared" si="66"/>
        <v>7050140</v>
      </c>
      <c r="N264" s="217">
        <v>47384723</v>
      </c>
      <c r="O264" s="217">
        <f t="shared" si="67"/>
        <v>36734000</v>
      </c>
      <c r="P264" s="217">
        <f t="shared" si="68"/>
        <v>235647661</v>
      </c>
      <c r="Q264" s="217">
        <f t="shared" si="69"/>
        <v>3600583</v>
      </c>
      <c r="S264" s="222">
        <v>2315205</v>
      </c>
      <c r="T264" s="243" t="s">
        <v>937</v>
      </c>
      <c r="U264" s="221">
        <v>0</v>
      </c>
      <c r="V264" s="221">
        <v>0</v>
      </c>
      <c r="W264" s="221">
        <v>0</v>
      </c>
      <c r="X264" s="221">
        <v>283032384</v>
      </c>
      <c r="Y264" s="221">
        <v>283032384</v>
      </c>
      <c r="Z264" s="221">
        <v>0</v>
      </c>
      <c r="AA264" s="221">
        <v>0</v>
      </c>
      <c r="AB264" s="246">
        <v>1593821</v>
      </c>
      <c r="AC264" s="221">
        <v>1593821</v>
      </c>
      <c r="AD264" s="221">
        <v>10650723</v>
      </c>
      <c r="AE264" s="246">
        <v>10650723</v>
      </c>
      <c r="AF264" s="221">
        <v>272381661</v>
      </c>
      <c r="AG264" s="221">
        <v>0</v>
      </c>
      <c r="AH264" s="246">
        <v>3075583</v>
      </c>
      <c r="AI264" s="246">
        <v>3600583</v>
      </c>
      <c r="AJ264" s="210">
        <v>7050140</v>
      </c>
      <c r="AK264" s="210">
        <v>0</v>
      </c>
      <c r="AL264" s="210">
        <v>31093821</v>
      </c>
      <c r="AM264" s="210">
        <v>47384723</v>
      </c>
      <c r="AN264" s="247">
        <v>47384723</v>
      </c>
      <c r="AO264" s="210">
        <v>36734000</v>
      </c>
      <c r="AP264" s="221">
        <v>235647661</v>
      </c>
      <c r="AQ264" s="210">
        <v>0</v>
      </c>
      <c r="AS264" s="244">
        <f t="shared" si="73"/>
        <v>0</v>
      </c>
    </row>
    <row r="265" spans="1:45" x14ac:dyDescent="0.35">
      <c r="A265" s="259">
        <v>2315206</v>
      </c>
      <c r="B265" s="212" t="s">
        <v>623</v>
      </c>
      <c r="C265" s="217">
        <v>0</v>
      </c>
      <c r="D265" s="217">
        <v>0</v>
      </c>
      <c r="E265" s="217">
        <v>0</v>
      </c>
      <c r="F265" s="217">
        <v>90482087</v>
      </c>
      <c r="G265" s="217">
        <f t="shared" si="63"/>
        <v>90482087</v>
      </c>
      <c r="H265" s="217">
        <v>0</v>
      </c>
      <c r="I265" s="217">
        <v>0</v>
      </c>
      <c r="J265" s="217">
        <f t="shared" si="65"/>
        <v>90482087</v>
      </c>
      <c r="K265" s="217">
        <v>0</v>
      </c>
      <c r="L265" s="217">
        <v>0</v>
      </c>
      <c r="M265" s="217">
        <f t="shared" si="66"/>
        <v>0</v>
      </c>
      <c r="N265" s="217">
        <v>0</v>
      </c>
      <c r="O265" s="217">
        <f t="shared" si="67"/>
        <v>0</v>
      </c>
      <c r="P265" s="217">
        <f t="shared" si="68"/>
        <v>90482087</v>
      </c>
      <c r="Q265" s="217">
        <f t="shared" si="69"/>
        <v>0</v>
      </c>
      <c r="S265" s="222">
        <v>2315206</v>
      </c>
      <c r="T265" s="243" t="s">
        <v>938</v>
      </c>
      <c r="U265" s="221">
        <v>0</v>
      </c>
      <c r="V265" s="221">
        <v>0</v>
      </c>
      <c r="W265" s="221">
        <v>0</v>
      </c>
      <c r="X265" s="221">
        <v>90482087</v>
      </c>
      <c r="Y265" s="221">
        <v>90482087</v>
      </c>
      <c r="Z265" s="221">
        <v>0</v>
      </c>
      <c r="AA265" s="221">
        <v>0</v>
      </c>
      <c r="AB265" s="246">
        <v>0</v>
      </c>
      <c r="AC265" s="221">
        <v>0</v>
      </c>
      <c r="AD265" s="221">
        <v>0</v>
      </c>
      <c r="AE265" s="246">
        <v>0</v>
      </c>
      <c r="AF265" s="221">
        <v>90482087</v>
      </c>
      <c r="AG265" s="221">
        <v>0</v>
      </c>
      <c r="AH265" s="246">
        <v>0</v>
      </c>
      <c r="AI265" s="246">
        <v>0</v>
      </c>
      <c r="AJ265" s="210">
        <v>0</v>
      </c>
      <c r="AK265" s="210">
        <v>0</v>
      </c>
      <c r="AL265" s="210">
        <v>0</v>
      </c>
      <c r="AM265" s="210">
        <v>0</v>
      </c>
      <c r="AN265" s="247">
        <v>0</v>
      </c>
      <c r="AO265" s="210">
        <v>0</v>
      </c>
      <c r="AP265" s="221">
        <v>90482087</v>
      </c>
      <c r="AQ265" s="210">
        <v>0</v>
      </c>
      <c r="AS265" s="244">
        <f t="shared" si="73"/>
        <v>0</v>
      </c>
    </row>
    <row r="266" spans="1:45" x14ac:dyDescent="0.35">
      <c r="A266" s="259">
        <v>2315207</v>
      </c>
      <c r="B266" s="212" t="s">
        <v>624</v>
      </c>
      <c r="C266" s="217">
        <v>0</v>
      </c>
      <c r="D266" s="217">
        <v>0</v>
      </c>
      <c r="E266" s="217">
        <v>0</v>
      </c>
      <c r="F266" s="217">
        <v>995546166</v>
      </c>
      <c r="G266" s="217">
        <f t="shared" si="63"/>
        <v>995546166</v>
      </c>
      <c r="H266" s="217">
        <v>100692692</v>
      </c>
      <c r="I266" s="217">
        <v>118971927</v>
      </c>
      <c r="J266" s="217">
        <f t="shared" si="65"/>
        <v>876574239</v>
      </c>
      <c r="K266" s="217">
        <v>17838632</v>
      </c>
      <c r="L266" s="217">
        <v>23331187</v>
      </c>
      <c r="M266" s="217">
        <f t="shared" si="66"/>
        <v>95640740</v>
      </c>
      <c r="N266" s="217">
        <v>426021167</v>
      </c>
      <c r="O266" s="217">
        <f t="shared" si="67"/>
        <v>307049240</v>
      </c>
      <c r="P266" s="217">
        <f t="shared" si="68"/>
        <v>569524999</v>
      </c>
      <c r="Q266" s="217">
        <f t="shared" si="69"/>
        <v>23331187</v>
      </c>
      <c r="S266" s="222">
        <v>2315207</v>
      </c>
      <c r="T266" s="243" t="s">
        <v>939</v>
      </c>
      <c r="U266" s="221">
        <v>0</v>
      </c>
      <c r="V266" s="221">
        <v>0</v>
      </c>
      <c r="W266" s="221">
        <v>0</v>
      </c>
      <c r="X266" s="221">
        <v>995546166</v>
      </c>
      <c r="Y266" s="221">
        <v>995546166</v>
      </c>
      <c r="Z266" s="221">
        <v>400000</v>
      </c>
      <c r="AA266" s="221">
        <v>0</v>
      </c>
      <c r="AB266" s="246">
        <v>100692692</v>
      </c>
      <c r="AC266" s="221">
        <v>100692692</v>
      </c>
      <c r="AD266" s="221">
        <v>119371927</v>
      </c>
      <c r="AE266" s="246">
        <v>118971927</v>
      </c>
      <c r="AF266" s="221">
        <v>876574239</v>
      </c>
      <c r="AG266" s="221">
        <v>400000</v>
      </c>
      <c r="AH266" s="246">
        <v>17838632</v>
      </c>
      <c r="AI266" s="246">
        <v>23331187</v>
      </c>
      <c r="AJ266" s="210">
        <v>96040740</v>
      </c>
      <c r="AK266" s="210">
        <v>400000</v>
      </c>
      <c r="AL266" s="210">
        <v>312491932</v>
      </c>
      <c r="AM266" s="210">
        <v>426421167</v>
      </c>
      <c r="AN266" s="247">
        <v>426021167</v>
      </c>
      <c r="AO266" s="210">
        <v>307049240</v>
      </c>
      <c r="AP266" s="221">
        <v>569524999</v>
      </c>
      <c r="AQ266" s="210">
        <v>0</v>
      </c>
      <c r="AS266" s="244">
        <f t="shared" si="73"/>
        <v>0</v>
      </c>
    </row>
    <row r="267" spans="1:45" x14ac:dyDescent="0.35">
      <c r="A267" s="259">
        <v>2315208</v>
      </c>
      <c r="B267" s="212" t="s">
        <v>645</v>
      </c>
      <c r="C267" s="217">
        <v>0</v>
      </c>
      <c r="D267" s="217">
        <v>0</v>
      </c>
      <c r="E267" s="217">
        <v>0</v>
      </c>
      <c r="F267" s="217">
        <v>811381400</v>
      </c>
      <c r="G267" s="217">
        <f t="shared" si="63"/>
        <v>811381400</v>
      </c>
      <c r="H267" s="217">
        <v>5377384</v>
      </c>
      <c r="I267" s="217">
        <v>10750656</v>
      </c>
      <c r="J267" s="217">
        <f t="shared" si="65"/>
        <v>800630744</v>
      </c>
      <c r="K267" s="217">
        <v>2198150</v>
      </c>
      <c r="L267" s="217">
        <v>6823446</v>
      </c>
      <c r="M267" s="217">
        <f t="shared" si="66"/>
        <v>3927210</v>
      </c>
      <c r="N267" s="217">
        <v>57595373</v>
      </c>
      <c r="O267" s="217">
        <f t="shared" si="67"/>
        <v>46844717</v>
      </c>
      <c r="P267" s="217">
        <f t="shared" si="68"/>
        <v>753786027</v>
      </c>
      <c r="Q267" s="217">
        <f t="shared" si="69"/>
        <v>6823446</v>
      </c>
      <c r="S267" s="222">
        <v>2315208</v>
      </c>
      <c r="T267" s="243" t="s">
        <v>940</v>
      </c>
      <c r="U267" s="221">
        <v>0</v>
      </c>
      <c r="V267" s="221">
        <v>0</v>
      </c>
      <c r="W267" s="221">
        <v>0</v>
      </c>
      <c r="X267" s="221">
        <v>811381400</v>
      </c>
      <c r="Y267" s="221">
        <v>811381400</v>
      </c>
      <c r="Z267" s="221">
        <v>452004</v>
      </c>
      <c r="AA267" s="221">
        <v>445020</v>
      </c>
      <c r="AB267" s="246">
        <v>5377384</v>
      </c>
      <c r="AC267" s="221">
        <v>4932364</v>
      </c>
      <c r="AD267" s="221">
        <v>11202660</v>
      </c>
      <c r="AE267" s="246">
        <v>10750656</v>
      </c>
      <c r="AF267" s="221">
        <v>800630744</v>
      </c>
      <c r="AG267" s="221">
        <v>452004</v>
      </c>
      <c r="AH267" s="246">
        <v>2198150</v>
      </c>
      <c r="AI267" s="246">
        <v>6823446</v>
      </c>
      <c r="AJ267" s="210">
        <v>4379214</v>
      </c>
      <c r="AK267" s="210">
        <v>452004</v>
      </c>
      <c r="AL267" s="210">
        <v>31635793</v>
      </c>
      <c r="AM267" s="210">
        <v>58047377</v>
      </c>
      <c r="AN267" s="247">
        <v>57595373</v>
      </c>
      <c r="AO267" s="210">
        <v>46844717</v>
      </c>
      <c r="AP267" s="221">
        <v>753786027</v>
      </c>
      <c r="AQ267" s="210">
        <v>0</v>
      </c>
      <c r="AS267" s="244">
        <f t="shared" si="73"/>
        <v>0</v>
      </c>
    </row>
    <row r="268" spans="1:45" x14ac:dyDescent="0.35">
      <c r="A268" s="259">
        <v>2315209</v>
      </c>
      <c r="B268" s="212" t="s">
        <v>646</v>
      </c>
      <c r="C268" s="217">
        <v>0</v>
      </c>
      <c r="D268" s="217">
        <v>0</v>
      </c>
      <c r="E268" s="217">
        <v>0</v>
      </c>
      <c r="F268" s="217">
        <v>56198830</v>
      </c>
      <c r="G268" s="217">
        <f t="shared" si="63"/>
        <v>56198830</v>
      </c>
      <c r="H268" s="217">
        <v>0</v>
      </c>
      <c r="I268" s="217">
        <v>3260</v>
      </c>
      <c r="J268" s="217">
        <f t="shared" si="65"/>
        <v>56195570</v>
      </c>
      <c r="K268" s="217">
        <v>0</v>
      </c>
      <c r="L268" s="217">
        <v>3260</v>
      </c>
      <c r="M268" s="217">
        <f t="shared" si="66"/>
        <v>0</v>
      </c>
      <c r="N268" s="217">
        <v>3260</v>
      </c>
      <c r="O268" s="217">
        <f t="shared" si="67"/>
        <v>0</v>
      </c>
      <c r="P268" s="217">
        <f t="shared" si="68"/>
        <v>56195570</v>
      </c>
      <c r="Q268" s="217">
        <f t="shared" si="69"/>
        <v>3260</v>
      </c>
      <c r="S268" s="222">
        <v>2315209</v>
      </c>
      <c r="T268" s="243" t="s">
        <v>942</v>
      </c>
      <c r="U268" s="221">
        <v>0</v>
      </c>
      <c r="V268" s="221">
        <v>0</v>
      </c>
      <c r="W268" s="221">
        <v>0</v>
      </c>
      <c r="X268" s="221">
        <v>56198830</v>
      </c>
      <c r="Y268" s="221">
        <v>56198830</v>
      </c>
      <c r="Z268" s="221">
        <v>0</v>
      </c>
      <c r="AA268" s="221">
        <v>0</v>
      </c>
      <c r="AB268" s="246">
        <v>0</v>
      </c>
      <c r="AC268" s="221">
        <v>0</v>
      </c>
      <c r="AD268" s="221">
        <v>3260</v>
      </c>
      <c r="AE268" s="246">
        <v>3260</v>
      </c>
      <c r="AF268" s="221">
        <v>56195570</v>
      </c>
      <c r="AG268" s="221">
        <v>0</v>
      </c>
      <c r="AH268" s="246">
        <v>0</v>
      </c>
      <c r="AI268" s="246">
        <v>3260</v>
      </c>
      <c r="AJ268" s="210">
        <v>0</v>
      </c>
      <c r="AK268" s="210">
        <v>0</v>
      </c>
      <c r="AL268" s="210">
        <v>0</v>
      </c>
      <c r="AM268" s="210">
        <v>3260</v>
      </c>
      <c r="AN268" s="247">
        <v>3260</v>
      </c>
      <c r="AO268" s="210">
        <v>0</v>
      </c>
      <c r="AP268" s="221">
        <v>56195570</v>
      </c>
      <c r="AQ268" s="210">
        <v>0</v>
      </c>
      <c r="AS268" s="244">
        <f t="shared" si="73"/>
        <v>0</v>
      </c>
    </row>
    <row r="269" spans="1:45" x14ac:dyDescent="0.35">
      <c r="A269" s="259">
        <v>2315210</v>
      </c>
      <c r="B269" s="212" t="s">
        <v>647</v>
      </c>
      <c r="C269" s="217">
        <v>0</v>
      </c>
      <c r="D269" s="217">
        <v>0</v>
      </c>
      <c r="E269" s="217">
        <v>0</v>
      </c>
      <c r="F269" s="217">
        <v>268721099</v>
      </c>
      <c r="G269" s="217">
        <f t="shared" si="63"/>
        <v>268721099</v>
      </c>
      <c r="H269" s="217">
        <v>25202997</v>
      </c>
      <c r="I269" s="217">
        <v>26537793</v>
      </c>
      <c r="J269" s="217">
        <f t="shared" si="65"/>
        <v>242183306</v>
      </c>
      <c r="K269" s="217">
        <v>7322424</v>
      </c>
      <c r="L269" s="217">
        <v>24552793</v>
      </c>
      <c r="M269" s="217">
        <f t="shared" si="66"/>
        <v>1985000</v>
      </c>
      <c r="N269" s="217">
        <v>87530369</v>
      </c>
      <c r="O269" s="217">
        <f t="shared" si="67"/>
        <v>60992576</v>
      </c>
      <c r="P269" s="217">
        <f t="shared" si="68"/>
        <v>181190730</v>
      </c>
      <c r="Q269" s="217">
        <f t="shared" si="69"/>
        <v>24552793</v>
      </c>
      <c r="S269" s="222">
        <v>2315210</v>
      </c>
      <c r="T269" s="243" t="s">
        <v>944</v>
      </c>
      <c r="U269" s="221">
        <v>0</v>
      </c>
      <c r="V269" s="221">
        <v>0</v>
      </c>
      <c r="W269" s="221">
        <v>0</v>
      </c>
      <c r="X269" s="221">
        <v>268721099</v>
      </c>
      <c r="Y269" s="221">
        <v>268721099</v>
      </c>
      <c r="Z269" s="221">
        <v>0</v>
      </c>
      <c r="AA269" s="221">
        <v>0</v>
      </c>
      <c r="AB269" s="246">
        <v>25202997</v>
      </c>
      <c r="AC269" s="221">
        <v>25202997</v>
      </c>
      <c r="AD269" s="221">
        <v>26537793</v>
      </c>
      <c r="AE269" s="246">
        <v>26537793</v>
      </c>
      <c r="AF269" s="221">
        <v>242183306</v>
      </c>
      <c r="AG269" s="221">
        <v>0</v>
      </c>
      <c r="AH269" s="246">
        <v>7322424</v>
      </c>
      <c r="AI269" s="246">
        <v>24552793</v>
      </c>
      <c r="AJ269" s="210">
        <v>1985000</v>
      </c>
      <c r="AK269" s="210">
        <v>0</v>
      </c>
      <c r="AL269" s="210">
        <v>16195573</v>
      </c>
      <c r="AM269" s="210">
        <v>87530369</v>
      </c>
      <c r="AN269" s="247">
        <v>87530369</v>
      </c>
      <c r="AO269" s="210">
        <v>60992576</v>
      </c>
      <c r="AP269" s="221">
        <v>181190730</v>
      </c>
      <c r="AQ269" s="210">
        <v>0</v>
      </c>
      <c r="AS269" s="244">
        <f t="shared" si="73"/>
        <v>0</v>
      </c>
    </row>
    <row r="270" spans="1:45" x14ac:dyDescent="0.35">
      <c r="A270" s="259">
        <v>2315211</v>
      </c>
      <c r="B270" s="212" t="s">
        <v>648</v>
      </c>
      <c r="C270" s="217">
        <v>0</v>
      </c>
      <c r="D270" s="217">
        <v>0</v>
      </c>
      <c r="E270" s="217">
        <v>0</v>
      </c>
      <c r="F270" s="217">
        <v>142901583</v>
      </c>
      <c r="G270" s="217">
        <f t="shared" si="63"/>
        <v>142901583</v>
      </c>
      <c r="H270" s="217">
        <v>70014</v>
      </c>
      <c r="I270" s="217">
        <v>70014</v>
      </c>
      <c r="J270" s="217">
        <f t="shared" si="65"/>
        <v>142831569</v>
      </c>
      <c r="K270" s="217">
        <v>70014</v>
      </c>
      <c r="L270" s="217">
        <v>70014</v>
      </c>
      <c r="M270" s="217">
        <f t="shared" si="66"/>
        <v>0</v>
      </c>
      <c r="N270" s="217">
        <v>30070014</v>
      </c>
      <c r="O270" s="217">
        <f t="shared" si="67"/>
        <v>30000000</v>
      </c>
      <c r="P270" s="217">
        <f t="shared" si="68"/>
        <v>112831569</v>
      </c>
      <c r="Q270" s="217">
        <f t="shared" si="69"/>
        <v>70014</v>
      </c>
      <c r="S270" s="222">
        <v>2315211</v>
      </c>
      <c r="T270" s="243" t="s">
        <v>946</v>
      </c>
      <c r="U270" s="221">
        <v>0</v>
      </c>
      <c r="V270" s="221">
        <v>0</v>
      </c>
      <c r="W270" s="221">
        <v>0</v>
      </c>
      <c r="X270" s="221">
        <v>142901583</v>
      </c>
      <c r="Y270" s="221">
        <v>142901583</v>
      </c>
      <c r="Z270" s="221">
        <v>0</v>
      </c>
      <c r="AA270" s="221">
        <v>0</v>
      </c>
      <c r="AB270" s="246">
        <v>70014</v>
      </c>
      <c r="AC270" s="221">
        <v>70014</v>
      </c>
      <c r="AD270" s="221">
        <v>70014</v>
      </c>
      <c r="AE270" s="246">
        <v>70014</v>
      </c>
      <c r="AF270" s="221">
        <v>142831569</v>
      </c>
      <c r="AG270" s="221">
        <v>0</v>
      </c>
      <c r="AH270" s="246">
        <v>70014</v>
      </c>
      <c r="AI270" s="246">
        <v>70014</v>
      </c>
      <c r="AJ270" s="210">
        <v>0</v>
      </c>
      <c r="AK270" s="210">
        <v>0</v>
      </c>
      <c r="AL270" s="210">
        <v>70014</v>
      </c>
      <c r="AM270" s="210">
        <v>30070014</v>
      </c>
      <c r="AN270" s="247">
        <v>30070014</v>
      </c>
      <c r="AO270" s="210">
        <v>30000000</v>
      </c>
      <c r="AP270" s="221">
        <v>112831569</v>
      </c>
      <c r="AQ270" s="210">
        <v>0</v>
      </c>
      <c r="AS270" s="244">
        <f t="shared" si="73"/>
        <v>0</v>
      </c>
    </row>
    <row r="271" spans="1:45" x14ac:dyDescent="0.35">
      <c r="A271" s="259">
        <v>2315212</v>
      </c>
      <c r="B271" s="212" t="s">
        <v>113</v>
      </c>
      <c r="C271" s="217">
        <v>0</v>
      </c>
      <c r="D271" s="217">
        <v>0</v>
      </c>
      <c r="E271" s="217">
        <v>0</v>
      </c>
      <c r="F271" s="217">
        <v>269516545</v>
      </c>
      <c r="G271" s="217">
        <f t="shared" si="63"/>
        <v>269516545</v>
      </c>
      <c r="H271" s="217">
        <v>25680917</v>
      </c>
      <c r="I271" s="217">
        <v>42392917</v>
      </c>
      <c r="J271" s="217">
        <f t="shared" si="65"/>
        <v>227123628</v>
      </c>
      <c r="K271" s="217">
        <v>0</v>
      </c>
      <c r="L271" s="217">
        <v>16712000</v>
      </c>
      <c r="M271" s="217">
        <f t="shared" si="66"/>
        <v>25680917</v>
      </c>
      <c r="N271" s="217">
        <v>64809331</v>
      </c>
      <c r="O271" s="217">
        <f t="shared" si="67"/>
        <v>22416414</v>
      </c>
      <c r="P271" s="217">
        <f t="shared" si="68"/>
        <v>204707214</v>
      </c>
      <c r="Q271" s="217">
        <f t="shared" si="69"/>
        <v>16712000</v>
      </c>
      <c r="S271" s="222">
        <v>2315212</v>
      </c>
      <c r="T271" s="243" t="s">
        <v>113</v>
      </c>
      <c r="U271" s="221">
        <v>0</v>
      </c>
      <c r="V271" s="221">
        <v>0</v>
      </c>
      <c r="W271" s="221">
        <v>0</v>
      </c>
      <c r="X271" s="221">
        <v>269516545</v>
      </c>
      <c r="Y271" s="221">
        <v>269516545</v>
      </c>
      <c r="Z271" s="221">
        <v>0</v>
      </c>
      <c r="AA271" s="221">
        <v>0</v>
      </c>
      <c r="AB271" s="246">
        <v>25680917</v>
      </c>
      <c r="AC271" s="221">
        <v>25680917</v>
      </c>
      <c r="AD271" s="221">
        <v>42392917</v>
      </c>
      <c r="AE271" s="246">
        <v>42392917</v>
      </c>
      <c r="AF271" s="221">
        <v>227123628</v>
      </c>
      <c r="AG271" s="221">
        <v>0</v>
      </c>
      <c r="AH271" s="246">
        <v>0</v>
      </c>
      <c r="AI271" s="246">
        <v>16712000</v>
      </c>
      <c r="AJ271" s="210">
        <v>25680917</v>
      </c>
      <c r="AK271" s="210">
        <v>0</v>
      </c>
      <c r="AL271" s="210">
        <v>289517</v>
      </c>
      <c r="AM271" s="210">
        <v>64809331</v>
      </c>
      <c r="AN271" s="247">
        <v>64809331</v>
      </c>
      <c r="AO271" s="210">
        <v>22416414</v>
      </c>
      <c r="AP271" s="221">
        <v>204707214</v>
      </c>
      <c r="AQ271" s="210">
        <v>0</v>
      </c>
      <c r="AS271" s="244">
        <f t="shared" si="73"/>
        <v>0</v>
      </c>
    </row>
    <row r="272" spans="1:45" s="226" customFormat="1" x14ac:dyDescent="0.35">
      <c r="A272" s="259">
        <v>2315213</v>
      </c>
      <c r="B272" s="212" t="s">
        <v>649</v>
      </c>
      <c r="C272" s="217">
        <v>0</v>
      </c>
      <c r="D272" s="217">
        <v>0</v>
      </c>
      <c r="E272" s="217">
        <v>0</v>
      </c>
      <c r="F272" s="217">
        <v>108357039</v>
      </c>
      <c r="G272" s="217">
        <f t="shared" si="63"/>
        <v>108357039</v>
      </c>
      <c r="H272" s="217">
        <v>0</v>
      </c>
      <c r="I272" s="217">
        <v>0</v>
      </c>
      <c r="J272" s="217">
        <f t="shared" si="65"/>
        <v>108357039</v>
      </c>
      <c r="K272" s="217">
        <v>0</v>
      </c>
      <c r="L272" s="217">
        <v>0</v>
      </c>
      <c r="M272" s="217">
        <f t="shared" si="66"/>
        <v>0</v>
      </c>
      <c r="N272" s="217">
        <v>30000000</v>
      </c>
      <c r="O272" s="217">
        <f t="shared" si="67"/>
        <v>30000000</v>
      </c>
      <c r="P272" s="217">
        <f t="shared" si="68"/>
        <v>78357039</v>
      </c>
      <c r="Q272" s="217">
        <f t="shared" si="69"/>
        <v>0</v>
      </c>
      <c r="R272" s="210"/>
      <c r="S272" s="227">
        <v>2315213</v>
      </c>
      <c r="T272" s="242" t="s">
        <v>949</v>
      </c>
      <c r="U272" s="228">
        <v>0</v>
      </c>
      <c r="V272" s="228">
        <v>0</v>
      </c>
      <c r="W272" s="228">
        <v>0</v>
      </c>
      <c r="X272" s="228">
        <v>108357039</v>
      </c>
      <c r="Y272" s="228">
        <v>108357039</v>
      </c>
      <c r="Z272" s="228">
        <v>0</v>
      </c>
      <c r="AA272" s="228">
        <v>0</v>
      </c>
      <c r="AB272" s="245">
        <v>0</v>
      </c>
      <c r="AC272" s="228">
        <v>0</v>
      </c>
      <c r="AD272" s="228">
        <v>0</v>
      </c>
      <c r="AE272" s="245">
        <v>0</v>
      </c>
      <c r="AF272" s="228">
        <v>108357039</v>
      </c>
      <c r="AG272" s="228">
        <v>0</v>
      </c>
      <c r="AH272" s="245">
        <v>0</v>
      </c>
      <c r="AI272" s="245">
        <v>0</v>
      </c>
      <c r="AJ272" s="226">
        <v>0</v>
      </c>
      <c r="AK272" s="226">
        <v>0</v>
      </c>
      <c r="AL272" s="226">
        <v>30000000</v>
      </c>
      <c r="AM272" s="226">
        <v>30000000</v>
      </c>
      <c r="AN272" s="248">
        <v>30000000</v>
      </c>
      <c r="AO272" s="226">
        <v>30000000</v>
      </c>
      <c r="AP272" s="228">
        <v>78357039</v>
      </c>
      <c r="AQ272" s="226">
        <v>0</v>
      </c>
      <c r="AS272" s="244">
        <f t="shared" si="73"/>
        <v>0</v>
      </c>
    </row>
    <row r="273" spans="1:45" s="226" customFormat="1" x14ac:dyDescent="0.35">
      <c r="A273" s="259">
        <v>2315214</v>
      </c>
      <c r="B273" s="212" t="s">
        <v>114</v>
      </c>
      <c r="C273" s="217">
        <v>0</v>
      </c>
      <c r="D273" s="217">
        <v>0</v>
      </c>
      <c r="E273" s="217">
        <v>0</v>
      </c>
      <c r="F273" s="217">
        <v>21206300</v>
      </c>
      <c r="G273" s="217">
        <f t="shared" si="63"/>
        <v>21206300</v>
      </c>
      <c r="H273" s="217">
        <v>0</v>
      </c>
      <c r="I273" s="217">
        <v>0</v>
      </c>
      <c r="J273" s="217">
        <f t="shared" si="65"/>
        <v>21206300</v>
      </c>
      <c r="K273" s="217">
        <v>0</v>
      </c>
      <c r="L273" s="217">
        <v>0</v>
      </c>
      <c r="M273" s="217">
        <f t="shared" si="66"/>
        <v>0</v>
      </c>
      <c r="N273" s="217">
        <v>0</v>
      </c>
      <c r="O273" s="217">
        <f t="shared" si="67"/>
        <v>0</v>
      </c>
      <c r="P273" s="217">
        <f t="shared" si="68"/>
        <v>21206300</v>
      </c>
      <c r="Q273" s="217">
        <f t="shared" si="69"/>
        <v>0</v>
      </c>
      <c r="R273" s="210"/>
      <c r="S273" s="227">
        <v>2315214</v>
      </c>
      <c r="T273" s="242" t="s">
        <v>114</v>
      </c>
      <c r="U273" s="228">
        <v>0</v>
      </c>
      <c r="V273" s="228">
        <v>0</v>
      </c>
      <c r="W273" s="228">
        <v>0</v>
      </c>
      <c r="X273" s="228">
        <v>21206300</v>
      </c>
      <c r="Y273" s="228">
        <v>21206300</v>
      </c>
      <c r="Z273" s="228">
        <v>0</v>
      </c>
      <c r="AA273" s="228">
        <v>0</v>
      </c>
      <c r="AB273" s="245">
        <v>0</v>
      </c>
      <c r="AC273" s="228">
        <v>0</v>
      </c>
      <c r="AD273" s="228">
        <v>0</v>
      </c>
      <c r="AE273" s="245">
        <v>0</v>
      </c>
      <c r="AF273" s="228">
        <v>21206300</v>
      </c>
      <c r="AG273" s="228">
        <v>0</v>
      </c>
      <c r="AH273" s="245">
        <v>0</v>
      </c>
      <c r="AI273" s="245">
        <v>0</v>
      </c>
      <c r="AJ273" s="226">
        <v>0</v>
      </c>
      <c r="AK273" s="226">
        <v>0</v>
      </c>
      <c r="AL273" s="226">
        <v>0</v>
      </c>
      <c r="AM273" s="226">
        <v>0</v>
      </c>
      <c r="AN273" s="248">
        <v>0</v>
      </c>
      <c r="AO273" s="226">
        <v>0</v>
      </c>
      <c r="AP273" s="228">
        <v>21206300</v>
      </c>
      <c r="AQ273" s="226">
        <v>0</v>
      </c>
      <c r="AS273" s="244">
        <f t="shared" si="73"/>
        <v>0</v>
      </c>
    </row>
    <row r="274" spans="1:45" ht="29" x14ac:dyDescent="0.35">
      <c r="A274" s="229">
        <v>2316</v>
      </c>
      <c r="B274" s="230" t="s">
        <v>115</v>
      </c>
      <c r="C274" s="231">
        <f>+C275</f>
        <v>670000000</v>
      </c>
      <c r="D274" s="231">
        <v>0</v>
      </c>
      <c r="E274" s="231">
        <v>0</v>
      </c>
      <c r="F274" s="231">
        <v>0</v>
      </c>
      <c r="G274" s="231">
        <f t="shared" ref="G274:G337" si="74">+C274+D274-E274+F274</f>
        <v>670000000</v>
      </c>
      <c r="H274" s="231">
        <v>339749307</v>
      </c>
      <c r="I274" s="231">
        <v>344879682</v>
      </c>
      <c r="J274" s="231">
        <f t="shared" si="65"/>
        <v>325120318</v>
      </c>
      <c r="K274" s="231">
        <v>0</v>
      </c>
      <c r="L274" s="231">
        <v>0</v>
      </c>
      <c r="M274" s="231">
        <f t="shared" si="66"/>
        <v>344879682</v>
      </c>
      <c r="N274" s="231">
        <v>664951311</v>
      </c>
      <c r="O274" s="231">
        <f t="shared" si="67"/>
        <v>320071629</v>
      </c>
      <c r="P274" s="231">
        <f t="shared" si="68"/>
        <v>5048689</v>
      </c>
      <c r="Q274" s="231">
        <f t="shared" si="69"/>
        <v>0</v>
      </c>
      <c r="R274" s="226"/>
      <c r="S274" s="222">
        <v>2316</v>
      </c>
      <c r="T274" s="243" t="s">
        <v>115</v>
      </c>
      <c r="U274" s="221">
        <v>670000000</v>
      </c>
      <c r="V274" s="221">
        <v>0</v>
      </c>
      <c r="W274" s="221">
        <v>0</v>
      </c>
      <c r="X274" s="221">
        <v>0</v>
      </c>
      <c r="Y274" s="221">
        <v>670000000</v>
      </c>
      <c r="Z274" s="221">
        <v>0</v>
      </c>
      <c r="AA274" s="221">
        <v>0</v>
      </c>
      <c r="AB274" s="246">
        <v>339749307</v>
      </c>
      <c r="AC274" s="221">
        <v>339749307</v>
      </c>
      <c r="AD274" s="221">
        <v>344879682</v>
      </c>
      <c r="AE274" s="246">
        <v>344879682</v>
      </c>
      <c r="AF274" s="221">
        <v>325120318</v>
      </c>
      <c r="AG274" s="221">
        <v>0</v>
      </c>
      <c r="AH274" s="246">
        <v>0</v>
      </c>
      <c r="AI274" s="246">
        <v>0</v>
      </c>
      <c r="AJ274" s="210">
        <v>344879682</v>
      </c>
      <c r="AK274" s="210">
        <v>0</v>
      </c>
      <c r="AL274" s="210">
        <v>0</v>
      </c>
      <c r="AM274" s="210">
        <v>664951311</v>
      </c>
      <c r="AN274" s="247">
        <v>664951311</v>
      </c>
      <c r="AO274" s="210">
        <v>320071629</v>
      </c>
      <c r="AP274" s="221">
        <v>5048689</v>
      </c>
      <c r="AQ274" s="210">
        <v>0</v>
      </c>
      <c r="AS274" s="244">
        <f t="shared" si="73"/>
        <v>0</v>
      </c>
    </row>
    <row r="275" spans="1:45" s="226" customFormat="1" x14ac:dyDescent="0.35">
      <c r="A275" s="235">
        <v>23161</v>
      </c>
      <c r="B275" s="236" t="s">
        <v>116</v>
      </c>
      <c r="C275" s="237">
        <f>+C276</f>
        <v>670000000</v>
      </c>
      <c r="D275" s="237">
        <v>0</v>
      </c>
      <c r="E275" s="237">
        <v>0</v>
      </c>
      <c r="F275" s="237">
        <v>0</v>
      </c>
      <c r="G275" s="237">
        <f t="shared" si="74"/>
        <v>670000000</v>
      </c>
      <c r="H275" s="237">
        <v>339749307</v>
      </c>
      <c r="I275" s="237">
        <v>344879682</v>
      </c>
      <c r="J275" s="237">
        <f t="shared" si="65"/>
        <v>325120318</v>
      </c>
      <c r="K275" s="237">
        <v>0</v>
      </c>
      <c r="L275" s="237">
        <v>0</v>
      </c>
      <c r="M275" s="237">
        <f t="shared" si="66"/>
        <v>344879682</v>
      </c>
      <c r="N275" s="237">
        <v>664951311</v>
      </c>
      <c r="O275" s="237">
        <f t="shared" si="67"/>
        <v>320071629</v>
      </c>
      <c r="P275" s="237">
        <f t="shared" si="68"/>
        <v>5048689</v>
      </c>
      <c r="Q275" s="237">
        <f t="shared" si="69"/>
        <v>0</v>
      </c>
      <c r="S275" s="227">
        <v>23161</v>
      </c>
      <c r="T275" s="242" t="s">
        <v>116</v>
      </c>
      <c r="U275" s="228">
        <v>670000000</v>
      </c>
      <c r="V275" s="228">
        <v>0</v>
      </c>
      <c r="W275" s="228">
        <v>0</v>
      </c>
      <c r="X275" s="228">
        <v>0</v>
      </c>
      <c r="Y275" s="228">
        <v>670000000</v>
      </c>
      <c r="Z275" s="228">
        <v>0</v>
      </c>
      <c r="AA275" s="228">
        <v>0</v>
      </c>
      <c r="AB275" s="245">
        <v>339749307</v>
      </c>
      <c r="AC275" s="228">
        <v>339749307</v>
      </c>
      <c r="AD275" s="228">
        <v>344879682</v>
      </c>
      <c r="AE275" s="245">
        <v>344879682</v>
      </c>
      <c r="AF275" s="228">
        <v>325120318</v>
      </c>
      <c r="AG275" s="228">
        <v>0</v>
      </c>
      <c r="AH275" s="245">
        <v>0</v>
      </c>
      <c r="AI275" s="245">
        <v>0</v>
      </c>
      <c r="AJ275" s="226">
        <v>344879682</v>
      </c>
      <c r="AK275" s="226">
        <v>0</v>
      </c>
      <c r="AL275" s="226">
        <v>0</v>
      </c>
      <c r="AM275" s="226">
        <v>664951311</v>
      </c>
      <c r="AN275" s="248">
        <v>664951311</v>
      </c>
      <c r="AO275" s="226">
        <v>320071629</v>
      </c>
      <c r="AP275" s="228">
        <v>5048689</v>
      </c>
      <c r="AQ275" s="226">
        <v>0</v>
      </c>
      <c r="AS275" s="244">
        <f t="shared" si="73"/>
        <v>0</v>
      </c>
    </row>
    <row r="276" spans="1:45" x14ac:dyDescent="0.35">
      <c r="A276" s="257">
        <v>231614</v>
      </c>
      <c r="B276" s="212" t="s">
        <v>117</v>
      </c>
      <c r="C276" s="217">
        <v>670000000</v>
      </c>
      <c r="D276" s="217">
        <v>0</v>
      </c>
      <c r="E276" s="217">
        <v>0</v>
      </c>
      <c r="F276" s="217">
        <v>0</v>
      </c>
      <c r="G276" s="217">
        <f t="shared" si="74"/>
        <v>670000000</v>
      </c>
      <c r="H276" s="217">
        <v>339749307</v>
      </c>
      <c r="I276" s="217">
        <v>344879682</v>
      </c>
      <c r="J276" s="217">
        <f t="shared" si="65"/>
        <v>325120318</v>
      </c>
      <c r="K276" s="217">
        <v>0</v>
      </c>
      <c r="L276" s="217">
        <v>0</v>
      </c>
      <c r="M276" s="217">
        <f t="shared" si="66"/>
        <v>344879682</v>
      </c>
      <c r="N276" s="217">
        <v>664951311</v>
      </c>
      <c r="O276" s="217">
        <f t="shared" si="67"/>
        <v>320071629</v>
      </c>
      <c r="P276" s="217">
        <f t="shared" si="68"/>
        <v>5048689</v>
      </c>
      <c r="Q276" s="217">
        <f t="shared" si="69"/>
        <v>0</v>
      </c>
      <c r="S276" s="222">
        <v>231614</v>
      </c>
      <c r="T276" s="243" t="s">
        <v>117</v>
      </c>
      <c r="U276" s="221">
        <v>670000000</v>
      </c>
      <c r="V276" s="221">
        <v>0</v>
      </c>
      <c r="W276" s="221">
        <v>0</v>
      </c>
      <c r="X276" s="221">
        <v>0</v>
      </c>
      <c r="Y276" s="221">
        <v>670000000</v>
      </c>
      <c r="Z276" s="221">
        <v>0</v>
      </c>
      <c r="AA276" s="221">
        <v>0</v>
      </c>
      <c r="AB276" s="246">
        <v>339749307</v>
      </c>
      <c r="AC276" s="221">
        <v>339749307</v>
      </c>
      <c r="AD276" s="221">
        <v>344879682</v>
      </c>
      <c r="AE276" s="246">
        <v>344879682</v>
      </c>
      <c r="AF276" s="221">
        <v>325120318</v>
      </c>
      <c r="AG276" s="221">
        <v>0</v>
      </c>
      <c r="AH276" s="246">
        <v>0</v>
      </c>
      <c r="AI276" s="246">
        <v>0</v>
      </c>
      <c r="AJ276" s="210">
        <v>344879682</v>
      </c>
      <c r="AK276" s="210">
        <v>0</v>
      </c>
      <c r="AL276" s="210">
        <v>0</v>
      </c>
      <c r="AM276" s="210">
        <v>664951311</v>
      </c>
      <c r="AN276" s="247">
        <v>664951311</v>
      </c>
      <c r="AO276" s="210">
        <v>320071629</v>
      </c>
      <c r="AP276" s="221">
        <v>5048689</v>
      </c>
      <c r="AQ276" s="210">
        <v>0</v>
      </c>
      <c r="AS276" s="244">
        <f t="shared" si="73"/>
        <v>0</v>
      </c>
    </row>
    <row r="277" spans="1:45" s="226" customFormat="1" x14ac:dyDescent="0.35">
      <c r="A277" s="229">
        <v>2319</v>
      </c>
      <c r="B277" s="230" t="s">
        <v>118</v>
      </c>
      <c r="C277" s="231">
        <f>+C278</f>
        <v>400000000</v>
      </c>
      <c r="D277" s="231">
        <v>0</v>
      </c>
      <c r="E277" s="231">
        <v>0</v>
      </c>
      <c r="F277" s="231">
        <v>0</v>
      </c>
      <c r="G277" s="231">
        <f t="shared" si="74"/>
        <v>400000000</v>
      </c>
      <c r="H277" s="231">
        <v>11637000</v>
      </c>
      <c r="I277" s="231">
        <v>53757040</v>
      </c>
      <c r="J277" s="231">
        <f t="shared" si="65"/>
        <v>346242960</v>
      </c>
      <c r="K277" s="231">
        <v>5137000</v>
      </c>
      <c r="L277" s="231">
        <v>43457040</v>
      </c>
      <c r="M277" s="231">
        <f t="shared" si="66"/>
        <v>10300000</v>
      </c>
      <c r="N277" s="231">
        <v>134100000</v>
      </c>
      <c r="O277" s="231">
        <f t="shared" si="67"/>
        <v>80342960</v>
      </c>
      <c r="P277" s="231">
        <f t="shared" si="68"/>
        <v>265900000</v>
      </c>
      <c r="Q277" s="231">
        <f t="shared" si="69"/>
        <v>43457040</v>
      </c>
      <c r="S277" s="227">
        <v>2319</v>
      </c>
      <c r="T277" s="242" t="s">
        <v>118</v>
      </c>
      <c r="U277" s="228">
        <v>400000000</v>
      </c>
      <c r="V277" s="228">
        <v>0</v>
      </c>
      <c r="W277" s="228">
        <v>0</v>
      </c>
      <c r="X277" s="228">
        <v>0</v>
      </c>
      <c r="Y277" s="228">
        <v>400000000</v>
      </c>
      <c r="Z277" s="228">
        <v>0</v>
      </c>
      <c r="AA277" s="228">
        <v>0</v>
      </c>
      <c r="AB277" s="245">
        <v>11637000</v>
      </c>
      <c r="AC277" s="228">
        <v>11637000</v>
      </c>
      <c r="AD277" s="228">
        <v>53757040</v>
      </c>
      <c r="AE277" s="245">
        <v>53757040</v>
      </c>
      <c r="AF277" s="228">
        <v>346242960</v>
      </c>
      <c r="AG277" s="228">
        <v>0</v>
      </c>
      <c r="AH277" s="245">
        <v>5137000</v>
      </c>
      <c r="AI277" s="245">
        <v>43457040</v>
      </c>
      <c r="AJ277" s="226">
        <v>10300000</v>
      </c>
      <c r="AK277" s="226">
        <v>0</v>
      </c>
      <c r="AL277" s="226">
        <v>2100000</v>
      </c>
      <c r="AM277" s="226">
        <v>134100000</v>
      </c>
      <c r="AN277" s="248">
        <v>134100000</v>
      </c>
      <c r="AO277" s="226">
        <v>80342960</v>
      </c>
      <c r="AP277" s="228">
        <v>265900000</v>
      </c>
      <c r="AQ277" s="226">
        <v>0</v>
      </c>
      <c r="AS277" s="244">
        <f t="shared" si="73"/>
        <v>0</v>
      </c>
    </row>
    <row r="278" spans="1:45" s="226" customFormat="1" x14ac:dyDescent="0.35">
      <c r="A278" s="255">
        <v>23191</v>
      </c>
      <c r="B278" s="212" t="s">
        <v>625</v>
      </c>
      <c r="C278" s="217">
        <v>400000000</v>
      </c>
      <c r="D278" s="217">
        <v>0</v>
      </c>
      <c r="E278" s="217">
        <v>0</v>
      </c>
      <c r="F278" s="217">
        <v>0</v>
      </c>
      <c r="G278" s="217">
        <f t="shared" si="74"/>
        <v>400000000</v>
      </c>
      <c r="H278" s="217">
        <v>11637000</v>
      </c>
      <c r="I278" s="217">
        <v>53757040</v>
      </c>
      <c r="J278" s="217">
        <f t="shared" si="65"/>
        <v>346242960</v>
      </c>
      <c r="K278" s="217">
        <v>5137000</v>
      </c>
      <c r="L278" s="217">
        <v>43457040</v>
      </c>
      <c r="M278" s="217">
        <f t="shared" si="66"/>
        <v>10300000</v>
      </c>
      <c r="N278" s="217">
        <v>134100000</v>
      </c>
      <c r="O278" s="217">
        <f t="shared" si="67"/>
        <v>80342960</v>
      </c>
      <c r="P278" s="217">
        <f t="shared" si="68"/>
        <v>265900000</v>
      </c>
      <c r="Q278" s="217">
        <f t="shared" si="69"/>
        <v>43457040</v>
      </c>
      <c r="R278" s="210"/>
      <c r="S278" s="227">
        <v>23191</v>
      </c>
      <c r="T278" s="242" t="s">
        <v>936</v>
      </c>
      <c r="U278" s="228">
        <v>400000000</v>
      </c>
      <c r="V278" s="228">
        <v>0</v>
      </c>
      <c r="W278" s="228">
        <v>0</v>
      </c>
      <c r="X278" s="228">
        <v>0</v>
      </c>
      <c r="Y278" s="228">
        <v>400000000</v>
      </c>
      <c r="Z278" s="228">
        <v>0</v>
      </c>
      <c r="AA278" s="228">
        <v>0</v>
      </c>
      <c r="AB278" s="245">
        <v>11637000</v>
      </c>
      <c r="AC278" s="228">
        <v>11637000</v>
      </c>
      <c r="AD278" s="228">
        <v>53757040</v>
      </c>
      <c r="AE278" s="245">
        <v>53757040</v>
      </c>
      <c r="AF278" s="228">
        <v>346242960</v>
      </c>
      <c r="AG278" s="228">
        <v>0</v>
      </c>
      <c r="AH278" s="245">
        <v>5137000</v>
      </c>
      <c r="AI278" s="245">
        <v>43457040</v>
      </c>
      <c r="AJ278" s="226">
        <v>10300000</v>
      </c>
      <c r="AK278" s="226">
        <v>0</v>
      </c>
      <c r="AL278" s="226">
        <v>2100000</v>
      </c>
      <c r="AM278" s="226">
        <v>134100000</v>
      </c>
      <c r="AN278" s="248">
        <v>134100000</v>
      </c>
      <c r="AO278" s="226">
        <v>80342960</v>
      </c>
      <c r="AP278" s="228">
        <v>265900000</v>
      </c>
      <c r="AQ278" s="226">
        <v>0</v>
      </c>
      <c r="AS278" s="244">
        <f t="shared" si="73"/>
        <v>0</v>
      </c>
    </row>
    <row r="279" spans="1:45" s="226" customFormat="1" x14ac:dyDescent="0.35">
      <c r="A279" s="229">
        <v>232</v>
      </c>
      <c r="B279" s="230" t="s">
        <v>119</v>
      </c>
      <c r="C279" s="231">
        <f>+C280+C308+C311</f>
        <v>4651804202</v>
      </c>
      <c r="D279" s="231">
        <v>0</v>
      </c>
      <c r="E279" s="231">
        <v>0</v>
      </c>
      <c r="F279" s="231">
        <v>754000000</v>
      </c>
      <c r="G279" s="231">
        <f t="shared" si="74"/>
        <v>5405804202</v>
      </c>
      <c r="H279" s="231">
        <v>304801643</v>
      </c>
      <c r="I279" s="231">
        <v>977246736</v>
      </c>
      <c r="J279" s="231">
        <f t="shared" si="65"/>
        <v>4428557466</v>
      </c>
      <c r="K279" s="231">
        <v>182622043</v>
      </c>
      <c r="L279" s="231">
        <v>195163311</v>
      </c>
      <c r="M279" s="231">
        <f t="shared" si="66"/>
        <v>782083425</v>
      </c>
      <c r="N279" s="231">
        <v>2611920373</v>
      </c>
      <c r="O279" s="231">
        <f t="shared" si="67"/>
        <v>1634673637</v>
      </c>
      <c r="P279" s="231">
        <f t="shared" si="68"/>
        <v>2793883829</v>
      </c>
      <c r="Q279" s="231">
        <f t="shared" si="69"/>
        <v>195163311</v>
      </c>
      <c r="S279" s="227">
        <v>232</v>
      </c>
      <c r="T279" s="242" t="s">
        <v>119</v>
      </c>
      <c r="U279" s="228">
        <v>4651804202</v>
      </c>
      <c r="V279" s="228">
        <v>0</v>
      </c>
      <c r="W279" s="228">
        <v>0</v>
      </c>
      <c r="X279" s="228">
        <v>754000000</v>
      </c>
      <c r="Y279" s="228">
        <v>5405804202</v>
      </c>
      <c r="Z279" s="228">
        <v>0</v>
      </c>
      <c r="AA279" s="228">
        <v>0</v>
      </c>
      <c r="AB279" s="245">
        <v>304801643</v>
      </c>
      <c r="AC279" s="228">
        <v>304801643</v>
      </c>
      <c r="AD279" s="228">
        <v>977246736</v>
      </c>
      <c r="AE279" s="245">
        <v>977246736</v>
      </c>
      <c r="AF279" s="228">
        <v>4428557466</v>
      </c>
      <c r="AG279" s="228">
        <v>0</v>
      </c>
      <c r="AH279" s="245">
        <v>182622043</v>
      </c>
      <c r="AI279" s="245">
        <v>195163311</v>
      </c>
      <c r="AJ279" s="226">
        <v>782083425</v>
      </c>
      <c r="AK279" s="226">
        <v>0</v>
      </c>
      <c r="AL279" s="226">
        <v>1241592805</v>
      </c>
      <c r="AM279" s="226">
        <v>2611920373</v>
      </c>
      <c r="AN279" s="248">
        <v>2611920373</v>
      </c>
      <c r="AO279" s="226">
        <v>1634673637</v>
      </c>
      <c r="AP279" s="228">
        <v>2793883829</v>
      </c>
      <c r="AQ279" s="226">
        <v>0</v>
      </c>
      <c r="AS279" s="244">
        <f t="shared" si="73"/>
        <v>0</v>
      </c>
    </row>
    <row r="280" spans="1:45" x14ac:dyDescent="0.35">
      <c r="A280" s="229">
        <v>2321</v>
      </c>
      <c r="B280" s="230" t="s">
        <v>120</v>
      </c>
      <c r="C280" s="231">
        <f>+C281+C294+C298+C303</f>
        <v>4431804202</v>
      </c>
      <c r="D280" s="231">
        <v>0</v>
      </c>
      <c r="E280" s="231">
        <v>0</v>
      </c>
      <c r="F280" s="231">
        <v>754000000</v>
      </c>
      <c r="G280" s="231">
        <f t="shared" si="74"/>
        <v>5185804202</v>
      </c>
      <c r="H280" s="231">
        <v>304468510</v>
      </c>
      <c r="I280" s="231">
        <v>975810109</v>
      </c>
      <c r="J280" s="231">
        <f t="shared" si="65"/>
        <v>4209994093</v>
      </c>
      <c r="K280" s="231">
        <v>182494332</v>
      </c>
      <c r="L280" s="231">
        <v>194830178</v>
      </c>
      <c r="M280" s="231">
        <f t="shared" si="66"/>
        <v>780979931</v>
      </c>
      <c r="N280" s="231">
        <v>2593383746</v>
      </c>
      <c r="O280" s="231">
        <f t="shared" si="67"/>
        <v>1617573637</v>
      </c>
      <c r="P280" s="231">
        <f t="shared" si="68"/>
        <v>2592420456</v>
      </c>
      <c r="Q280" s="231">
        <f t="shared" si="69"/>
        <v>194830178</v>
      </c>
      <c r="R280" s="226"/>
      <c r="S280" s="222">
        <v>2321</v>
      </c>
      <c r="T280" s="243" t="s">
        <v>120</v>
      </c>
      <c r="U280" s="221">
        <v>4431804202</v>
      </c>
      <c r="V280" s="221">
        <v>0</v>
      </c>
      <c r="W280" s="221">
        <v>0</v>
      </c>
      <c r="X280" s="221">
        <v>754000000</v>
      </c>
      <c r="Y280" s="221">
        <v>5185804202</v>
      </c>
      <c r="Z280" s="221">
        <v>0</v>
      </c>
      <c r="AA280" s="221">
        <v>0</v>
      </c>
      <c r="AB280" s="246">
        <v>304468510</v>
      </c>
      <c r="AC280" s="221">
        <v>304468510</v>
      </c>
      <c r="AD280" s="221">
        <v>975810109</v>
      </c>
      <c r="AE280" s="246">
        <v>975810109</v>
      </c>
      <c r="AF280" s="221">
        <v>4209994093</v>
      </c>
      <c r="AG280" s="221">
        <v>0</v>
      </c>
      <c r="AH280" s="246">
        <v>182494332</v>
      </c>
      <c r="AI280" s="246">
        <v>194830178</v>
      </c>
      <c r="AJ280" s="210">
        <v>780979931</v>
      </c>
      <c r="AK280" s="210">
        <v>0</v>
      </c>
      <c r="AL280" s="210">
        <v>1240609672</v>
      </c>
      <c r="AM280" s="210">
        <v>2593383746</v>
      </c>
      <c r="AN280" s="247">
        <v>2593383746</v>
      </c>
      <c r="AO280" s="210">
        <v>1617573637</v>
      </c>
      <c r="AP280" s="221">
        <v>2592420456</v>
      </c>
      <c r="AQ280" s="210">
        <v>0</v>
      </c>
      <c r="AS280" s="244">
        <f t="shared" si="73"/>
        <v>0</v>
      </c>
    </row>
    <row r="281" spans="1:45" x14ac:dyDescent="0.35">
      <c r="A281" s="235">
        <v>23211</v>
      </c>
      <c r="B281" s="236" t="s">
        <v>121</v>
      </c>
      <c r="C281" s="237">
        <f>SUM(C282:C293)</f>
        <v>3603810000</v>
      </c>
      <c r="D281" s="237">
        <v>0</v>
      </c>
      <c r="E281" s="237">
        <v>0</v>
      </c>
      <c r="F281" s="237">
        <v>581000000</v>
      </c>
      <c r="G281" s="237">
        <f t="shared" si="74"/>
        <v>4184810000</v>
      </c>
      <c r="H281" s="237">
        <v>275747556</v>
      </c>
      <c r="I281" s="237">
        <v>782540261</v>
      </c>
      <c r="J281" s="237">
        <f t="shared" si="65"/>
        <v>3402269739</v>
      </c>
      <c r="K281" s="237">
        <v>92326473</v>
      </c>
      <c r="L281" s="237">
        <v>104662319</v>
      </c>
      <c r="M281" s="237">
        <f t="shared" si="66"/>
        <v>677877942</v>
      </c>
      <c r="N281" s="237">
        <v>2062902572</v>
      </c>
      <c r="O281" s="237">
        <f t="shared" si="67"/>
        <v>1280362311</v>
      </c>
      <c r="P281" s="237">
        <f t="shared" si="68"/>
        <v>2121907428</v>
      </c>
      <c r="Q281" s="237">
        <f t="shared" si="69"/>
        <v>104662319</v>
      </c>
      <c r="R281" s="226"/>
      <c r="S281" s="222">
        <v>23211</v>
      </c>
      <c r="T281" s="243" t="s">
        <v>121</v>
      </c>
      <c r="U281" s="221">
        <v>3603810000</v>
      </c>
      <c r="V281" s="221">
        <v>0</v>
      </c>
      <c r="W281" s="221">
        <v>0</v>
      </c>
      <c r="X281" s="221">
        <v>581000000</v>
      </c>
      <c r="Y281" s="221">
        <v>4184810000</v>
      </c>
      <c r="Z281" s="221">
        <v>0</v>
      </c>
      <c r="AA281" s="221">
        <v>0</v>
      </c>
      <c r="AB281" s="246">
        <v>275747556</v>
      </c>
      <c r="AC281" s="221">
        <v>275747556</v>
      </c>
      <c r="AD281" s="221">
        <v>782540261</v>
      </c>
      <c r="AE281" s="246">
        <v>782540261</v>
      </c>
      <c r="AF281" s="221">
        <v>3402269739</v>
      </c>
      <c r="AG281" s="221">
        <v>0</v>
      </c>
      <c r="AH281" s="246">
        <v>92326473</v>
      </c>
      <c r="AI281" s="246">
        <v>104662319</v>
      </c>
      <c r="AJ281" s="210">
        <v>677877942</v>
      </c>
      <c r="AK281" s="210">
        <v>0</v>
      </c>
      <c r="AL281" s="210">
        <v>1204377456</v>
      </c>
      <c r="AM281" s="210">
        <v>2062902572</v>
      </c>
      <c r="AN281" s="247">
        <v>2062902572</v>
      </c>
      <c r="AO281" s="210">
        <v>1280362311</v>
      </c>
      <c r="AP281" s="221">
        <v>2121907428</v>
      </c>
      <c r="AQ281" s="210">
        <v>0</v>
      </c>
      <c r="AS281" s="244">
        <f t="shared" si="73"/>
        <v>0</v>
      </c>
    </row>
    <row r="282" spans="1:45" x14ac:dyDescent="0.35">
      <c r="A282" s="260">
        <v>2321101</v>
      </c>
      <c r="B282" s="212" t="s">
        <v>122</v>
      </c>
      <c r="C282" s="217">
        <v>90000000</v>
      </c>
      <c r="D282" s="217">
        <v>0</v>
      </c>
      <c r="E282" s="217">
        <v>0</v>
      </c>
      <c r="F282" s="217">
        <v>0</v>
      </c>
      <c r="G282" s="217">
        <f t="shared" si="74"/>
        <v>90000000</v>
      </c>
      <c r="H282" s="217">
        <v>61657592</v>
      </c>
      <c r="I282" s="217">
        <v>61657592</v>
      </c>
      <c r="J282" s="217">
        <f t="shared" si="65"/>
        <v>28342408</v>
      </c>
      <c r="K282" s="217">
        <v>56450000</v>
      </c>
      <c r="L282" s="217">
        <v>56450000</v>
      </c>
      <c r="M282" s="217">
        <f t="shared" si="66"/>
        <v>5207592</v>
      </c>
      <c r="N282" s="217">
        <v>61858000</v>
      </c>
      <c r="O282" s="217">
        <f t="shared" si="67"/>
        <v>200408</v>
      </c>
      <c r="P282" s="217">
        <f t="shared" si="68"/>
        <v>28142000</v>
      </c>
      <c r="Q282" s="217">
        <f t="shared" si="69"/>
        <v>56450000</v>
      </c>
      <c r="S282" s="222">
        <v>2321101</v>
      </c>
      <c r="T282" s="243" t="s">
        <v>122</v>
      </c>
      <c r="U282" s="221">
        <v>90000000</v>
      </c>
      <c r="V282" s="221">
        <v>0</v>
      </c>
      <c r="W282" s="221">
        <v>0</v>
      </c>
      <c r="X282" s="221">
        <v>0</v>
      </c>
      <c r="Y282" s="221">
        <v>90000000</v>
      </c>
      <c r="Z282" s="221">
        <v>0</v>
      </c>
      <c r="AA282" s="221">
        <v>0</v>
      </c>
      <c r="AB282" s="246">
        <v>61657592</v>
      </c>
      <c r="AC282" s="221">
        <v>61657592</v>
      </c>
      <c r="AD282" s="221">
        <v>61657592</v>
      </c>
      <c r="AE282" s="246">
        <v>61657592</v>
      </c>
      <c r="AF282" s="221">
        <v>28342408</v>
      </c>
      <c r="AG282" s="221">
        <v>0</v>
      </c>
      <c r="AH282" s="246">
        <v>56450000</v>
      </c>
      <c r="AI282" s="246">
        <v>56450000</v>
      </c>
      <c r="AJ282" s="210">
        <v>5207592</v>
      </c>
      <c r="AK282" s="210">
        <v>0</v>
      </c>
      <c r="AL282" s="210">
        <v>56450000</v>
      </c>
      <c r="AM282" s="210">
        <v>61858000</v>
      </c>
      <c r="AN282" s="247">
        <v>61858000</v>
      </c>
      <c r="AO282" s="210">
        <v>200408</v>
      </c>
      <c r="AP282" s="221">
        <v>28142000</v>
      </c>
      <c r="AQ282" s="210">
        <v>0</v>
      </c>
      <c r="AS282" s="244">
        <f t="shared" si="73"/>
        <v>0</v>
      </c>
    </row>
    <row r="283" spans="1:45" x14ac:dyDescent="0.35">
      <c r="A283" s="260">
        <v>2321102</v>
      </c>
      <c r="B283" s="212" t="s">
        <v>123</v>
      </c>
      <c r="C283" s="217">
        <v>190000000</v>
      </c>
      <c r="D283" s="217">
        <v>0</v>
      </c>
      <c r="E283" s="217">
        <v>0</v>
      </c>
      <c r="F283" s="217">
        <v>50000000</v>
      </c>
      <c r="G283" s="217">
        <f t="shared" si="74"/>
        <v>240000000</v>
      </c>
      <c r="H283" s="217">
        <v>120840000</v>
      </c>
      <c r="I283" s="217">
        <v>120840000</v>
      </c>
      <c r="J283" s="217">
        <f t="shared" si="65"/>
        <v>119160000</v>
      </c>
      <c r="K283" s="217">
        <v>0</v>
      </c>
      <c r="L283" s="217">
        <v>0</v>
      </c>
      <c r="M283" s="217">
        <f t="shared" si="66"/>
        <v>120840000</v>
      </c>
      <c r="N283" s="217">
        <v>203756000</v>
      </c>
      <c r="O283" s="217">
        <f t="shared" si="67"/>
        <v>82916000</v>
      </c>
      <c r="P283" s="217">
        <f t="shared" si="68"/>
        <v>36244000</v>
      </c>
      <c r="Q283" s="217">
        <f t="shared" si="69"/>
        <v>0</v>
      </c>
      <c r="S283" s="222">
        <v>2321102</v>
      </c>
      <c r="T283" s="243" t="s">
        <v>123</v>
      </c>
      <c r="U283" s="221">
        <v>190000000</v>
      </c>
      <c r="V283" s="221">
        <v>0</v>
      </c>
      <c r="W283" s="221">
        <v>0</v>
      </c>
      <c r="X283" s="221">
        <v>50000000</v>
      </c>
      <c r="Y283" s="221">
        <v>240000000</v>
      </c>
      <c r="Z283" s="221">
        <v>0</v>
      </c>
      <c r="AA283" s="221">
        <v>0</v>
      </c>
      <c r="AB283" s="246">
        <v>120840000</v>
      </c>
      <c r="AC283" s="221">
        <v>120840000</v>
      </c>
      <c r="AD283" s="221">
        <v>120840000</v>
      </c>
      <c r="AE283" s="246">
        <v>120840000</v>
      </c>
      <c r="AF283" s="221">
        <v>119160000</v>
      </c>
      <c r="AG283" s="221">
        <v>0</v>
      </c>
      <c r="AH283" s="246">
        <v>0</v>
      </c>
      <c r="AI283" s="246">
        <v>0</v>
      </c>
      <c r="AJ283" s="210">
        <v>120840000</v>
      </c>
      <c r="AK283" s="210">
        <v>0</v>
      </c>
      <c r="AL283" s="210">
        <v>0</v>
      </c>
      <c r="AM283" s="210">
        <v>203756000</v>
      </c>
      <c r="AN283" s="247">
        <v>203756000</v>
      </c>
      <c r="AO283" s="210">
        <v>82916000</v>
      </c>
      <c r="AP283" s="221">
        <v>36244000</v>
      </c>
      <c r="AQ283" s="210">
        <v>0</v>
      </c>
      <c r="AS283" s="244">
        <f t="shared" si="73"/>
        <v>0</v>
      </c>
    </row>
    <row r="284" spans="1:45" x14ac:dyDescent="0.35">
      <c r="A284" s="260">
        <v>2321103</v>
      </c>
      <c r="B284" s="212" t="s">
        <v>124</v>
      </c>
      <c r="C284" s="217">
        <v>1780000000</v>
      </c>
      <c r="D284" s="217">
        <v>0</v>
      </c>
      <c r="E284" s="217">
        <v>0</v>
      </c>
      <c r="F284" s="217">
        <v>120000000</v>
      </c>
      <c r="G284" s="217">
        <f t="shared" si="74"/>
        <v>1900000000</v>
      </c>
      <c r="H284" s="217">
        <v>26729600</v>
      </c>
      <c r="I284" s="217">
        <v>399412664</v>
      </c>
      <c r="J284" s="217">
        <f t="shared" ref="J284:J347" si="75">+G284-I284</f>
        <v>1500587336</v>
      </c>
      <c r="K284" s="217">
        <v>4563300</v>
      </c>
      <c r="L284" s="217">
        <v>4563300</v>
      </c>
      <c r="M284" s="217">
        <f t="shared" ref="M284:M347" si="76">+I284-L284</f>
        <v>394849364</v>
      </c>
      <c r="N284" s="217">
        <v>1577521045</v>
      </c>
      <c r="O284" s="217">
        <f t="shared" ref="O284:O347" si="77">+N284-I284</f>
        <v>1178108381</v>
      </c>
      <c r="P284" s="217">
        <f t="shared" ref="P284:P347" si="78">+G284-N284</f>
        <v>322478955</v>
      </c>
      <c r="Q284" s="217">
        <f t="shared" ref="Q284:Q347" si="79">+L284</f>
        <v>4563300</v>
      </c>
      <c r="S284" s="222">
        <v>2321103</v>
      </c>
      <c r="T284" s="243" t="s">
        <v>124</v>
      </c>
      <c r="U284" s="221">
        <v>1780000000</v>
      </c>
      <c r="V284" s="221">
        <v>0</v>
      </c>
      <c r="W284" s="221">
        <v>0</v>
      </c>
      <c r="X284" s="221">
        <v>120000000</v>
      </c>
      <c r="Y284" s="221">
        <v>1900000000</v>
      </c>
      <c r="Z284" s="221">
        <v>0</v>
      </c>
      <c r="AA284" s="221">
        <v>0</v>
      </c>
      <c r="AB284" s="246">
        <v>26729600</v>
      </c>
      <c r="AC284" s="221">
        <v>26729600</v>
      </c>
      <c r="AD284" s="221">
        <v>399412664</v>
      </c>
      <c r="AE284" s="246">
        <v>399412664</v>
      </c>
      <c r="AF284" s="221">
        <v>1500587336</v>
      </c>
      <c r="AG284" s="221">
        <v>0</v>
      </c>
      <c r="AH284" s="246">
        <v>4563300</v>
      </c>
      <c r="AI284" s="246">
        <v>4563300</v>
      </c>
      <c r="AJ284" s="210">
        <v>394849364</v>
      </c>
      <c r="AK284" s="210">
        <v>0</v>
      </c>
      <c r="AL284" s="210">
        <v>1127823121</v>
      </c>
      <c r="AM284" s="210">
        <v>1577521045</v>
      </c>
      <c r="AN284" s="247">
        <v>1577521045</v>
      </c>
      <c r="AO284" s="210">
        <v>1178108381</v>
      </c>
      <c r="AP284" s="221">
        <v>322478955</v>
      </c>
      <c r="AQ284" s="210">
        <v>0</v>
      </c>
      <c r="AS284" s="244">
        <f t="shared" si="73"/>
        <v>0</v>
      </c>
    </row>
    <row r="285" spans="1:45" x14ac:dyDescent="0.35">
      <c r="A285" s="260">
        <v>2321104</v>
      </c>
      <c r="B285" s="212" t="s">
        <v>125</v>
      </c>
      <c r="C285" s="217">
        <v>30000000</v>
      </c>
      <c r="D285" s="217">
        <v>0</v>
      </c>
      <c r="E285" s="217">
        <v>0</v>
      </c>
      <c r="F285" s="217">
        <v>45000000</v>
      </c>
      <c r="G285" s="217">
        <f t="shared" si="74"/>
        <v>75000000</v>
      </c>
      <c r="H285" s="217">
        <v>0</v>
      </c>
      <c r="I285" s="217">
        <v>8450022</v>
      </c>
      <c r="J285" s="217">
        <f t="shared" si="75"/>
        <v>66549978</v>
      </c>
      <c r="K285" s="217">
        <v>0</v>
      </c>
      <c r="L285" s="217">
        <v>8450011</v>
      </c>
      <c r="M285" s="217">
        <f t="shared" si="76"/>
        <v>11</v>
      </c>
      <c r="N285" s="217">
        <v>12675033</v>
      </c>
      <c r="O285" s="217">
        <f t="shared" si="77"/>
        <v>4225011</v>
      </c>
      <c r="P285" s="217">
        <f t="shared" si="78"/>
        <v>62324967</v>
      </c>
      <c r="Q285" s="217">
        <f t="shared" si="79"/>
        <v>8450011</v>
      </c>
      <c r="S285" s="222">
        <v>2321104</v>
      </c>
      <c r="T285" s="243" t="s">
        <v>125</v>
      </c>
      <c r="U285" s="221">
        <v>30000000</v>
      </c>
      <c r="V285" s="221">
        <v>0</v>
      </c>
      <c r="W285" s="221">
        <v>0</v>
      </c>
      <c r="X285" s="221">
        <v>45000000</v>
      </c>
      <c r="Y285" s="221">
        <v>75000000</v>
      </c>
      <c r="Z285" s="221">
        <v>0</v>
      </c>
      <c r="AA285" s="221">
        <v>0</v>
      </c>
      <c r="AB285" s="246">
        <v>0</v>
      </c>
      <c r="AC285" s="221">
        <v>0</v>
      </c>
      <c r="AD285" s="221">
        <v>8450022</v>
      </c>
      <c r="AE285" s="246">
        <v>8450022</v>
      </c>
      <c r="AF285" s="221">
        <v>66549978</v>
      </c>
      <c r="AG285" s="221">
        <v>0</v>
      </c>
      <c r="AH285" s="246">
        <v>0</v>
      </c>
      <c r="AI285" s="246">
        <v>8450011</v>
      </c>
      <c r="AJ285" s="210">
        <v>11</v>
      </c>
      <c r="AK285" s="210">
        <v>0</v>
      </c>
      <c r="AL285" s="210">
        <v>4225011</v>
      </c>
      <c r="AM285" s="210">
        <v>12675033</v>
      </c>
      <c r="AN285" s="247">
        <v>12675033</v>
      </c>
      <c r="AO285" s="210">
        <v>4225011</v>
      </c>
      <c r="AP285" s="221">
        <v>62324967</v>
      </c>
      <c r="AQ285" s="210">
        <v>0</v>
      </c>
      <c r="AS285" s="244">
        <f t="shared" si="73"/>
        <v>0</v>
      </c>
    </row>
    <row r="286" spans="1:45" x14ac:dyDescent="0.35">
      <c r="A286" s="260">
        <v>2321105</v>
      </c>
      <c r="B286" s="212" t="s">
        <v>126</v>
      </c>
      <c r="C286" s="217">
        <v>128000000</v>
      </c>
      <c r="D286" s="217">
        <v>0</v>
      </c>
      <c r="E286" s="217">
        <v>0</v>
      </c>
      <c r="F286" s="217">
        <v>0</v>
      </c>
      <c r="G286" s="217">
        <f t="shared" si="74"/>
        <v>128000000</v>
      </c>
      <c r="H286" s="217">
        <v>0</v>
      </c>
      <c r="I286" s="217">
        <v>0</v>
      </c>
      <c r="J286" s="217">
        <f t="shared" si="75"/>
        <v>128000000</v>
      </c>
      <c r="K286" s="217">
        <v>0</v>
      </c>
      <c r="L286" s="217">
        <v>0</v>
      </c>
      <c r="M286" s="217">
        <f t="shared" si="76"/>
        <v>0</v>
      </c>
      <c r="N286" s="217">
        <v>0</v>
      </c>
      <c r="O286" s="217">
        <f t="shared" si="77"/>
        <v>0</v>
      </c>
      <c r="P286" s="217">
        <f t="shared" si="78"/>
        <v>128000000</v>
      </c>
      <c r="Q286" s="217">
        <f t="shared" si="79"/>
        <v>0</v>
      </c>
      <c r="S286" s="222">
        <v>2321105</v>
      </c>
      <c r="T286" s="243" t="s">
        <v>126</v>
      </c>
      <c r="U286" s="221">
        <v>128000000</v>
      </c>
      <c r="V286" s="221">
        <v>0</v>
      </c>
      <c r="W286" s="221">
        <v>0</v>
      </c>
      <c r="X286" s="221">
        <v>0</v>
      </c>
      <c r="Y286" s="221">
        <v>128000000</v>
      </c>
      <c r="Z286" s="221">
        <v>0</v>
      </c>
      <c r="AA286" s="221">
        <v>0</v>
      </c>
      <c r="AB286" s="246">
        <v>0</v>
      </c>
      <c r="AC286" s="221">
        <v>0</v>
      </c>
      <c r="AD286" s="221">
        <v>0</v>
      </c>
      <c r="AE286" s="246">
        <v>0</v>
      </c>
      <c r="AF286" s="221">
        <v>128000000</v>
      </c>
      <c r="AG286" s="221">
        <v>0</v>
      </c>
      <c r="AH286" s="246">
        <v>0</v>
      </c>
      <c r="AI286" s="246">
        <v>0</v>
      </c>
      <c r="AJ286" s="210">
        <v>0</v>
      </c>
      <c r="AK286" s="210">
        <v>0</v>
      </c>
      <c r="AL286" s="210">
        <v>0</v>
      </c>
      <c r="AM286" s="210">
        <v>0</v>
      </c>
      <c r="AN286" s="247">
        <v>0</v>
      </c>
      <c r="AO286" s="210">
        <v>0</v>
      </c>
      <c r="AP286" s="221">
        <v>128000000</v>
      </c>
      <c r="AQ286" s="210">
        <v>0</v>
      </c>
      <c r="AS286" s="244">
        <f t="shared" si="73"/>
        <v>0</v>
      </c>
    </row>
    <row r="287" spans="1:45" x14ac:dyDescent="0.35">
      <c r="A287" s="260">
        <v>2321106</v>
      </c>
      <c r="B287" s="212" t="s">
        <v>127</v>
      </c>
      <c r="C287" s="217">
        <v>90000000</v>
      </c>
      <c r="D287" s="217">
        <v>0</v>
      </c>
      <c r="E287" s="217">
        <v>0</v>
      </c>
      <c r="F287" s="217">
        <v>20000000</v>
      </c>
      <c r="G287" s="217">
        <f t="shared" si="74"/>
        <v>110000000</v>
      </c>
      <c r="H287" s="217">
        <v>175560</v>
      </c>
      <c r="I287" s="217">
        <v>351120</v>
      </c>
      <c r="J287" s="217">
        <f t="shared" si="75"/>
        <v>109648880</v>
      </c>
      <c r="K287" s="217">
        <v>175560</v>
      </c>
      <c r="L287" s="217">
        <v>351120</v>
      </c>
      <c r="M287" s="217">
        <f t="shared" si="76"/>
        <v>0</v>
      </c>
      <c r="N287" s="217">
        <v>351120</v>
      </c>
      <c r="O287" s="217">
        <f t="shared" si="77"/>
        <v>0</v>
      </c>
      <c r="P287" s="217">
        <f t="shared" si="78"/>
        <v>109648880</v>
      </c>
      <c r="Q287" s="217">
        <f t="shared" si="79"/>
        <v>351120</v>
      </c>
      <c r="S287" s="222">
        <v>2321106</v>
      </c>
      <c r="T287" s="243" t="s">
        <v>127</v>
      </c>
      <c r="U287" s="221">
        <v>90000000</v>
      </c>
      <c r="V287" s="221">
        <v>0</v>
      </c>
      <c r="W287" s="221">
        <v>0</v>
      </c>
      <c r="X287" s="221">
        <v>20000000</v>
      </c>
      <c r="Y287" s="221">
        <v>110000000</v>
      </c>
      <c r="Z287" s="221">
        <v>0</v>
      </c>
      <c r="AA287" s="221">
        <v>0</v>
      </c>
      <c r="AB287" s="246">
        <v>175560</v>
      </c>
      <c r="AC287" s="221">
        <v>175560</v>
      </c>
      <c r="AD287" s="221">
        <v>351120</v>
      </c>
      <c r="AE287" s="246">
        <v>351120</v>
      </c>
      <c r="AF287" s="221">
        <v>109648880</v>
      </c>
      <c r="AG287" s="221">
        <v>0</v>
      </c>
      <c r="AH287" s="246">
        <v>175560</v>
      </c>
      <c r="AI287" s="246">
        <v>351120</v>
      </c>
      <c r="AJ287" s="210">
        <v>0</v>
      </c>
      <c r="AK287" s="210">
        <v>0</v>
      </c>
      <c r="AL287" s="210">
        <v>175560</v>
      </c>
      <c r="AM287" s="210">
        <v>351120</v>
      </c>
      <c r="AN287" s="247">
        <v>351120</v>
      </c>
      <c r="AO287" s="210">
        <v>0</v>
      </c>
      <c r="AP287" s="221">
        <v>109648880</v>
      </c>
      <c r="AQ287" s="210">
        <v>0</v>
      </c>
      <c r="AS287" s="244">
        <f t="shared" si="73"/>
        <v>0</v>
      </c>
    </row>
    <row r="288" spans="1:45" x14ac:dyDescent="0.35">
      <c r="A288" s="260">
        <v>2321107</v>
      </c>
      <c r="B288" s="212" t="s">
        <v>128</v>
      </c>
      <c r="C288" s="217">
        <v>320000000</v>
      </c>
      <c r="D288" s="217">
        <v>0</v>
      </c>
      <c r="E288" s="217">
        <v>0</v>
      </c>
      <c r="F288" s="217">
        <v>150000000</v>
      </c>
      <c r="G288" s="217">
        <f t="shared" si="74"/>
        <v>470000000</v>
      </c>
      <c r="H288" s="217">
        <v>0</v>
      </c>
      <c r="I288" s="217">
        <v>87447035</v>
      </c>
      <c r="J288" s="217">
        <f t="shared" si="75"/>
        <v>382552965</v>
      </c>
      <c r="K288" s="217">
        <v>0</v>
      </c>
      <c r="L288" s="217">
        <v>0</v>
      </c>
      <c r="M288" s="217">
        <f t="shared" si="76"/>
        <v>87447035</v>
      </c>
      <c r="N288" s="217">
        <v>87447035</v>
      </c>
      <c r="O288" s="217">
        <f t="shared" si="77"/>
        <v>0</v>
      </c>
      <c r="P288" s="217">
        <f t="shared" si="78"/>
        <v>382552965</v>
      </c>
      <c r="Q288" s="217">
        <f t="shared" si="79"/>
        <v>0</v>
      </c>
      <c r="S288" s="222">
        <v>2321107</v>
      </c>
      <c r="T288" s="243" t="s">
        <v>128</v>
      </c>
      <c r="U288" s="221">
        <v>320000000</v>
      </c>
      <c r="V288" s="221">
        <v>0</v>
      </c>
      <c r="W288" s="221">
        <v>0</v>
      </c>
      <c r="X288" s="221">
        <v>150000000</v>
      </c>
      <c r="Y288" s="221">
        <v>470000000</v>
      </c>
      <c r="Z288" s="221">
        <v>0</v>
      </c>
      <c r="AA288" s="221">
        <v>0</v>
      </c>
      <c r="AB288" s="246">
        <v>0</v>
      </c>
      <c r="AC288" s="221">
        <v>0</v>
      </c>
      <c r="AD288" s="221">
        <v>87447035</v>
      </c>
      <c r="AE288" s="246">
        <v>87447035</v>
      </c>
      <c r="AF288" s="221">
        <v>382552965</v>
      </c>
      <c r="AG288" s="221">
        <v>0</v>
      </c>
      <c r="AH288" s="246">
        <v>0</v>
      </c>
      <c r="AI288" s="246">
        <v>0</v>
      </c>
      <c r="AJ288" s="210">
        <v>87447035</v>
      </c>
      <c r="AK288" s="210">
        <v>0</v>
      </c>
      <c r="AL288" s="210">
        <v>0</v>
      </c>
      <c r="AM288" s="210">
        <v>87447035</v>
      </c>
      <c r="AN288" s="247">
        <v>87447035</v>
      </c>
      <c r="AO288" s="210">
        <v>0</v>
      </c>
      <c r="AP288" s="221">
        <v>382552965</v>
      </c>
      <c r="AQ288" s="210">
        <v>0</v>
      </c>
      <c r="AS288" s="244">
        <f t="shared" si="73"/>
        <v>0</v>
      </c>
    </row>
    <row r="289" spans="1:45" x14ac:dyDescent="0.35">
      <c r="A289" s="260">
        <v>2321108</v>
      </c>
      <c r="B289" s="212" t="s">
        <v>129</v>
      </c>
      <c r="C289" s="217">
        <v>16588404</v>
      </c>
      <c r="D289" s="217">
        <v>0</v>
      </c>
      <c r="E289" s="217">
        <v>0</v>
      </c>
      <c r="F289" s="217">
        <v>0</v>
      </c>
      <c r="G289" s="217">
        <f t="shared" si="74"/>
        <v>16588404</v>
      </c>
      <c r="H289" s="217">
        <v>0</v>
      </c>
      <c r="I289" s="217">
        <v>0</v>
      </c>
      <c r="J289" s="217">
        <f t="shared" si="75"/>
        <v>16588404</v>
      </c>
      <c r="K289" s="217">
        <v>0</v>
      </c>
      <c r="L289" s="217">
        <v>0</v>
      </c>
      <c r="M289" s="217">
        <f t="shared" si="76"/>
        <v>0</v>
      </c>
      <c r="N289" s="217">
        <v>0</v>
      </c>
      <c r="O289" s="217">
        <f t="shared" si="77"/>
        <v>0</v>
      </c>
      <c r="P289" s="217">
        <f t="shared" si="78"/>
        <v>16588404</v>
      </c>
      <c r="Q289" s="217">
        <f t="shared" si="79"/>
        <v>0</v>
      </c>
      <c r="S289" s="222">
        <v>2321108</v>
      </c>
      <c r="T289" s="243" t="s">
        <v>129</v>
      </c>
      <c r="U289" s="221">
        <v>16588404</v>
      </c>
      <c r="V289" s="221">
        <v>0</v>
      </c>
      <c r="W289" s="221">
        <v>0</v>
      </c>
      <c r="X289" s="221">
        <v>0</v>
      </c>
      <c r="Y289" s="221">
        <v>16588404</v>
      </c>
      <c r="Z289" s="221">
        <v>0</v>
      </c>
      <c r="AA289" s="221">
        <v>0</v>
      </c>
      <c r="AB289" s="246">
        <v>0</v>
      </c>
      <c r="AC289" s="221">
        <v>0</v>
      </c>
      <c r="AD289" s="221">
        <v>0</v>
      </c>
      <c r="AE289" s="246">
        <v>0</v>
      </c>
      <c r="AF289" s="221">
        <v>16588404</v>
      </c>
      <c r="AG289" s="221">
        <v>0</v>
      </c>
      <c r="AH289" s="246">
        <v>0</v>
      </c>
      <c r="AI289" s="246">
        <v>0</v>
      </c>
      <c r="AJ289" s="210">
        <v>0</v>
      </c>
      <c r="AK289" s="210">
        <v>0</v>
      </c>
      <c r="AL289" s="210">
        <v>0</v>
      </c>
      <c r="AM289" s="210">
        <v>0</v>
      </c>
      <c r="AN289" s="247">
        <v>0</v>
      </c>
      <c r="AO289" s="210">
        <v>0</v>
      </c>
      <c r="AP289" s="221">
        <v>16588404</v>
      </c>
      <c r="AQ289" s="210">
        <v>0</v>
      </c>
      <c r="AS289" s="244">
        <f t="shared" si="73"/>
        <v>0</v>
      </c>
    </row>
    <row r="290" spans="1:45" x14ac:dyDescent="0.35">
      <c r="A290" s="260">
        <v>2321109</v>
      </c>
      <c r="B290" s="212" t="s">
        <v>130</v>
      </c>
      <c r="C290" s="217">
        <v>29005798</v>
      </c>
      <c r="D290" s="217">
        <v>0</v>
      </c>
      <c r="E290" s="217">
        <v>0</v>
      </c>
      <c r="F290" s="217">
        <v>0</v>
      </c>
      <c r="G290" s="217">
        <f t="shared" si="74"/>
        <v>29005798</v>
      </c>
      <c r="H290" s="217">
        <v>0</v>
      </c>
      <c r="I290" s="217">
        <v>0</v>
      </c>
      <c r="J290" s="217">
        <f t="shared" si="75"/>
        <v>29005798</v>
      </c>
      <c r="K290" s="217">
        <v>0</v>
      </c>
      <c r="L290" s="217">
        <v>0</v>
      </c>
      <c r="M290" s="217">
        <f t="shared" si="76"/>
        <v>0</v>
      </c>
      <c r="N290" s="217">
        <v>0</v>
      </c>
      <c r="O290" s="217">
        <f t="shared" si="77"/>
        <v>0</v>
      </c>
      <c r="P290" s="217">
        <f t="shared" si="78"/>
        <v>29005798</v>
      </c>
      <c r="Q290" s="217">
        <f t="shared" si="79"/>
        <v>0</v>
      </c>
      <c r="S290" s="222">
        <v>2321109</v>
      </c>
      <c r="T290" s="243" t="s">
        <v>130</v>
      </c>
      <c r="U290" s="221">
        <v>29005798</v>
      </c>
      <c r="V290" s="221">
        <v>0</v>
      </c>
      <c r="W290" s="221">
        <v>0</v>
      </c>
      <c r="X290" s="221">
        <v>0</v>
      </c>
      <c r="Y290" s="221">
        <v>29005798</v>
      </c>
      <c r="Z290" s="221">
        <v>0</v>
      </c>
      <c r="AA290" s="221">
        <v>0</v>
      </c>
      <c r="AB290" s="246">
        <v>0</v>
      </c>
      <c r="AC290" s="221">
        <v>0</v>
      </c>
      <c r="AD290" s="221">
        <v>0</v>
      </c>
      <c r="AE290" s="246">
        <v>0</v>
      </c>
      <c r="AF290" s="221">
        <v>29005798</v>
      </c>
      <c r="AG290" s="221">
        <v>0</v>
      </c>
      <c r="AH290" s="246">
        <v>0</v>
      </c>
      <c r="AI290" s="246">
        <v>0</v>
      </c>
      <c r="AJ290" s="210">
        <v>0</v>
      </c>
      <c r="AK290" s="210">
        <v>0</v>
      </c>
      <c r="AL290" s="210">
        <v>0</v>
      </c>
      <c r="AM290" s="210">
        <v>0</v>
      </c>
      <c r="AN290" s="247">
        <v>0</v>
      </c>
      <c r="AO290" s="210">
        <v>0</v>
      </c>
      <c r="AP290" s="221">
        <v>29005798</v>
      </c>
      <c r="AQ290" s="210">
        <v>0</v>
      </c>
      <c r="AS290" s="244">
        <f t="shared" si="73"/>
        <v>0</v>
      </c>
    </row>
    <row r="291" spans="1:45" x14ac:dyDescent="0.35">
      <c r="A291" s="260">
        <v>2321110</v>
      </c>
      <c r="B291" s="212" t="s">
        <v>131</v>
      </c>
      <c r="C291" s="217">
        <v>25000000</v>
      </c>
      <c r="D291" s="217">
        <v>0</v>
      </c>
      <c r="E291" s="217">
        <v>0</v>
      </c>
      <c r="F291" s="217">
        <v>0</v>
      </c>
      <c r="G291" s="217">
        <f t="shared" si="74"/>
        <v>25000000</v>
      </c>
      <c r="H291" s="217">
        <v>0</v>
      </c>
      <c r="I291" s="217">
        <v>0</v>
      </c>
      <c r="J291" s="217">
        <f t="shared" si="75"/>
        <v>25000000</v>
      </c>
      <c r="K291" s="217">
        <v>0</v>
      </c>
      <c r="L291" s="217">
        <v>0</v>
      </c>
      <c r="M291" s="217">
        <f t="shared" si="76"/>
        <v>0</v>
      </c>
      <c r="N291" s="217">
        <v>0</v>
      </c>
      <c r="O291" s="217">
        <f t="shared" si="77"/>
        <v>0</v>
      </c>
      <c r="P291" s="217">
        <f t="shared" si="78"/>
        <v>25000000</v>
      </c>
      <c r="Q291" s="217">
        <f t="shared" si="79"/>
        <v>0</v>
      </c>
      <c r="S291" s="222">
        <v>2321110</v>
      </c>
      <c r="T291" s="243" t="s">
        <v>131</v>
      </c>
      <c r="U291" s="221">
        <v>25000000</v>
      </c>
      <c r="V291" s="221">
        <v>0</v>
      </c>
      <c r="W291" s="221">
        <v>0</v>
      </c>
      <c r="X291" s="221">
        <v>0</v>
      </c>
      <c r="Y291" s="221">
        <v>25000000</v>
      </c>
      <c r="Z291" s="221">
        <v>0</v>
      </c>
      <c r="AA291" s="221">
        <v>0</v>
      </c>
      <c r="AB291" s="246">
        <v>0</v>
      </c>
      <c r="AC291" s="221">
        <v>0</v>
      </c>
      <c r="AD291" s="221">
        <v>0</v>
      </c>
      <c r="AE291" s="246">
        <v>0</v>
      </c>
      <c r="AF291" s="221">
        <v>25000000</v>
      </c>
      <c r="AG291" s="221">
        <v>0</v>
      </c>
      <c r="AH291" s="246">
        <v>0</v>
      </c>
      <c r="AI291" s="246">
        <v>0</v>
      </c>
      <c r="AJ291" s="210">
        <v>0</v>
      </c>
      <c r="AK291" s="210">
        <v>0</v>
      </c>
      <c r="AL291" s="210">
        <v>0</v>
      </c>
      <c r="AM291" s="210">
        <v>0</v>
      </c>
      <c r="AN291" s="247">
        <v>0</v>
      </c>
      <c r="AO291" s="210">
        <v>0</v>
      </c>
      <c r="AP291" s="221">
        <v>25000000</v>
      </c>
      <c r="AQ291" s="210">
        <v>0</v>
      </c>
      <c r="AS291" s="244">
        <f t="shared" si="73"/>
        <v>0</v>
      </c>
    </row>
    <row r="292" spans="1:45" s="226" customFormat="1" x14ac:dyDescent="0.35">
      <c r="A292" s="260">
        <v>2321112</v>
      </c>
      <c r="B292" s="212" t="s">
        <v>132</v>
      </c>
      <c r="C292" s="217">
        <v>650000000</v>
      </c>
      <c r="D292" s="217">
        <v>0</v>
      </c>
      <c r="E292" s="217">
        <v>0</v>
      </c>
      <c r="F292" s="217">
        <v>181000000</v>
      </c>
      <c r="G292" s="217">
        <f t="shared" si="74"/>
        <v>831000000</v>
      </c>
      <c r="H292" s="217">
        <v>27287940</v>
      </c>
      <c r="I292" s="217">
        <v>29239365</v>
      </c>
      <c r="J292" s="217">
        <f t="shared" si="75"/>
        <v>801760635</v>
      </c>
      <c r="K292" s="217">
        <v>8329000</v>
      </c>
      <c r="L292" s="217">
        <v>9098575</v>
      </c>
      <c r="M292" s="217">
        <f t="shared" si="76"/>
        <v>20140790</v>
      </c>
      <c r="N292" s="217">
        <v>35358575</v>
      </c>
      <c r="O292" s="217">
        <f t="shared" si="77"/>
        <v>6119210</v>
      </c>
      <c r="P292" s="217">
        <f t="shared" si="78"/>
        <v>795641425</v>
      </c>
      <c r="Q292" s="217">
        <f t="shared" si="79"/>
        <v>9098575</v>
      </c>
      <c r="R292" s="210"/>
      <c r="S292" s="227">
        <v>2321112</v>
      </c>
      <c r="T292" s="242" t="s">
        <v>132</v>
      </c>
      <c r="U292" s="228">
        <v>650000000</v>
      </c>
      <c r="V292" s="228">
        <v>0</v>
      </c>
      <c r="W292" s="228">
        <v>0</v>
      </c>
      <c r="X292" s="228">
        <v>181000000</v>
      </c>
      <c r="Y292" s="228">
        <v>831000000</v>
      </c>
      <c r="Z292" s="228">
        <v>0</v>
      </c>
      <c r="AA292" s="228">
        <v>0</v>
      </c>
      <c r="AB292" s="245">
        <v>27287940</v>
      </c>
      <c r="AC292" s="228">
        <v>27287940</v>
      </c>
      <c r="AD292" s="228">
        <v>29239365</v>
      </c>
      <c r="AE292" s="245">
        <v>29239365</v>
      </c>
      <c r="AF292" s="228">
        <v>801760635</v>
      </c>
      <c r="AG292" s="228">
        <v>0</v>
      </c>
      <c r="AH292" s="245">
        <v>8329000</v>
      </c>
      <c r="AI292" s="245">
        <v>9098575</v>
      </c>
      <c r="AJ292" s="226">
        <v>20140790</v>
      </c>
      <c r="AK292" s="226">
        <v>0</v>
      </c>
      <c r="AL292" s="226">
        <v>8329000</v>
      </c>
      <c r="AM292" s="226">
        <v>35358575</v>
      </c>
      <c r="AN292" s="248">
        <v>35358575</v>
      </c>
      <c r="AO292" s="226">
        <v>6119210</v>
      </c>
      <c r="AP292" s="228">
        <v>795641425</v>
      </c>
      <c r="AQ292" s="226">
        <v>0</v>
      </c>
      <c r="AS292" s="244">
        <f t="shared" si="73"/>
        <v>0</v>
      </c>
    </row>
    <row r="293" spans="1:45" x14ac:dyDescent="0.35">
      <c r="A293" s="260">
        <v>2321113</v>
      </c>
      <c r="B293" s="212" t="s">
        <v>133</v>
      </c>
      <c r="C293" s="217">
        <v>255215798</v>
      </c>
      <c r="D293" s="217">
        <v>0</v>
      </c>
      <c r="E293" s="217">
        <v>0</v>
      </c>
      <c r="F293" s="217">
        <v>15000000</v>
      </c>
      <c r="G293" s="217">
        <f t="shared" si="74"/>
        <v>270215798</v>
      </c>
      <c r="H293" s="217">
        <v>39056864</v>
      </c>
      <c r="I293" s="217">
        <v>75142463</v>
      </c>
      <c r="J293" s="217">
        <f t="shared" si="75"/>
        <v>195073335</v>
      </c>
      <c r="K293" s="217">
        <v>22808613</v>
      </c>
      <c r="L293" s="217">
        <v>25749313</v>
      </c>
      <c r="M293" s="217">
        <f t="shared" si="76"/>
        <v>49393150</v>
      </c>
      <c r="N293" s="217">
        <v>83935764</v>
      </c>
      <c r="O293" s="217">
        <f t="shared" si="77"/>
        <v>8793301</v>
      </c>
      <c r="P293" s="217">
        <f t="shared" si="78"/>
        <v>186280034</v>
      </c>
      <c r="Q293" s="217">
        <f t="shared" si="79"/>
        <v>25749313</v>
      </c>
      <c r="S293" s="222">
        <v>2321113</v>
      </c>
      <c r="T293" s="243" t="s">
        <v>133</v>
      </c>
      <c r="U293" s="221">
        <v>255215798</v>
      </c>
      <c r="V293" s="221">
        <v>0</v>
      </c>
      <c r="W293" s="221">
        <v>0</v>
      </c>
      <c r="X293" s="221">
        <v>15000000</v>
      </c>
      <c r="Y293" s="221">
        <v>270215798</v>
      </c>
      <c r="Z293" s="221">
        <v>0</v>
      </c>
      <c r="AA293" s="221">
        <v>0</v>
      </c>
      <c r="AB293" s="246">
        <v>39056864</v>
      </c>
      <c r="AC293" s="221">
        <v>39056864</v>
      </c>
      <c r="AD293" s="221">
        <v>75142463</v>
      </c>
      <c r="AE293" s="246">
        <v>75142463</v>
      </c>
      <c r="AF293" s="221">
        <v>195073335</v>
      </c>
      <c r="AG293" s="221">
        <v>0</v>
      </c>
      <c r="AH293" s="246">
        <v>22808613</v>
      </c>
      <c r="AI293" s="246">
        <v>25749313</v>
      </c>
      <c r="AJ293" s="210">
        <v>49393150</v>
      </c>
      <c r="AK293" s="210">
        <v>0</v>
      </c>
      <c r="AL293" s="210">
        <v>7374764</v>
      </c>
      <c r="AM293" s="210">
        <v>83935764</v>
      </c>
      <c r="AN293" s="247">
        <v>83935764</v>
      </c>
      <c r="AO293" s="210">
        <v>8793301</v>
      </c>
      <c r="AP293" s="221">
        <v>186280034</v>
      </c>
      <c r="AQ293" s="210">
        <v>0</v>
      </c>
      <c r="AS293" s="244">
        <f t="shared" si="73"/>
        <v>0</v>
      </c>
    </row>
    <row r="294" spans="1:45" x14ac:dyDescent="0.35">
      <c r="A294" s="235">
        <v>23212</v>
      </c>
      <c r="B294" s="236" t="s">
        <v>134</v>
      </c>
      <c r="C294" s="237">
        <f>SUM(C295:C297)</f>
        <v>495000000</v>
      </c>
      <c r="D294" s="237">
        <v>0</v>
      </c>
      <c r="E294" s="237">
        <v>0</v>
      </c>
      <c r="F294" s="237">
        <v>93000000</v>
      </c>
      <c r="G294" s="237">
        <f t="shared" si="74"/>
        <v>588000000</v>
      </c>
      <c r="H294" s="237">
        <v>28720954</v>
      </c>
      <c r="I294" s="237">
        <v>122103123</v>
      </c>
      <c r="J294" s="237">
        <f t="shared" si="75"/>
        <v>465896877</v>
      </c>
      <c r="K294" s="237">
        <v>90167859</v>
      </c>
      <c r="L294" s="237">
        <v>90167859</v>
      </c>
      <c r="M294" s="237">
        <f t="shared" si="76"/>
        <v>31935264</v>
      </c>
      <c r="N294" s="237">
        <v>366232216</v>
      </c>
      <c r="O294" s="237">
        <f t="shared" si="77"/>
        <v>244129093</v>
      </c>
      <c r="P294" s="237">
        <f t="shared" si="78"/>
        <v>221767784</v>
      </c>
      <c r="Q294" s="237">
        <f t="shared" si="79"/>
        <v>90167859</v>
      </c>
      <c r="R294" s="226"/>
      <c r="S294" s="222">
        <v>23212</v>
      </c>
      <c r="T294" s="243" t="s">
        <v>134</v>
      </c>
      <c r="U294" s="221">
        <v>495000000</v>
      </c>
      <c r="V294" s="221">
        <v>0</v>
      </c>
      <c r="W294" s="221">
        <v>0</v>
      </c>
      <c r="X294" s="221">
        <v>93000000</v>
      </c>
      <c r="Y294" s="221">
        <v>588000000</v>
      </c>
      <c r="Z294" s="221">
        <v>0</v>
      </c>
      <c r="AA294" s="221">
        <v>0</v>
      </c>
      <c r="AB294" s="246">
        <v>28720954</v>
      </c>
      <c r="AC294" s="221">
        <v>28720954</v>
      </c>
      <c r="AD294" s="221">
        <v>122103123</v>
      </c>
      <c r="AE294" s="246">
        <v>122103123</v>
      </c>
      <c r="AF294" s="221">
        <v>465896877</v>
      </c>
      <c r="AG294" s="221">
        <v>0</v>
      </c>
      <c r="AH294" s="246">
        <v>90167859</v>
      </c>
      <c r="AI294" s="246">
        <v>90167859</v>
      </c>
      <c r="AJ294" s="210">
        <v>31935264</v>
      </c>
      <c r="AK294" s="210">
        <v>0</v>
      </c>
      <c r="AL294" s="210">
        <v>36232216</v>
      </c>
      <c r="AM294" s="210">
        <v>366232216</v>
      </c>
      <c r="AN294" s="247">
        <v>366232216</v>
      </c>
      <c r="AO294" s="210">
        <v>244129093</v>
      </c>
      <c r="AP294" s="221">
        <v>221767784</v>
      </c>
      <c r="AQ294" s="210">
        <v>0</v>
      </c>
      <c r="AS294" s="244">
        <f t="shared" si="73"/>
        <v>0</v>
      </c>
    </row>
    <row r="295" spans="1:45" x14ac:dyDescent="0.35">
      <c r="A295" s="260">
        <v>232121</v>
      </c>
      <c r="B295" s="212" t="s">
        <v>135</v>
      </c>
      <c r="C295" s="217">
        <v>380000000</v>
      </c>
      <c r="D295" s="217">
        <v>0</v>
      </c>
      <c r="E295" s="217">
        <v>0</v>
      </c>
      <c r="F295" s="217">
        <v>93000000</v>
      </c>
      <c r="G295" s="217">
        <f t="shared" si="74"/>
        <v>473000000</v>
      </c>
      <c r="H295" s="217">
        <v>28702626</v>
      </c>
      <c r="I295" s="217">
        <v>122084795</v>
      </c>
      <c r="J295" s="217">
        <f t="shared" si="75"/>
        <v>350915205</v>
      </c>
      <c r="K295" s="217">
        <v>90167859</v>
      </c>
      <c r="L295" s="217">
        <v>90167859</v>
      </c>
      <c r="M295" s="217">
        <f t="shared" si="76"/>
        <v>31916936</v>
      </c>
      <c r="N295" s="217">
        <v>330000000</v>
      </c>
      <c r="O295" s="217">
        <f t="shared" si="77"/>
        <v>207915205</v>
      </c>
      <c r="P295" s="217">
        <f t="shared" si="78"/>
        <v>143000000</v>
      </c>
      <c r="Q295" s="217">
        <f t="shared" si="79"/>
        <v>90167859</v>
      </c>
      <c r="S295" s="222">
        <v>232121</v>
      </c>
      <c r="T295" s="243" t="s">
        <v>135</v>
      </c>
      <c r="U295" s="221">
        <v>380000000</v>
      </c>
      <c r="V295" s="221">
        <v>0</v>
      </c>
      <c r="W295" s="221">
        <v>0</v>
      </c>
      <c r="X295" s="221">
        <v>93000000</v>
      </c>
      <c r="Y295" s="221">
        <v>473000000</v>
      </c>
      <c r="Z295" s="221">
        <v>0</v>
      </c>
      <c r="AA295" s="221">
        <v>0</v>
      </c>
      <c r="AB295" s="246">
        <v>28702626</v>
      </c>
      <c r="AC295" s="221">
        <v>28702626</v>
      </c>
      <c r="AD295" s="221">
        <v>122084795</v>
      </c>
      <c r="AE295" s="246">
        <v>122084795</v>
      </c>
      <c r="AF295" s="221">
        <v>350915205</v>
      </c>
      <c r="AG295" s="221">
        <v>0</v>
      </c>
      <c r="AH295" s="246">
        <v>90167859</v>
      </c>
      <c r="AI295" s="246">
        <v>90167859</v>
      </c>
      <c r="AJ295" s="210">
        <v>31916936</v>
      </c>
      <c r="AK295" s="210">
        <v>0</v>
      </c>
      <c r="AL295" s="210">
        <v>0</v>
      </c>
      <c r="AM295" s="210">
        <v>330000000</v>
      </c>
      <c r="AN295" s="247">
        <v>330000000</v>
      </c>
      <c r="AO295" s="210">
        <v>207915205</v>
      </c>
      <c r="AP295" s="221">
        <v>143000000</v>
      </c>
      <c r="AQ295" s="210">
        <v>0</v>
      </c>
      <c r="AS295" s="244">
        <f t="shared" si="73"/>
        <v>0</v>
      </c>
    </row>
    <row r="296" spans="1:45" s="226" customFormat="1" x14ac:dyDescent="0.35">
      <c r="A296" s="260">
        <v>232122</v>
      </c>
      <c r="B296" s="212" t="s">
        <v>136</v>
      </c>
      <c r="C296" s="217">
        <v>100000000</v>
      </c>
      <c r="D296" s="217">
        <v>0</v>
      </c>
      <c r="E296" s="217">
        <v>0</v>
      </c>
      <c r="F296" s="217">
        <v>0</v>
      </c>
      <c r="G296" s="217">
        <f t="shared" si="74"/>
        <v>100000000</v>
      </c>
      <c r="H296" s="217">
        <v>0</v>
      </c>
      <c r="I296" s="217">
        <v>0</v>
      </c>
      <c r="J296" s="217">
        <f t="shared" si="75"/>
        <v>100000000</v>
      </c>
      <c r="K296" s="217">
        <v>0</v>
      </c>
      <c r="L296" s="217">
        <v>0</v>
      </c>
      <c r="M296" s="217">
        <f t="shared" si="76"/>
        <v>0</v>
      </c>
      <c r="N296" s="217">
        <v>35013888</v>
      </c>
      <c r="O296" s="217">
        <f t="shared" si="77"/>
        <v>35013888</v>
      </c>
      <c r="P296" s="217">
        <f t="shared" si="78"/>
        <v>64986112</v>
      </c>
      <c r="Q296" s="217">
        <f t="shared" si="79"/>
        <v>0</v>
      </c>
      <c r="R296" s="210"/>
      <c r="S296" s="227">
        <v>232122</v>
      </c>
      <c r="T296" s="242" t="s">
        <v>136</v>
      </c>
      <c r="U296" s="228">
        <v>100000000</v>
      </c>
      <c r="V296" s="228">
        <v>0</v>
      </c>
      <c r="W296" s="228">
        <v>0</v>
      </c>
      <c r="X296" s="228">
        <v>0</v>
      </c>
      <c r="Y296" s="228">
        <v>100000000</v>
      </c>
      <c r="Z296" s="228">
        <v>0</v>
      </c>
      <c r="AA296" s="228">
        <v>0</v>
      </c>
      <c r="AB296" s="245">
        <v>0</v>
      </c>
      <c r="AC296" s="228">
        <v>0</v>
      </c>
      <c r="AD296" s="228">
        <v>0</v>
      </c>
      <c r="AE296" s="245">
        <v>0</v>
      </c>
      <c r="AF296" s="228">
        <v>100000000</v>
      </c>
      <c r="AG296" s="228">
        <v>0</v>
      </c>
      <c r="AH296" s="245">
        <v>0</v>
      </c>
      <c r="AI296" s="245">
        <v>0</v>
      </c>
      <c r="AJ296" s="226">
        <v>0</v>
      </c>
      <c r="AK296" s="226">
        <v>0</v>
      </c>
      <c r="AL296" s="226">
        <v>35013888</v>
      </c>
      <c r="AM296" s="226">
        <v>35013888</v>
      </c>
      <c r="AN296" s="248">
        <v>35013888</v>
      </c>
      <c r="AO296" s="226">
        <v>35013888</v>
      </c>
      <c r="AP296" s="228">
        <v>64986112</v>
      </c>
      <c r="AQ296" s="226">
        <v>0</v>
      </c>
      <c r="AS296" s="244">
        <f t="shared" si="73"/>
        <v>0</v>
      </c>
    </row>
    <row r="297" spans="1:45" x14ac:dyDescent="0.35">
      <c r="A297" s="260">
        <v>232123</v>
      </c>
      <c r="B297" s="212" t="s">
        <v>137</v>
      </c>
      <c r="C297" s="217">
        <v>15000000</v>
      </c>
      <c r="D297" s="217">
        <v>0</v>
      </c>
      <c r="E297" s="217">
        <v>0</v>
      </c>
      <c r="F297" s="217">
        <v>0</v>
      </c>
      <c r="G297" s="217">
        <f t="shared" si="74"/>
        <v>15000000</v>
      </c>
      <c r="H297" s="217">
        <v>18328</v>
      </c>
      <c r="I297" s="217">
        <v>18328</v>
      </c>
      <c r="J297" s="217">
        <f t="shared" si="75"/>
        <v>14981672</v>
      </c>
      <c r="K297" s="217">
        <v>0</v>
      </c>
      <c r="L297" s="217">
        <v>0</v>
      </c>
      <c r="M297" s="217">
        <f t="shared" si="76"/>
        <v>18328</v>
      </c>
      <c r="N297" s="217">
        <v>1218328</v>
      </c>
      <c r="O297" s="217">
        <f t="shared" si="77"/>
        <v>1200000</v>
      </c>
      <c r="P297" s="217">
        <f t="shared" si="78"/>
        <v>13781672</v>
      </c>
      <c r="Q297" s="217">
        <f t="shared" si="79"/>
        <v>0</v>
      </c>
      <c r="S297" s="222">
        <v>232123</v>
      </c>
      <c r="T297" s="243" t="s">
        <v>137</v>
      </c>
      <c r="U297" s="221">
        <v>15000000</v>
      </c>
      <c r="V297" s="221">
        <v>0</v>
      </c>
      <c r="W297" s="221">
        <v>0</v>
      </c>
      <c r="X297" s="221">
        <v>0</v>
      </c>
      <c r="Y297" s="221">
        <v>15000000</v>
      </c>
      <c r="Z297" s="221">
        <v>0</v>
      </c>
      <c r="AA297" s="221">
        <v>0</v>
      </c>
      <c r="AB297" s="246">
        <v>18328</v>
      </c>
      <c r="AC297" s="221">
        <v>18328</v>
      </c>
      <c r="AD297" s="221">
        <v>18328</v>
      </c>
      <c r="AE297" s="246">
        <v>18328</v>
      </c>
      <c r="AF297" s="221">
        <v>14981672</v>
      </c>
      <c r="AG297" s="221">
        <v>0</v>
      </c>
      <c r="AH297" s="246">
        <v>0</v>
      </c>
      <c r="AI297" s="246">
        <v>0</v>
      </c>
      <c r="AJ297" s="210">
        <v>18328</v>
      </c>
      <c r="AK297" s="210">
        <v>0</v>
      </c>
      <c r="AL297" s="210">
        <v>1218328</v>
      </c>
      <c r="AM297" s="210">
        <v>1218328</v>
      </c>
      <c r="AN297" s="247">
        <v>1218328</v>
      </c>
      <c r="AO297" s="210">
        <v>1200000</v>
      </c>
      <c r="AP297" s="221">
        <v>13781672</v>
      </c>
      <c r="AQ297" s="210">
        <v>0</v>
      </c>
      <c r="AS297" s="244">
        <f t="shared" si="73"/>
        <v>0</v>
      </c>
    </row>
    <row r="298" spans="1:45" x14ac:dyDescent="0.35">
      <c r="A298" s="235">
        <v>23213</v>
      </c>
      <c r="B298" s="236" t="s">
        <v>138</v>
      </c>
      <c r="C298" s="237">
        <f>SUM(C299:C302)</f>
        <v>60000000</v>
      </c>
      <c r="D298" s="237">
        <v>0</v>
      </c>
      <c r="E298" s="237">
        <v>0</v>
      </c>
      <c r="F298" s="237">
        <v>0</v>
      </c>
      <c r="G298" s="237">
        <f t="shared" si="74"/>
        <v>60000000</v>
      </c>
      <c r="H298" s="237">
        <v>0</v>
      </c>
      <c r="I298" s="237">
        <v>0</v>
      </c>
      <c r="J298" s="237">
        <f t="shared" si="75"/>
        <v>60000000</v>
      </c>
      <c r="K298" s="237">
        <v>0</v>
      </c>
      <c r="L298" s="237">
        <v>0</v>
      </c>
      <c r="M298" s="237">
        <f t="shared" si="76"/>
        <v>0</v>
      </c>
      <c r="N298" s="237">
        <v>0</v>
      </c>
      <c r="O298" s="237">
        <f t="shared" si="77"/>
        <v>0</v>
      </c>
      <c r="P298" s="237">
        <f t="shared" si="78"/>
        <v>60000000</v>
      </c>
      <c r="Q298" s="237">
        <f t="shared" si="79"/>
        <v>0</v>
      </c>
      <c r="R298" s="226"/>
      <c r="S298" s="222">
        <v>23213</v>
      </c>
      <c r="T298" s="243" t="s">
        <v>138</v>
      </c>
      <c r="U298" s="221">
        <v>60000000</v>
      </c>
      <c r="V298" s="221">
        <v>0</v>
      </c>
      <c r="W298" s="221">
        <v>0</v>
      </c>
      <c r="X298" s="221">
        <v>0</v>
      </c>
      <c r="Y298" s="221">
        <v>60000000</v>
      </c>
      <c r="Z298" s="221">
        <v>0</v>
      </c>
      <c r="AA298" s="221">
        <v>0</v>
      </c>
      <c r="AB298" s="246">
        <v>0</v>
      </c>
      <c r="AC298" s="221">
        <v>0</v>
      </c>
      <c r="AD298" s="221">
        <v>0</v>
      </c>
      <c r="AE298" s="246">
        <v>0</v>
      </c>
      <c r="AF298" s="221">
        <v>60000000</v>
      </c>
      <c r="AG298" s="221">
        <v>0</v>
      </c>
      <c r="AH298" s="246">
        <v>0</v>
      </c>
      <c r="AI298" s="246">
        <v>0</v>
      </c>
      <c r="AJ298" s="210">
        <v>0</v>
      </c>
      <c r="AK298" s="210">
        <v>0</v>
      </c>
      <c r="AL298" s="210">
        <v>0</v>
      </c>
      <c r="AM298" s="210">
        <v>0</v>
      </c>
      <c r="AN298" s="247">
        <v>0</v>
      </c>
      <c r="AO298" s="210">
        <v>0</v>
      </c>
      <c r="AP298" s="221">
        <v>60000000</v>
      </c>
      <c r="AQ298" s="210">
        <v>0</v>
      </c>
      <c r="AS298" s="244">
        <f t="shared" si="73"/>
        <v>0</v>
      </c>
    </row>
    <row r="299" spans="1:45" x14ac:dyDescent="0.35">
      <c r="A299" s="260">
        <v>232131</v>
      </c>
      <c r="B299" s="212" t="s">
        <v>139</v>
      </c>
      <c r="C299" s="217">
        <v>17000000</v>
      </c>
      <c r="D299" s="217">
        <v>0</v>
      </c>
      <c r="E299" s="217">
        <v>0</v>
      </c>
      <c r="F299" s="217">
        <v>0</v>
      </c>
      <c r="G299" s="217">
        <f t="shared" si="74"/>
        <v>17000000</v>
      </c>
      <c r="H299" s="217">
        <v>0</v>
      </c>
      <c r="I299" s="217">
        <v>0</v>
      </c>
      <c r="J299" s="217">
        <f t="shared" si="75"/>
        <v>17000000</v>
      </c>
      <c r="K299" s="217">
        <v>0</v>
      </c>
      <c r="L299" s="217">
        <v>0</v>
      </c>
      <c r="M299" s="217">
        <f t="shared" si="76"/>
        <v>0</v>
      </c>
      <c r="N299" s="217">
        <v>0</v>
      </c>
      <c r="O299" s="217">
        <f t="shared" si="77"/>
        <v>0</v>
      </c>
      <c r="P299" s="217">
        <f t="shared" si="78"/>
        <v>17000000</v>
      </c>
      <c r="Q299" s="217">
        <f t="shared" si="79"/>
        <v>0</v>
      </c>
      <c r="S299" s="222">
        <v>232131</v>
      </c>
      <c r="T299" s="243" t="s">
        <v>139</v>
      </c>
      <c r="U299" s="221">
        <v>17000000</v>
      </c>
      <c r="V299" s="221">
        <v>0</v>
      </c>
      <c r="W299" s="221">
        <v>0</v>
      </c>
      <c r="X299" s="221">
        <v>0</v>
      </c>
      <c r="Y299" s="221">
        <v>17000000</v>
      </c>
      <c r="Z299" s="221">
        <v>0</v>
      </c>
      <c r="AA299" s="221">
        <v>0</v>
      </c>
      <c r="AB299" s="246">
        <v>0</v>
      </c>
      <c r="AC299" s="221">
        <v>0</v>
      </c>
      <c r="AD299" s="221">
        <v>0</v>
      </c>
      <c r="AE299" s="246">
        <v>0</v>
      </c>
      <c r="AF299" s="221">
        <v>17000000</v>
      </c>
      <c r="AG299" s="221">
        <v>0</v>
      </c>
      <c r="AH299" s="246">
        <v>0</v>
      </c>
      <c r="AI299" s="246">
        <v>0</v>
      </c>
      <c r="AJ299" s="210">
        <v>0</v>
      </c>
      <c r="AK299" s="210">
        <v>0</v>
      </c>
      <c r="AL299" s="210">
        <v>0</v>
      </c>
      <c r="AM299" s="210">
        <v>0</v>
      </c>
      <c r="AN299" s="247">
        <v>0</v>
      </c>
      <c r="AO299" s="210">
        <v>0</v>
      </c>
      <c r="AP299" s="221">
        <v>17000000</v>
      </c>
      <c r="AQ299" s="210">
        <v>0</v>
      </c>
      <c r="AS299" s="244">
        <f t="shared" si="73"/>
        <v>0</v>
      </c>
    </row>
    <row r="300" spans="1:45" x14ac:dyDescent="0.35">
      <c r="A300" s="260">
        <v>232132</v>
      </c>
      <c r="B300" s="212" t="s">
        <v>140</v>
      </c>
      <c r="C300" s="217">
        <v>15000000</v>
      </c>
      <c r="D300" s="217">
        <v>0</v>
      </c>
      <c r="E300" s="217">
        <v>0</v>
      </c>
      <c r="F300" s="217">
        <v>0</v>
      </c>
      <c r="G300" s="217">
        <f t="shared" si="74"/>
        <v>15000000</v>
      </c>
      <c r="H300" s="217">
        <v>0</v>
      </c>
      <c r="I300" s="217">
        <v>0</v>
      </c>
      <c r="J300" s="217">
        <f t="shared" si="75"/>
        <v>15000000</v>
      </c>
      <c r="K300" s="217">
        <v>0</v>
      </c>
      <c r="L300" s="217">
        <v>0</v>
      </c>
      <c r="M300" s="217">
        <f t="shared" si="76"/>
        <v>0</v>
      </c>
      <c r="N300" s="217">
        <v>0</v>
      </c>
      <c r="O300" s="217">
        <f t="shared" si="77"/>
        <v>0</v>
      </c>
      <c r="P300" s="217">
        <f t="shared" si="78"/>
        <v>15000000</v>
      </c>
      <c r="Q300" s="217">
        <f t="shared" si="79"/>
        <v>0</v>
      </c>
      <c r="S300" s="222">
        <v>232132</v>
      </c>
      <c r="T300" s="243" t="s">
        <v>140</v>
      </c>
      <c r="U300" s="221">
        <v>15000000</v>
      </c>
      <c r="V300" s="221">
        <v>0</v>
      </c>
      <c r="W300" s="221">
        <v>0</v>
      </c>
      <c r="X300" s="221">
        <v>0</v>
      </c>
      <c r="Y300" s="221">
        <v>15000000</v>
      </c>
      <c r="Z300" s="221">
        <v>0</v>
      </c>
      <c r="AA300" s="221">
        <v>0</v>
      </c>
      <c r="AB300" s="246">
        <v>0</v>
      </c>
      <c r="AC300" s="221">
        <v>0</v>
      </c>
      <c r="AD300" s="221">
        <v>0</v>
      </c>
      <c r="AE300" s="246">
        <v>0</v>
      </c>
      <c r="AF300" s="221">
        <v>15000000</v>
      </c>
      <c r="AG300" s="221">
        <v>0</v>
      </c>
      <c r="AH300" s="246">
        <v>0</v>
      </c>
      <c r="AI300" s="246">
        <v>0</v>
      </c>
      <c r="AJ300" s="210">
        <v>0</v>
      </c>
      <c r="AK300" s="210">
        <v>0</v>
      </c>
      <c r="AL300" s="210">
        <v>0</v>
      </c>
      <c r="AM300" s="210">
        <v>0</v>
      </c>
      <c r="AN300" s="247">
        <v>0</v>
      </c>
      <c r="AO300" s="210">
        <v>0</v>
      </c>
      <c r="AP300" s="221">
        <v>15000000</v>
      </c>
      <c r="AQ300" s="210">
        <v>0</v>
      </c>
      <c r="AS300" s="244">
        <f t="shared" si="73"/>
        <v>0</v>
      </c>
    </row>
    <row r="301" spans="1:45" s="226" customFormat="1" x14ac:dyDescent="0.35">
      <c r="A301" s="260">
        <v>232133</v>
      </c>
      <c r="B301" s="212" t="s">
        <v>141</v>
      </c>
      <c r="C301" s="217">
        <v>18000000</v>
      </c>
      <c r="D301" s="217">
        <v>0</v>
      </c>
      <c r="E301" s="217">
        <v>0</v>
      </c>
      <c r="F301" s="217">
        <v>0</v>
      </c>
      <c r="G301" s="217">
        <f t="shared" si="74"/>
        <v>18000000</v>
      </c>
      <c r="H301" s="217">
        <v>0</v>
      </c>
      <c r="I301" s="217">
        <v>0</v>
      </c>
      <c r="J301" s="217">
        <f t="shared" si="75"/>
        <v>18000000</v>
      </c>
      <c r="K301" s="217">
        <v>0</v>
      </c>
      <c r="L301" s="217">
        <v>0</v>
      </c>
      <c r="M301" s="217">
        <f t="shared" si="76"/>
        <v>0</v>
      </c>
      <c r="N301" s="217">
        <v>0</v>
      </c>
      <c r="O301" s="217">
        <f t="shared" si="77"/>
        <v>0</v>
      </c>
      <c r="P301" s="217">
        <f t="shared" si="78"/>
        <v>18000000</v>
      </c>
      <c r="Q301" s="217">
        <f t="shared" si="79"/>
        <v>0</v>
      </c>
      <c r="R301" s="210"/>
      <c r="S301" s="227">
        <v>232133</v>
      </c>
      <c r="T301" s="242" t="s">
        <v>141</v>
      </c>
      <c r="U301" s="228">
        <v>18000000</v>
      </c>
      <c r="V301" s="228">
        <v>0</v>
      </c>
      <c r="W301" s="228">
        <v>0</v>
      </c>
      <c r="X301" s="228">
        <v>0</v>
      </c>
      <c r="Y301" s="228">
        <v>18000000</v>
      </c>
      <c r="Z301" s="228">
        <v>0</v>
      </c>
      <c r="AA301" s="228">
        <v>0</v>
      </c>
      <c r="AB301" s="245">
        <v>0</v>
      </c>
      <c r="AC301" s="228">
        <v>0</v>
      </c>
      <c r="AD301" s="228">
        <v>0</v>
      </c>
      <c r="AE301" s="245">
        <v>0</v>
      </c>
      <c r="AF301" s="228">
        <v>18000000</v>
      </c>
      <c r="AG301" s="228">
        <v>0</v>
      </c>
      <c r="AH301" s="245">
        <v>0</v>
      </c>
      <c r="AI301" s="245">
        <v>0</v>
      </c>
      <c r="AJ301" s="226">
        <v>0</v>
      </c>
      <c r="AK301" s="226">
        <v>0</v>
      </c>
      <c r="AL301" s="226">
        <v>0</v>
      </c>
      <c r="AM301" s="226">
        <v>0</v>
      </c>
      <c r="AN301" s="248">
        <v>0</v>
      </c>
      <c r="AO301" s="226">
        <v>0</v>
      </c>
      <c r="AP301" s="228">
        <v>18000000</v>
      </c>
      <c r="AQ301" s="226">
        <v>0</v>
      </c>
      <c r="AS301" s="244">
        <f t="shared" si="73"/>
        <v>0</v>
      </c>
    </row>
    <row r="302" spans="1:45" x14ac:dyDescent="0.35">
      <c r="A302" s="260">
        <v>232134</v>
      </c>
      <c r="B302" s="212" t="s">
        <v>142</v>
      </c>
      <c r="C302" s="217">
        <v>10000000</v>
      </c>
      <c r="D302" s="217">
        <v>0</v>
      </c>
      <c r="E302" s="217">
        <v>0</v>
      </c>
      <c r="F302" s="217">
        <v>0</v>
      </c>
      <c r="G302" s="217">
        <f t="shared" si="74"/>
        <v>10000000</v>
      </c>
      <c r="H302" s="217">
        <v>0</v>
      </c>
      <c r="I302" s="217">
        <v>0</v>
      </c>
      <c r="J302" s="217">
        <f t="shared" si="75"/>
        <v>10000000</v>
      </c>
      <c r="K302" s="217">
        <v>0</v>
      </c>
      <c r="L302" s="217">
        <v>0</v>
      </c>
      <c r="M302" s="217">
        <f t="shared" si="76"/>
        <v>0</v>
      </c>
      <c r="N302" s="217">
        <v>0</v>
      </c>
      <c r="O302" s="217">
        <f t="shared" si="77"/>
        <v>0</v>
      </c>
      <c r="P302" s="217">
        <f t="shared" si="78"/>
        <v>10000000</v>
      </c>
      <c r="Q302" s="217">
        <f t="shared" si="79"/>
        <v>0</v>
      </c>
      <c r="S302" s="222">
        <v>232134</v>
      </c>
      <c r="T302" s="243" t="s">
        <v>142</v>
      </c>
      <c r="U302" s="221">
        <v>10000000</v>
      </c>
      <c r="V302" s="221">
        <v>0</v>
      </c>
      <c r="W302" s="221">
        <v>0</v>
      </c>
      <c r="X302" s="221">
        <v>0</v>
      </c>
      <c r="Y302" s="221">
        <v>10000000</v>
      </c>
      <c r="Z302" s="221">
        <v>0</v>
      </c>
      <c r="AA302" s="221">
        <v>0</v>
      </c>
      <c r="AB302" s="246">
        <v>0</v>
      </c>
      <c r="AC302" s="221">
        <v>0</v>
      </c>
      <c r="AD302" s="221">
        <v>0</v>
      </c>
      <c r="AE302" s="246">
        <v>0</v>
      </c>
      <c r="AF302" s="221">
        <v>10000000</v>
      </c>
      <c r="AG302" s="221">
        <v>0</v>
      </c>
      <c r="AH302" s="246">
        <v>0</v>
      </c>
      <c r="AI302" s="246">
        <v>0</v>
      </c>
      <c r="AJ302" s="210">
        <v>0</v>
      </c>
      <c r="AK302" s="210">
        <v>0</v>
      </c>
      <c r="AL302" s="210">
        <v>0</v>
      </c>
      <c r="AM302" s="210">
        <v>0</v>
      </c>
      <c r="AN302" s="247">
        <v>0</v>
      </c>
      <c r="AO302" s="210">
        <v>0</v>
      </c>
      <c r="AP302" s="221">
        <v>10000000</v>
      </c>
      <c r="AQ302" s="210">
        <v>0</v>
      </c>
      <c r="AS302" s="244">
        <f t="shared" si="73"/>
        <v>0</v>
      </c>
    </row>
    <row r="303" spans="1:45" x14ac:dyDescent="0.35">
      <c r="A303" s="235">
        <v>23214</v>
      </c>
      <c r="B303" s="236" t="s">
        <v>143</v>
      </c>
      <c r="C303" s="237">
        <f>SUM(C304:C307)</f>
        <v>272994202</v>
      </c>
      <c r="D303" s="237">
        <v>0</v>
      </c>
      <c r="E303" s="237">
        <v>0</v>
      </c>
      <c r="F303" s="237">
        <v>80000000</v>
      </c>
      <c r="G303" s="237">
        <f t="shared" si="74"/>
        <v>352994202</v>
      </c>
      <c r="H303" s="237">
        <v>0</v>
      </c>
      <c r="I303" s="237">
        <v>71166725</v>
      </c>
      <c r="J303" s="237">
        <f t="shared" si="75"/>
        <v>281827477</v>
      </c>
      <c r="K303" s="237">
        <v>0</v>
      </c>
      <c r="L303" s="237">
        <v>0</v>
      </c>
      <c r="M303" s="237">
        <f t="shared" si="76"/>
        <v>71166725</v>
      </c>
      <c r="N303" s="237">
        <v>164248958</v>
      </c>
      <c r="O303" s="237">
        <f t="shared" si="77"/>
        <v>93082233</v>
      </c>
      <c r="P303" s="237">
        <f t="shared" si="78"/>
        <v>188745244</v>
      </c>
      <c r="Q303" s="237">
        <f t="shared" si="79"/>
        <v>0</v>
      </c>
      <c r="R303" s="226"/>
      <c r="S303" s="222">
        <v>23214</v>
      </c>
      <c r="T303" s="243" t="s">
        <v>143</v>
      </c>
      <c r="U303" s="221">
        <v>272994202</v>
      </c>
      <c r="V303" s="221">
        <v>0</v>
      </c>
      <c r="W303" s="221">
        <v>0</v>
      </c>
      <c r="X303" s="221">
        <v>80000000</v>
      </c>
      <c r="Y303" s="221">
        <v>352994202</v>
      </c>
      <c r="Z303" s="221">
        <v>0</v>
      </c>
      <c r="AA303" s="221">
        <v>0</v>
      </c>
      <c r="AB303" s="246">
        <v>0</v>
      </c>
      <c r="AC303" s="221">
        <v>0</v>
      </c>
      <c r="AD303" s="221">
        <v>71166725</v>
      </c>
      <c r="AE303" s="246">
        <v>71166725</v>
      </c>
      <c r="AF303" s="221">
        <v>281827477</v>
      </c>
      <c r="AG303" s="221">
        <v>0</v>
      </c>
      <c r="AH303" s="246">
        <v>0</v>
      </c>
      <c r="AI303" s="246">
        <v>0</v>
      </c>
      <c r="AJ303" s="210">
        <v>71166725</v>
      </c>
      <c r="AK303" s="210">
        <v>0</v>
      </c>
      <c r="AL303" s="210">
        <v>0</v>
      </c>
      <c r="AM303" s="210">
        <v>164248958</v>
      </c>
      <c r="AN303" s="247">
        <v>164248958</v>
      </c>
      <c r="AO303" s="210">
        <v>93082233</v>
      </c>
      <c r="AP303" s="221">
        <v>188745244</v>
      </c>
      <c r="AQ303" s="210">
        <v>0</v>
      </c>
      <c r="AS303" s="244">
        <f t="shared" si="73"/>
        <v>0</v>
      </c>
    </row>
    <row r="304" spans="1:45" x14ac:dyDescent="0.35">
      <c r="A304" s="260">
        <v>232141</v>
      </c>
      <c r="B304" s="212" t="s">
        <v>144</v>
      </c>
      <c r="C304" s="217">
        <v>100000000</v>
      </c>
      <c r="D304" s="217">
        <v>0</v>
      </c>
      <c r="E304" s="217">
        <v>0</v>
      </c>
      <c r="F304" s="217">
        <v>0</v>
      </c>
      <c r="G304" s="217">
        <f t="shared" si="74"/>
        <v>100000000</v>
      </c>
      <c r="H304" s="217">
        <v>0</v>
      </c>
      <c r="I304" s="217">
        <v>71166725</v>
      </c>
      <c r="J304" s="217">
        <f t="shared" si="75"/>
        <v>28833275</v>
      </c>
      <c r="K304" s="217">
        <v>0</v>
      </c>
      <c r="L304" s="217">
        <v>0</v>
      </c>
      <c r="M304" s="217">
        <f t="shared" si="76"/>
        <v>71166725</v>
      </c>
      <c r="N304" s="217">
        <v>71166725</v>
      </c>
      <c r="O304" s="217">
        <f t="shared" si="77"/>
        <v>0</v>
      </c>
      <c r="P304" s="217">
        <f t="shared" si="78"/>
        <v>28833275</v>
      </c>
      <c r="Q304" s="217">
        <f t="shared" si="79"/>
        <v>0</v>
      </c>
      <c r="S304" s="222">
        <v>232141</v>
      </c>
      <c r="T304" s="243" t="s">
        <v>144</v>
      </c>
      <c r="U304" s="221">
        <v>100000000</v>
      </c>
      <c r="V304" s="221">
        <v>0</v>
      </c>
      <c r="W304" s="221">
        <v>0</v>
      </c>
      <c r="X304" s="221">
        <v>0</v>
      </c>
      <c r="Y304" s="221">
        <v>100000000</v>
      </c>
      <c r="Z304" s="221">
        <v>0</v>
      </c>
      <c r="AA304" s="221">
        <v>0</v>
      </c>
      <c r="AB304" s="246">
        <v>0</v>
      </c>
      <c r="AC304" s="221">
        <v>0</v>
      </c>
      <c r="AD304" s="221">
        <v>71166725</v>
      </c>
      <c r="AE304" s="246">
        <v>71166725</v>
      </c>
      <c r="AF304" s="221">
        <v>28833275</v>
      </c>
      <c r="AG304" s="221">
        <v>0</v>
      </c>
      <c r="AH304" s="246">
        <v>0</v>
      </c>
      <c r="AI304" s="246">
        <v>0</v>
      </c>
      <c r="AJ304" s="210">
        <v>71166725</v>
      </c>
      <c r="AK304" s="210">
        <v>0</v>
      </c>
      <c r="AL304" s="210">
        <v>0</v>
      </c>
      <c r="AM304" s="210">
        <v>71166725</v>
      </c>
      <c r="AN304" s="247">
        <v>71166725</v>
      </c>
      <c r="AO304" s="210">
        <v>0</v>
      </c>
      <c r="AP304" s="221">
        <v>28833275</v>
      </c>
      <c r="AQ304" s="210">
        <v>0</v>
      </c>
      <c r="AS304" s="244">
        <f t="shared" si="73"/>
        <v>0</v>
      </c>
    </row>
    <row r="305" spans="1:45" x14ac:dyDescent="0.35">
      <c r="A305" s="260">
        <v>232142</v>
      </c>
      <c r="B305" s="212" t="s">
        <v>145</v>
      </c>
      <c r="C305" s="217">
        <v>100000000</v>
      </c>
      <c r="D305" s="217">
        <v>0</v>
      </c>
      <c r="E305" s="217">
        <v>0</v>
      </c>
      <c r="F305" s="217">
        <v>0</v>
      </c>
      <c r="G305" s="217">
        <f t="shared" si="74"/>
        <v>100000000</v>
      </c>
      <c r="H305" s="217">
        <v>0</v>
      </c>
      <c r="I305" s="217">
        <v>0</v>
      </c>
      <c r="J305" s="217">
        <f t="shared" si="75"/>
        <v>100000000</v>
      </c>
      <c r="K305" s="217">
        <v>0</v>
      </c>
      <c r="L305" s="217">
        <v>0</v>
      </c>
      <c r="M305" s="217">
        <f t="shared" si="76"/>
        <v>0</v>
      </c>
      <c r="N305" s="217">
        <v>93082233</v>
      </c>
      <c r="O305" s="217">
        <f t="shared" si="77"/>
        <v>93082233</v>
      </c>
      <c r="P305" s="217">
        <f t="shared" si="78"/>
        <v>6917767</v>
      </c>
      <c r="Q305" s="217">
        <f t="shared" si="79"/>
        <v>0</v>
      </c>
      <c r="S305" s="222">
        <v>232142</v>
      </c>
      <c r="T305" s="243" t="s">
        <v>145</v>
      </c>
      <c r="U305" s="221">
        <v>100000000</v>
      </c>
      <c r="V305" s="221">
        <v>0</v>
      </c>
      <c r="W305" s="221">
        <v>0</v>
      </c>
      <c r="X305" s="221">
        <v>0</v>
      </c>
      <c r="Y305" s="221">
        <v>100000000</v>
      </c>
      <c r="Z305" s="221">
        <v>0</v>
      </c>
      <c r="AA305" s="221">
        <v>0</v>
      </c>
      <c r="AB305" s="246">
        <v>0</v>
      </c>
      <c r="AC305" s="221">
        <v>0</v>
      </c>
      <c r="AD305" s="221">
        <v>0</v>
      </c>
      <c r="AE305" s="246">
        <v>0</v>
      </c>
      <c r="AF305" s="221">
        <v>100000000</v>
      </c>
      <c r="AG305" s="221">
        <v>0</v>
      </c>
      <c r="AH305" s="246">
        <v>0</v>
      </c>
      <c r="AI305" s="246">
        <v>0</v>
      </c>
      <c r="AJ305" s="210">
        <v>0</v>
      </c>
      <c r="AK305" s="210">
        <v>0</v>
      </c>
      <c r="AL305" s="210">
        <v>0</v>
      </c>
      <c r="AM305" s="210">
        <v>93082233</v>
      </c>
      <c r="AN305" s="247">
        <v>93082233</v>
      </c>
      <c r="AO305" s="210">
        <v>93082233</v>
      </c>
      <c r="AP305" s="221">
        <v>6917767</v>
      </c>
      <c r="AQ305" s="210">
        <v>0</v>
      </c>
      <c r="AS305" s="244">
        <f t="shared" si="73"/>
        <v>0</v>
      </c>
    </row>
    <row r="306" spans="1:45" s="226" customFormat="1" x14ac:dyDescent="0.35">
      <c r="A306" s="260">
        <v>232143</v>
      </c>
      <c r="B306" s="212" t="s">
        <v>146</v>
      </c>
      <c r="C306" s="217">
        <v>48000000</v>
      </c>
      <c r="D306" s="217">
        <v>0</v>
      </c>
      <c r="E306" s="217">
        <v>0</v>
      </c>
      <c r="F306" s="217">
        <v>80000000</v>
      </c>
      <c r="G306" s="217">
        <f t="shared" si="74"/>
        <v>128000000</v>
      </c>
      <c r="H306" s="217">
        <v>0</v>
      </c>
      <c r="I306" s="217">
        <v>0</v>
      </c>
      <c r="J306" s="217">
        <f t="shared" si="75"/>
        <v>128000000</v>
      </c>
      <c r="K306" s="217">
        <v>0</v>
      </c>
      <c r="L306" s="217">
        <v>0</v>
      </c>
      <c r="M306" s="217">
        <f t="shared" si="76"/>
        <v>0</v>
      </c>
      <c r="N306" s="217">
        <v>0</v>
      </c>
      <c r="O306" s="217">
        <f t="shared" si="77"/>
        <v>0</v>
      </c>
      <c r="P306" s="217">
        <f t="shared" si="78"/>
        <v>128000000</v>
      </c>
      <c r="Q306" s="217">
        <f t="shared" si="79"/>
        <v>0</v>
      </c>
      <c r="R306" s="210"/>
      <c r="S306" s="227">
        <v>232143</v>
      </c>
      <c r="T306" s="242" t="s">
        <v>146</v>
      </c>
      <c r="U306" s="228">
        <v>48000000</v>
      </c>
      <c r="V306" s="228">
        <v>0</v>
      </c>
      <c r="W306" s="228">
        <v>0</v>
      </c>
      <c r="X306" s="228">
        <v>80000000</v>
      </c>
      <c r="Y306" s="228">
        <v>128000000</v>
      </c>
      <c r="Z306" s="228">
        <v>0</v>
      </c>
      <c r="AA306" s="228">
        <v>0</v>
      </c>
      <c r="AB306" s="245">
        <v>0</v>
      </c>
      <c r="AC306" s="228">
        <v>0</v>
      </c>
      <c r="AD306" s="228">
        <v>0</v>
      </c>
      <c r="AE306" s="245">
        <v>0</v>
      </c>
      <c r="AF306" s="228">
        <v>128000000</v>
      </c>
      <c r="AG306" s="228">
        <v>0</v>
      </c>
      <c r="AH306" s="245">
        <v>0</v>
      </c>
      <c r="AI306" s="245">
        <v>0</v>
      </c>
      <c r="AJ306" s="226">
        <v>0</v>
      </c>
      <c r="AK306" s="226">
        <v>0</v>
      </c>
      <c r="AL306" s="226">
        <v>0</v>
      </c>
      <c r="AM306" s="226">
        <v>0</v>
      </c>
      <c r="AN306" s="248">
        <v>0</v>
      </c>
      <c r="AO306" s="226">
        <v>0</v>
      </c>
      <c r="AP306" s="228">
        <v>128000000</v>
      </c>
      <c r="AQ306" s="226">
        <v>0</v>
      </c>
      <c r="AS306" s="244">
        <f t="shared" si="73"/>
        <v>0</v>
      </c>
    </row>
    <row r="307" spans="1:45" x14ac:dyDescent="0.35">
      <c r="A307" s="260">
        <v>232144</v>
      </c>
      <c r="B307" s="212" t="s">
        <v>147</v>
      </c>
      <c r="C307" s="217">
        <v>24994202</v>
      </c>
      <c r="D307" s="217">
        <v>0</v>
      </c>
      <c r="E307" s="217">
        <v>0</v>
      </c>
      <c r="F307" s="217">
        <v>0</v>
      </c>
      <c r="G307" s="217">
        <f t="shared" si="74"/>
        <v>24994202</v>
      </c>
      <c r="H307" s="217">
        <v>0</v>
      </c>
      <c r="I307" s="217">
        <v>0</v>
      </c>
      <c r="J307" s="217">
        <f t="shared" si="75"/>
        <v>24994202</v>
      </c>
      <c r="K307" s="217">
        <v>0</v>
      </c>
      <c r="L307" s="217">
        <v>0</v>
      </c>
      <c r="M307" s="217">
        <f t="shared" si="76"/>
        <v>0</v>
      </c>
      <c r="N307" s="217">
        <v>0</v>
      </c>
      <c r="O307" s="217">
        <f t="shared" si="77"/>
        <v>0</v>
      </c>
      <c r="P307" s="217">
        <f t="shared" si="78"/>
        <v>24994202</v>
      </c>
      <c r="Q307" s="217">
        <f t="shared" si="79"/>
        <v>0</v>
      </c>
      <c r="S307" s="222">
        <v>232144</v>
      </c>
      <c r="T307" s="243" t="s">
        <v>147</v>
      </c>
      <c r="U307" s="221">
        <v>24994202</v>
      </c>
      <c r="V307" s="221">
        <v>0</v>
      </c>
      <c r="W307" s="221">
        <v>0</v>
      </c>
      <c r="X307" s="221">
        <v>0</v>
      </c>
      <c r="Y307" s="221">
        <v>24994202</v>
      </c>
      <c r="Z307" s="221">
        <v>0</v>
      </c>
      <c r="AA307" s="221">
        <v>0</v>
      </c>
      <c r="AB307" s="246">
        <v>0</v>
      </c>
      <c r="AC307" s="221">
        <v>0</v>
      </c>
      <c r="AD307" s="221">
        <v>0</v>
      </c>
      <c r="AE307" s="246">
        <v>0</v>
      </c>
      <c r="AF307" s="221">
        <v>24994202</v>
      </c>
      <c r="AG307" s="221">
        <v>0</v>
      </c>
      <c r="AH307" s="246">
        <v>0</v>
      </c>
      <c r="AI307" s="246">
        <v>0</v>
      </c>
      <c r="AJ307" s="210">
        <v>0</v>
      </c>
      <c r="AK307" s="210">
        <v>0</v>
      </c>
      <c r="AL307" s="210">
        <v>0</v>
      </c>
      <c r="AM307" s="210">
        <v>0</v>
      </c>
      <c r="AN307" s="247">
        <v>0</v>
      </c>
      <c r="AO307" s="210">
        <v>0</v>
      </c>
      <c r="AP307" s="221">
        <v>24994202</v>
      </c>
      <c r="AQ307" s="210">
        <v>0</v>
      </c>
      <c r="AS307" s="244">
        <f t="shared" si="73"/>
        <v>0</v>
      </c>
    </row>
    <row r="308" spans="1:45" x14ac:dyDescent="0.35">
      <c r="A308" s="229">
        <v>2322</v>
      </c>
      <c r="B308" s="230" t="s">
        <v>148</v>
      </c>
      <c r="C308" s="231">
        <f>+C309+C310</f>
        <v>120000000</v>
      </c>
      <c r="D308" s="231">
        <v>0</v>
      </c>
      <c r="E308" s="231">
        <v>0</v>
      </c>
      <c r="F308" s="231">
        <v>0</v>
      </c>
      <c r="G308" s="231">
        <f t="shared" si="74"/>
        <v>120000000</v>
      </c>
      <c r="H308" s="231">
        <v>333133</v>
      </c>
      <c r="I308" s="231">
        <v>1436627</v>
      </c>
      <c r="J308" s="231">
        <f t="shared" si="75"/>
        <v>118563373</v>
      </c>
      <c r="K308" s="231">
        <v>127711</v>
      </c>
      <c r="L308" s="231">
        <v>333133</v>
      </c>
      <c r="M308" s="231">
        <f t="shared" si="76"/>
        <v>1103494</v>
      </c>
      <c r="N308" s="231">
        <v>18536627</v>
      </c>
      <c r="O308" s="231">
        <f t="shared" si="77"/>
        <v>17100000</v>
      </c>
      <c r="P308" s="231">
        <f t="shared" si="78"/>
        <v>101463373</v>
      </c>
      <c r="Q308" s="231">
        <f t="shared" si="79"/>
        <v>333133</v>
      </c>
      <c r="R308" s="226"/>
      <c r="S308" s="222">
        <v>2322</v>
      </c>
      <c r="T308" s="243" t="s">
        <v>148</v>
      </c>
      <c r="U308" s="221">
        <v>120000000</v>
      </c>
      <c r="V308" s="221">
        <v>0</v>
      </c>
      <c r="W308" s="221">
        <v>0</v>
      </c>
      <c r="X308" s="221">
        <v>0</v>
      </c>
      <c r="Y308" s="221">
        <v>120000000</v>
      </c>
      <c r="Z308" s="221">
        <v>0</v>
      </c>
      <c r="AA308" s="221">
        <v>0</v>
      </c>
      <c r="AB308" s="246">
        <v>333133</v>
      </c>
      <c r="AC308" s="221">
        <v>333133</v>
      </c>
      <c r="AD308" s="221">
        <v>1436627</v>
      </c>
      <c r="AE308" s="246">
        <v>1436627</v>
      </c>
      <c r="AF308" s="221">
        <v>118563373</v>
      </c>
      <c r="AG308" s="221">
        <v>0</v>
      </c>
      <c r="AH308" s="246">
        <v>127711</v>
      </c>
      <c r="AI308" s="246">
        <v>333133</v>
      </c>
      <c r="AJ308" s="210">
        <v>1103494</v>
      </c>
      <c r="AK308" s="210">
        <v>0</v>
      </c>
      <c r="AL308" s="210">
        <v>983133</v>
      </c>
      <c r="AM308" s="210">
        <v>18536627</v>
      </c>
      <c r="AN308" s="247">
        <v>18536627</v>
      </c>
      <c r="AO308" s="210">
        <v>17100000</v>
      </c>
      <c r="AP308" s="221">
        <v>101463373</v>
      </c>
      <c r="AQ308" s="210">
        <v>0</v>
      </c>
      <c r="AS308" s="244">
        <f t="shared" si="73"/>
        <v>0</v>
      </c>
    </row>
    <row r="309" spans="1:45" s="226" customFormat="1" x14ac:dyDescent="0.35">
      <c r="A309" s="260">
        <v>23221</v>
      </c>
      <c r="B309" s="212" t="s">
        <v>626</v>
      </c>
      <c r="C309" s="217">
        <v>80000000</v>
      </c>
      <c r="D309" s="217">
        <v>0</v>
      </c>
      <c r="E309" s="217">
        <v>0</v>
      </c>
      <c r="F309" s="217">
        <v>0</v>
      </c>
      <c r="G309" s="217">
        <f t="shared" si="74"/>
        <v>80000000</v>
      </c>
      <c r="H309" s="217">
        <v>333133</v>
      </c>
      <c r="I309" s="217">
        <v>1436627</v>
      </c>
      <c r="J309" s="217">
        <f t="shared" si="75"/>
        <v>78563373</v>
      </c>
      <c r="K309" s="217">
        <v>127711</v>
      </c>
      <c r="L309" s="217">
        <v>333133</v>
      </c>
      <c r="M309" s="217">
        <f t="shared" si="76"/>
        <v>1103494</v>
      </c>
      <c r="N309" s="217">
        <v>18536627</v>
      </c>
      <c r="O309" s="217">
        <f t="shared" si="77"/>
        <v>17100000</v>
      </c>
      <c r="P309" s="217">
        <f t="shared" si="78"/>
        <v>61463373</v>
      </c>
      <c r="Q309" s="217">
        <f t="shared" si="79"/>
        <v>333133</v>
      </c>
      <c r="R309" s="210"/>
      <c r="S309" s="227">
        <v>23221</v>
      </c>
      <c r="T309" s="242" t="s">
        <v>967</v>
      </c>
      <c r="U309" s="228">
        <v>80000000</v>
      </c>
      <c r="V309" s="228">
        <v>0</v>
      </c>
      <c r="W309" s="228">
        <v>0</v>
      </c>
      <c r="X309" s="228">
        <v>0</v>
      </c>
      <c r="Y309" s="228">
        <v>80000000</v>
      </c>
      <c r="Z309" s="228">
        <v>0</v>
      </c>
      <c r="AA309" s="228">
        <v>0</v>
      </c>
      <c r="AB309" s="245">
        <v>333133</v>
      </c>
      <c r="AC309" s="228">
        <v>333133</v>
      </c>
      <c r="AD309" s="228">
        <v>1436627</v>
      </c>
      <c r="AE309" s="245">
        <v>1436627</v>
      </c>
      <c r="AF309" s="228">
        <v>78563373</v>
      </c>
      <c r="AG309" s="228">
        <v>0</v>
      </c>
      <c r="AH309" s="245">
        <v>127711</v>
      </c>
      <c r="AI309" s="245">
        <v>333133</v>
      </c>
      <c r="AJ309" s="226">
        <v>1103494</v>
      </c>
      <c r="AK309" s="226">
        <v>0</v>
      </c>
      <c r="AL309" s="226">
        <v>983133</v>
      </c>
      <c r="AM309" s="226">
        <v>18536627</v>
      </c>
      <c r="AN309" s="248">
        <v>18536627</v>
      </c>
      <c r="AO309" s="226">
        <v>17100000</v>
      </c>
      <c r="AP309" s="228">
        <v>61463373</v>
      </c>
      <c r="AQ309" s="226">
        <v>0</v>
      </c>
      <c r="AS309" s="244">
        <f t="shared" si="73"/>
        <v>0</v>
      </c>
    </row>
    <row r="310" spans="1:45" x14ac:dyDescent="0.35">
      <c r="A310" s="260">
        <v>23224</v>
      </c>
      <c r="B310" s="212" t="s">
        <v>650</v>
      </c>
      <c r="C310" s="217">
        <v>40000000</v>
      </c>
      <c r="D310" s="217">
        <v>0</v>
      </c>
      <c r="E310" s="217">
        <v>0</v>
      </c>
      <c r="F310" s="217">
        <v>0</v>
      </c>
      <c r="G310" s="217">
        <f t="shared" si="74"/>
        <v>40000000</v>
      </c>
      <c r="H310" s="217">
        <v>0</v>
      </c>
      <c r="I310" s="217">
        <v>0</v>
      </c>
      <c r="J310" s="217">
        <f t="shared" si="75"/>
        <v>40000000</v>
      </c>
      <c r="K310" s="217">
        <v>0</v>
      </c>
      <c r="L310" s="217">
        <v>0</v>
      </c>
      <c r="M310" s="217">
        <f t="shared" si="76"/>
        <v>0</v>
      </c>
      <c r="N310" s="217">
        <v>0</v>
      </c>
      <c r="O310" s="217">
        <f t="shared" si="77"/>
        <v>0</v>
      </c>
      <c r="P310" s="217">
        <f t="shared" si="78"/>
        <v>40000000</v>
      </c>
      <c r="Q310" s="217">
        <f t="shared" si="79"/>
        <v>0</v>
      </c>
      <c r="S310" s="222">
        <v>23224</v>
      </c>
      <c r="T310" s="243" t="s">
        <v>968</v>
      </c>
      <c r="U310" s="221">
        <v>40000000</v>
      </c>
      <c r="V310" s="221">
        <v>0</v>
      </c>
      <c r="W310" s="221">
        <v>0</v>
      </c>
      <c r="X310" s="221">
        <v>0</v>
      </c>
      <c r="Y310" s="221">
        <v>40000000</v>
      </c>
      <c r="Z310" s="221">
        <v>0</v>
      </c>
      <c r="AA310" s="221">
        <v>0</v>
      </c>
      <c r="AB310" s="246">
        <v>0</v>
      </c>
      <c r="AC310" s="221">
        <v>0</v>
      </c>
      <c r="AD310" s="221">
        <v>0</v>
      </c>
      <c r="AE310" s="246">
        <v>0</v>
      </c>
      <c r="AF310" s="221">
        <v>40000000</v>
      </c>
      <c r="AG310" s="221">
        <v>0</v>
      </c>
      <c r="AH310" s="246">
        <v>0</v>
      </c>
      <c r="AI310" s="246">
        <v>0</v>
      </c>
      <c r="AJ310" s="210">
        <v>0</v>
      </c>
      <c r="AK310" s="210">
        <v>0</v>
      </c>
      <c r="AL310" s="210">
        <v>0</v>
      </c>
      <c r="AM310" s="210">
        <v>0</v>
      </c>
      <c r="AN310" s="247">
        <v>0</v>
      </c>
      <c r="AO310" s="210">
        <v>0</v>
      </c>
      <c r="AP310" s="221">
        <v>40000000</v>
      </c>
      <c r="AQ310" s="210">
        <v>0</v>
      </c>
      <c r="AS310" s="244">
        <f t="shared" si="73"/>
        <v>0</v>
      </c>
    </row>
    <row r="311" spans="1:45" s="226" customFormat="1" x14ac:dyDescent="0.35">
      <c r="A311" s="235">
        <v>2323</v>
      </c>
      <c r="B311" s="236" t="s">
        <v>149</v>
      </c>
      <c r="C311" s="237">
        <f>+C312</f>
        <v>100000000</v>
      </c>
      <c r="D311" s="237">
        <v>0</v>
      </c>
      <c r="E311" s="237">
        <v>0</v>
      </c>
      <c r="F311" s="237">
        <v>0</v>
      </c>
      <c r="G311" s="237">
        <f t="shared" si="74"/>
        <v>100000000</v>
      </c>
      <c r="H311" s="237">
        <v>0</v>
      </c>
      <c r="I311" s="237">
        <v>0</v>
      </c>
      <c r="J311" s="237">
        <f t="shared" si="75"/>
        <v>100000000</v>
      </c>
      <c r="K311" s="237">
        <v>0</v>
      </c>
      <c r="L311" s="237">
        <v>0</v>
      </c>
      <c r="M311" s="237">
        <f t="shared" si="76"/>
        <v>0</v>
      </c>
      <c r="N311" s="237">
        <v>0</v>
      </c>
      <c r="O311" s="237">
        <f t="shared" si="77"/>
        <v>0</v>
      </c>
      <c r="P311" s="237">
        <f t="shared" si="78"/>
        <v>100000000</v>
      </c>
      <c r="Q311" s="237">
        <f t="shared" si="79"/>
        <v>0</v>
      </c>
      <c r="S311" s="227">
        <v>2323</v>
      </c>
      <c r="T311" s="242" t="s">
        <v>149</v>
      </c>
      <c r="U311" s="228">
        <v>100000000</v>
      </c>
      <c r="V311" s="228">
        <v>0</v>
      </c>
      <c r="W311" s="228">
        <v>0</v>
      </c>
      <c r="X311" s="228">
        <v>0</v>
      </c>
      <c r="Y311" s="228">
        <v>100000000</v>
      </c>
      <c r="Z311" s="228">
        <v>0</v>
      </c>
      <c r="AA311" s="228">
        <v>0</v>
      </c>
      <c r="AB311" s="245">
        <v>0</v>
      </c>
      <c r="AC311" s="228">
        <v>0</v>
      </c>
      <c r="AD311" s="228">
        <v>0</v>
      </c>
      <c r="AE311" s="245">
        <v>0</v>
      </c>
      <c r="AF311" s="228">
        <v>100000000</v>
      </c>
      <c r="AG311" s="228">
        <v>0</v>
      </c>
      <c r="AH311" s="245">
        <v>0</v>
      </c>
      <c r="AI311" s="245">
        <v>0</v>
      </c>
      <c r="AJ311" s="226">
        <v>0</v>
      </c>
      <c r="AK311" s="226">
        <v>0</v>
      </c>
      <c r="AL311" s="226">
        <v>0</v>
      </c>
      <c r="AM311" s="226">
        <v>0</v>
      </c>
      <c r="AN311" s="248">
        <v>0</v>
      </c>
      <c r="AO311" s="226">
        <v>0</v>
      </c>
      <c r="AP311" s="228">
        <v>100000000</v>
      </c>
      <c r="AQ311" s="226">
        <v>0</v>
      </c>
      <c r="AS311" s="244">
        <f t="shared" si="73"/>
        <v>0</v>
      </c>
    </row>
    <row r="312" spans="1:45" s="226" customFormat="1" x14ac:dyDescent="0.35">
      <c r="A312" s="260">
        <v>23231</v>
      </c>
      <c r="B312" s="212" t="s">
        <v>627</v>
      </c>
      <c r="C312" s="217">
        <v>100000000</v>
      </c>
      <c r="D312" s="217">
        <v>0</v>
      </c>
      <c r="E312" s="217">
        <v>0</v>
      </c>
      <c r="F312" s="217">
        <v>0</v>
      </c>
      <c r="G312" s="217">
        <f t="shared" si="74"/>
        <v>100000000</v>
      </c>
      <c r="H312" s="217">
        <v>0</v>
      </c>
      <c r="I312" s="217">
        <v>0</v>
      </c>
      <c r="J312" s="217">
        <f t="shared" si="75"/>
        <v>100000000</v>
      </c>
      <c r="K312" s="217">
        <v>0</v>
      </c>
      <c r="L312" s="217">
        <v>0</v>
      </c>
      <c r="M312" s="217">
        <f t="shared" si="76"/>
        <v>0</v>
      </c>
      <c r="N312" s="217">
        <v>0</v>
      </c>
      <c r="O312" s="217">
        <f t="shared" si="77"/>
        <v>0</v>
      </c>
      <c r="P312" s="217">
        <f t="shared" si="78"/>
        <v>100000000</v>
      </c>
      <c r="Q312" s="217">
        <f t="shared" si="79"/>
        <v>0</v>
      </c>
      <c r="R312" s="210"/>
      <c r="S312" s="227">
        <v>23231</v>
      </c>
      <c r="T312" s="242" t="s">
        <v>969</v>
      </c>
      <c r="U312" s="228">
        <v>100000000</v>
      </c>
      <c r="V312" s="228">
        <v>0</v>
      </c>
      <c r="W312" s="228">
        <v>0</v>
      </c>
      <c r="X312" s="228">
        <v>0</v>
      </c>
      <c r="Y312" s="228">
        <v>100000000</v>
      </c>
      <c r="Z312" s="228">
        <v>0</v>
      </c>
      <c r="AA312" s="228">
        <v>0</v>
      </c>
      <c r="AB312" s="245">
        <v>0</v>
      </c>
      <c r="AC312" s="228">
        <v>0</v>
      </c>
      <c r="AD312" s="228">
        <v>0</v>
      </c>
      <c r="AE312" s="245">
        <v>0</v>
      </c>
      <c r="AF312" s="228">
        <v>100000000</v>
      </c>
      <c r="AG312" s="228">
        <v>0</v>
      </c>
      <c r="AH312" s="245">
        <v>0</v>
      </c>
      <c r="AI312" s="245">
        <v>0</v>
      </c>
      <c r="AJ312" s="226">
        <v>0</v>
      </c>
      <c r="AK312" s="226">
        <v>0</v>
      </c>
      <c r="AL312" s="226">
        <v>0</v>
      </c>
      <c r="AM312" s="226">
        <v>0</v>
      </c>
      <c r="AN312" s="248">
        <v>0</v>
      </c>
      <c r="AO312" s="226">
        <v>0</v>
      </c>
      <c r="AP312" s="228">
        <v>100000000</v>
      </c>
      <c r="AQ312" s="226">
        <v>0</v>
      </c>
      <c r="AS312" s="244">
        <f t="shared" si="73"/>
        <v>0</v>
      </c>
    </row>
    <row r="313" spans="1:45" s="226" customFormat="1" x14ac:dyDescent="0.35">
      <c r="A313" s="229">
        <v>233</v>
      </c>
      <c r="B313" s="230" t="s">
        <v>150</v>
      </c>
      <c r="C313" s="231">
        <f>+C314+C316</f>
        <v>94200000</v>
      </c>
      <c r="D313" s="231">
        <v>0</v>
      </c>
      <c r="E313" s="231">
        <v>0</v>
      </c>
      <c r="F313" s="231">
        <v>0</v>
      </c>
      <c r="G313" s="231">
        <f t="shared" si="74"/>
        <v>94200000</v>
      </c>
      <c r="H313" s="231">
        <v>0</v>
      </c>
      <c r="I313" s="231">
        <v>0</v>
      </c>
      <c r="J313" s="231">
        <f t="shared" si="75"/>
        <v>94200000</v>
      </c>
      <c r="K313" s="231">
        <v>0</v>
      </c>
      <c r="L313" s="231">
        <v>0</v>
      </c>
      <c r="M313" s="231">
        <f t="shared" si="76"/>
        <v>0</v>
      </c>
      <c r="N313" s="231">
        <v>0</v>
      </c>
      <c r="O313" s="231">
        <f t="shared" si="77"/>
        <v>0</v>
      </c>
      <c r="P313" s="231">
        <f t="shared" si="78"/>
        <v>94200000</v>
      </c>
      <c r="Q313" s="231">
        <f t="shared" si="79"/>
        <v>0</v>
      </c>
      <c r="S313" s="227">
        <v>233</v>
      </c>
      <c r="T313" s="242" t="s">
        <v>150</v>
      </c>
      <c r="U313" s="228">
        <v>94200000</v>
      </c>
      <c r="V313" s="228">
        <v>0</v>
      </c>
      <c r="W313" s="228">
        <v>0</v>
      </c>
      <c r="X313" s="228">
        <v>0</v>
      </c>
      <c r="Y313" s="228">
        <v>94200000</v>
      </c>
      <c r="Z313" s="228">
        <v>0</v>
      </c>
      <c r="AA313" s="228">
        <v>0</v>
      </c>
      <c r="AB313" s="245">
        <v>0</v>
      </c>
      <c r="AC313" s="228">
        <v>0</v>
      </c>
      <c r="AD313" s="228">
        <v>0</v>
      </c>
      <c r="AE313" s="245">
        <v>0</v>
      </c>
      <c r="AF313" s="228">
        <v>94200000</v>
      </c>
      <c r="AG313" s="228">
        <v>0</v>
      </c>
      <c r="AH313" s="245">
        <v>0</v>
      </c>
      <c r="AI313" s="245">
        <v>0</v>
      </c>
      <c r="AJ313" s="226">
        <v>0</v>
      </c>
      <c r="AK313" s="226">
        <v>0</v>
      </c>
      <c r="AL313" s="226">
        <v>0</v>
      </c>
      <c r="AM313" s="226">
        <v>0</v>
      </c>
      <c r="AN313" s="248">
        <v>0</v>
      </c>
      <c r="AO313" s="226">
        <v>0</v>
      </c>
      <c r="AP313" s="228">
        <v>94200000</v>
      </c>
      <c r="AQ313" s="226">
        <v>0</v>
      </c>
      <c r="AS313" s="244">
        <f t="shared" si="73"/>
        <v>0</v>
      </c>
    </row>
    <row r="314" spans="1:45" s="226" customFormat="1" x14ac:dyDescent="0.35">
      <c r="A314" s="229">
        <v>2331</v>
      </c>
      <c r="B314" s="230" t="s">
        <v>151</v>
      </c>
      <c r="C314" s="231">
        <f>+C315</f>
        <v>80000000</v>
      </c>
      <c r="D314" s="231">
        <v>0</v>
      </c>
      <c r="E314" s="231">
        <v>0</v>
      </c>
      <c r="F314" s="231">
        <v>0</v>
      </c>
      <c r="G314" s="231">
        <f t="shared" si="74"/>
        <v>80000000</v>
      </c>
      <c r="H314" s="231">
        <v>0</v>
      </c>
      <c r="I314" s="231">
        <v>0</v>
      </c>
      <c r="J314" s="231">
        <f t="shared" si="75"/>
        <v>80000000</v>
      </c>
      <c r="K314" s="231">
        <v>0</v>
      </c>
      <c r="L314" s="231">
        <v>0</v>
      </c>
      <c r="M314" s="231">
        <f t="shared" si="76"/>
        <v>0</v>
      </c>
      <c r="N314" s="231">
        <v>0</v>
      </c>
      <c r="O314" s="231">
        <f t="shared" si="77"/>
        <v>0</v>
      </c>
      <c r="P314" s="231">
        <f t="shared" si="78"/>
        <v>80000000</v>
      </c>
      <c r="Q314" s="231">
        <f t="shared" si="79"/>
        <v>0</v>
      </c>
      <c r="S314" s="227">
        <v>2331</v>
      </c>
      <c r="T314" s="242" t="s">
        <v>151</v>
      </c>
      <c r="U314" s="228">
        <v>80000000</v>
      </c>
      <c r="V314" s="228">
        <v>0</v>
      </c>
      <c r="W314" s="228">
        <v>0</v>
      </c>
      <c r="X314" s="228">
        <v>0</v>
      </c>
      <c r="Y314" s="228">
        <v>80000000</v>
      </c>
      <c r="Z314" s="228">
        <v>0</v>
      </c>
      <c r="AA314" s="228">
        <v>0</v>
      </c>
      <c r="AB314" s="245">
        <v>0</v>
      </c>
      <c r="AC314" s="228">
        <v>0</v>
      </c>
      <c r="AD314" s="228">
        <v>0</v>
      </c>
      <c r="AE314" s="245">
        <v>0</v>
      </c>
      <c r="AF314" s="228">
        <v>80000000</v>
      </c>
      <c r="AG314" s="228">
        <v>0</v>
      </c>
      <c r="AH314" s="245">
        <v>0</v>
      </c>
      <c r="AI314" s="245">
        <v>0</v>
      </c>
      <c r="AJ314" s="226">
        <v>0</v>
      </c>
      <c r="AK314" s="226">
        <v>0</v>
      </c>
      <c r="AL314" s="226">
        <v>0</v>
      </c>
      <c r="AM314" s="226">
        <v>0</v>
      </c>
      <c r="AN314" s="248">
        <v>0</v>
      </c>
      <c r="AO314" s="226">
        <v>0</v>
      </c>
      <c r="AP314" s="228">
        <v>80000000</v>
      </c>
      <c r="AQ314" s="226">
        <v>0</v>
      </c>
      <c r="AS314" s="244">
        <f t="shared" si="73"/>
        <v>0</v>
      </c>
    </row>
    <row r="315" spans="1:45" x14ac:dyDescent="0.35">
      <c r="A315" s="260">
        <v>23311</v>
      </c>
      <c r="B315" s="236" t="s">
        <v>152</v>
      </c>
      <c r="C315" s="237">
        <v>80000000</v>
      </c>
      <c r="D315" s="237">
        <v>0</v>
      </c>
      <c r="E315" s="237">
        <v>0</v>
      </c>
      <c r="F315" s="237">
        <v>0</v>
      </c>
      <c r="G315" s="237">
        <f t="shared" si="74"/>
        <v>80000000</v>
      </c>
      <c r="H315" s="237">
        <v>0</v>
      </c>
      <c r="I315" s="237">
        <v>0</v>
      </c>
      <c r="J315" s="237">
        <f t="shared" si="75"/>
        <v>80000000</v>
      </c>
      <c r="K315" s="237">
        <v>0</v>
      </c>
      <c r="L315" s="237">
        <v>0</v>
      </c>
      <c r="M315" s="237">
        <f t="shared" si="76"/>
        <v>0</v>
      </c>
      <c r="N315" s="237">
        <v>0</v>
      </c>
      <c r="O315" s="237">
        <f t="shared" si="77"/>
        <v>0</v>
      </c>
      <c r="P315" s="237">
        <f t="shared" si="78"/>
        <v>80000000</v>
      </c>
      <c r="Q315" s="237">
        <f t="shared" si="79"/>
        <v>0</v>
      </c>
      <c r="R315" s="226"/>
      <c r="S315" s="222">
        <v>23311</v>
      </c>
      <c r="T315" s="243" t="s">
        <v>152</v>
      </c>
      <c r="U315" s="221">
        <v>80000000</v>
      </c>
      <c r="V315" s="221">
        <v>0</v>
      </c>
      <c r="W315" s="221">
        <v>0</v>
      </c>
      <c r="X315" s="221">
        <v>0</v>
      </c>
      <c r="Y315" s="221">
        <v>80000000</v>
      </c>
      <c r="Z315" s="221">
        <v>0</v>
      </c>
      <c r="AA315" s="221">
        <v>0</v>
      </c>
      <c r="AB315" s="246">
        <v>0</v>
      </c>
      <c r="AC315" s="221">
        <v>0</v>
      </c>
      <c r="AD315" s="221">
        <v>0</v>
      </c>
      <c r="AE315" s="246">
        <v>0</v>
      </c>
      <c r="AF315" s="221">
        <v>80000000</v>
      </c>
      <c r="AG315" s="221">
        <v>0</v>
      </c>
      <c r="AH315" s="246">
        <v>0</v>
      </c>
      <c r="AI315" s="246">
        <v>0</v>
      </c>
      <c r="AJ315" s="210">
        <v>0</v>
      </c>
      <c r="AK315" s="210">
        <v>0</v>
      </c>
      <c r="AL315" s="210">
        <v>0</v>
      </c>
      <c r="AM315" s="210">
        <v>0</v>
      </c>
      <c r="AN315" s="247">
        <v>0</v>
      </c>
      <c r="AO315" s="210">
        <v>0</v>
      </c>
      <c r="AP315" s="221">
        <v>80000000</v>
      </c>
      <c r="AQ315" s="210">
        <v>0</v>
      </c>
      <c r="AS315" s="244">
        <f t="shared" si="73"/>
        <v>0</v>
      </c>
    </row>
    <row r="316" spans="1:45" s="226" customFormat="1" x14ac:dyDescent="0.35">
      <c r="A316" s="229">
        <v>2332</v>
      </c>
      <c r="B316" s="230" t="s">
        <v>153</v>
      </c>
      <c r="C316" s="231">
        <f>+C317</f>
        <v>14200000</v>
      </c>
      <c r="D316" s="231">
        <v>0</v>
      </c>
      <c r="E316" s="231">
        <v>0</v>
      </c>
      <c r="F316" s="231">
        <v>0</v>
      </c>
      <c r="G316" s="231">
        <f t="shared" si="74"/>
        <v>14200000</v>
      </c>
      <c r="H316" s="231">
        <v>0</v>
      </c>
      <c r="I316" s="231">
        <v>0</v>
      </c>
      <c r="J316" s="231">
        <f t="shared" si="75"/>
        <v>14200000</v>
      </c>
      <c r="K316" s="231">
        <v>0</v>
      </c>
      <c r="L316" s="231">
        <v>0</v>
      </c>
      <c r="M316" s="231">
        <f t="shared" si="76"/>
        <v>0</v>
      </c>
      <c r="N316" s="231">
        <v>0</v>
      </c>
      <c r="O316" s="231">
        <f t="shared" si="77"/>
        <v>0</v>
      </c>
      <c r="P316" s="231">
        <f t="shared" si="78"/>
        <v>14200000</v>
      </c>
      <c r="Q316" s="231">
        <f t="shared" si="79"/>
        <v>0</v>
      </c>
      <c r="S316" s="227">
        <v>2332</v>
      </c>
      <c r="T316" s="242" t="s">
        <v>153</v>
      </c>
      <c r="U316" s="228">
        <v>14200000</v>
      </c>
      <c r="V316" s="228">
        <v>0</v>
      </c>
      <c r="W316" s="228">
        <v>0</v>
      </c>
      <c r="X316" s="228">
        <v>0</v>
      </c>
      <c r="Y316" s="228">
        <v>14200000</v>
      </c>
      <c r="Z316" s="228">
        <v>0</v>
      </c>
      <c r="AA316" s="228">
        <v>0</v>
      </c>
      <c r="AB316" s="245">
        <v>0</v>
      </c>
      <c r="AC316" s="228">
        <v>0</v>
      </c>
      <c r="AD316" s="228">
        <v>0</v>
      </c>
      <c r="AE316" s="245">
        <v>0</v>
      </c>
      <c r="AF316" s="228">
        <v>14200000</v>
      </c>
      <c r="AG316" s="228">
        <v>0</v>
      </c>
      <c r="AH316" s="245">
        <v>0</v>
      </c>
      <c r="AI316" s="245">
        <v>0</v>
      </c>
      <c r="AJ316" s="226">
        <v>0</v>
      </c>
      <c r="AK316" s="226">
        <v>0</v>
      </c>
      <c r="AL316" s="226">
        <v>0</v>
      </c>
      <c r="AM316" s="226">
        <v>0</v>
      </c>
      <c r="AN316" s="248">
        <v>0</v>
      </c>
      <c r="AO316" s="226">
        <v>0</v>
      </c>
      <c r="AP316" s="228">
        <v>14200000</v>
      </c>
      <c r="AQ316" s="226">
        <v>0</v>
      </c>
      <c r="AS316" s="244">
        <f t="shared" si="73"/>
        <v>0</v>
      </c>
    </row>
    <row r="317" spans="1:45" s="226" customFormat="1" ht="29" x14ac:dyDescent="0.35">
      <c r="A317" s="260">
        <v>23323</v>
      </c>
      <c r="B317" s="212" t="s">
        <v>628</v>
      </c>
      <c r="C317" s="217">
        <v>14200000</v>
      </c>
      <c r="D317" s="217">
        <v>0</v>
      </c>
      <c r="E317" s="217">
        <v>0</v>
      </c>
      <c r="F317" s="217">
        <v>0</v>
      </c>
      <c r="G317" s="217">
        <f t="shared" si="74"/>
        <v>14200000</v>
      </c>
      <c r="H317" s="217">
        <v>0</v>
      </c>
      <c r="I317" s="217">
        <v>0</v>
      </c>
      <c r="J317" s="217">
        <f t="shared" si="75"/>
        <v>14200000</v>
      </c>
      <c r="K317" s="217">
        <v>0</v>
      </c>
      <c r="L317" s="217">
        <v>0</v>
      </c>
      <c r="M317" s="217">
        <f t="shared" si="76"/>
        <v>0</v>
      </c>
      <c r="N317" s="217">
        <v>0</v>
      </c>
      <c r="O317" s="217">
        <f t="shared" si="77"/>
        <v>0</v>
      </c>
      <c r="P317" s="217">
        <f t="shared" si="78"/>
        <v>14200000</v>
      </c>
      <c r="Q317" s="217">
        <f t="shared" si="79"/>
        <v>0</v>
      </c>
      <c r="R317" s="210"/>
      <c r="S317" s="227">
        <v>23323</v>
      </c>
      <c r="T317" s="242" t="s">
        <v>970</v>
      </c>
      <c r="U317" s="228">
        <v>14200000</v>
      </c>
      <c r="V317" s="228">
        <v>0</v>
      </c>
      <c r="W317" s="228">
        <v>0</v>
      </c>
      <c r="X317" s="228">
        <v>0</v>
      </c>
      <c r="Y317" s="228">
        <v>14200000</v>
      </c>
      <c r="Z317" s="228">
        <v>0</v>
      </c>
      <c r="AA317" s="228">
        <v>0</v>
      </c>
      <c r="AB317" s="245">
        <v>0</v>
      </c>
      <c r="AC317" s="228">
        <v>0</v>
      </c>
      <c r="AD317" s="228">
        <v>0</v>
      </c>
      <c r="AE317" s="245">
        <v>0</v>
      </c>
      <c r="AF317" s="228">
        <v>14200000</v>
      </c>
      <c r="AG317" s="228">
        <v>0</v>
      </c>
      <c r="AH317" s="245">
        <v>0</v>
      </c>
      <c r="AI317" s="245">
        <v>0</v>
      </c>
      <c r="AJ317" s="226">
        <v>0</v>
      </c>
      <c r="AK317" s="226">
        <v>0</v>
      </c>
      <c r="AL317" s="226">
        <v>0</v>
      </c>
      <c r="AM317" s="226">
        <v>0</v>
      </c>
      <c r="AN317" s="248">
        <v>0</v>
      </c>
      <c r="AO317" s="226">
        <v>0</v>
      </c>
      <c r="AP317" s="228">
        <v>14200000</v>
      </c>
      <c r="AQ317" s="226">
        <v>0</v>
      </c>
      <c r="AS317" s="244">
        <f t="shared" si="73"/>
        <v>0</v>
      </c>
    </row>
    <row r="318" spans="1:45" x14ac:dyDescent="0.35">
      <c r="A318" s="229">
        <v>234</v>
      </c>
      <c r="B318" s="230" t="s">
        <v>154</v>
      </c>
      <c r="C318" s="231">
        <f>+C319+C324</f>
        <v>2119805038</v>
      </c>
      <c r="D318" s="231">
        <v>0</v>
      </c>
      <c r="E318" s="231">
        <v>0</v>
      </c>
      <c r="F318" s="231">
        <v>0</v>
      </c>
      <c r="G318" s="231">
        <f t="shared" si="74"/>
        <v>2119805038</v>
      </c>
      <c r="H318" s="231">
        <v>33559739</v>
      </c>
      <c r="I318" s="231">
        <v>85333239</v>
      </c>
      <c r="J318" s="231">
        <f t="shared" si="75"/>
        <v>2034471799</v>
      </c>
      <c r="K318" s="231">
        <v>4300000</v>
      </c>
      <c r="L318" s="231">
        <v>5073500</v>
      </c>
      <c r="M318" s="231">
        <f t="shared" si="76"/>
        <v>80259739</v>
      </c>
      <c r="N318" s="231">
        <v>194484204</v>
      </c>
      <c r="O318" s="231">
        <f t="shared" si="77"/>
        <v>109150965</v>
      </c>
      <c r="P318" s="231">
        <f t="shared" si="78"/>
        <v>1925320834</v>
      </c>
      <c r="Q318" s="231">
        <f t="shared" si="79"/>
        <v>5073500</v>
      </c>
      <c r="R318" s="226"/>
      <c r="S318" s="222">
        <v>234</v>
      </c>
      <c r="T318" s="243" t="s">
        <v>154</v>
      </c>
      <c r="U318" s="221">
        <v>2119805038</v>
      </c>
      <c r="V318" s="221">
        <v>0</v>
      </c>
      <c r="W318" s="221">
        <v>0</v>
      </c>
      <c r="X318" s="221">
        <v>0</v>
      </c>
      <c r="Y318" s="221">
        <v>2119805038</v>
      </c>
      <c r="Z318" s="221">
        <v>0</v>
      </c>
      <c r="AA318" s="221">
        <v>0</v>
      </c>
      <c r="AB318" s="246">
        <v>33559739</v>
      </c>
      <c r="AC318" s="221">
        <v>33559739</v>
      </c>
      <c r="AD318" s="221">
        <v>85333239</v>
      </c>
      <c r="AE318" s="246">
        <v>85333239</v>
      </c>
      <c r="AF318" s="221">
        <v>2034471799</v>
      </c>
      <c r="AG318" s="221">
        <v>0</v>
      </c>
      <c r="AH318" s="246">
        <v>4300000</v>
      </c>
      <c r="AI318" s="246">
        <v>5073500</v>
      </c>
      <c r="AJ318" s="210">
        <v>80259739</v>
      </c>
      <c r="AK318" s="210">
        <v>0</v>
      </c>
      <c r="AL318" s="210">
        <v>0</v>
      </c>
      <c r="AM318" s="210">
        <v>194484204</v>
      </c>
      <c r="AN318" s="247">
        <v>194484204</v>
      </c>
      <c r="AO318" s="210">
        <v>109150965</v>
      </c>
      <c r="AP318" s="221">
        <v>1925320834</v>
      </c>
      <c r="AQ318" s="210">
        <v>0</v>
      </c>
      <c r="AS318" s="244">
        <f t="shared" si="73"/>
        <v>0</v>
      </c>
    </row>
    <row r="319" spans="1:45" x14ac:dyDescent="0.35">
      <c r="A319" s="235">
        <v>2341</v>
      </c>
      <c r="B319" s="236" t="s">
        <v>155</v>
      </c>
      <c r="C319" s="237">
        <f>+C320+C321+C322+C323</f>
        <v>753995798</v>
      </c>
      <c r="D319" s="237">
        <v>0</v>
      </c>
      <c r="E319" s="237">
        <v>0</v>
      </c>
      <c r="F319" s="237">
        <v>0</v>
      </c>
      <c r="G319" s="237">
        <f t="shared" si="74"/>
        <v>753995798</v>
      </c>
      <c r="H319" s="237">
        <v>33559739</v>
      </c>
      <c r="I319" s="237">
        <v>85333239</v>
      </c>
      <c r="J319" s="237">
        <f t="shared" si="75"/>
        <v>668662559</v>
      </c>
      <c r="K319" s="237">
        <v>4300000</v>
      </c>
      <c r="L319" s="237">
        <v>5073500</v>
      </c>
      <c r="M319" s="237">
        <f t="shared" si="76"/>
        <v>80259739</v>
      </c>
      <c r="N319" s="237">
        <v>194484204</v>
      </c>
      <c r="O319" s="237">
        <f t="shared" si="77"/>
        <v>109150965</v>
      </c>
      <c r="P319" s="237">
        <f t="shared" si="78"/>
        <v>559511594</v>
      </c>
      <c r="Q319" s="237">
        <f t="shared" si="79"/>
        <v>5073500</v>
      </c>
      <c r="R319" s="226"/>
      <c r="S319" s="222">
        <v>2341</v>
      </c>
      <c r="T319" s="243" t="s">
        <v>155</v>
      </c>
      <c r="U319" s="221">
        <v>753995798</v>
      </c>
      <c r="V319" s="221">
        <v>0</v>
      </c>
      <c r="W319" s="221">
        <v>0</v>
      </c>
      <c r="X319" s="221">
        <v>0</v>
      </c>
      <c r="Y319" s="221">
        <v>753995798</v>
      </c>
      <c r="Z319" s="221">
        <v>0</v>
      </c>
      <c r="AA319" s="221">
        <v>0</v>
      </c>
      <c r="AB319" s="246">
        <v>33559739</v>
      </c>
      <c r="AC319" s="221">
        <v>33559739</v>
      </c>
      <c r="AD319" s="221">
        <v>85333239</v>
      </c>
      <c r="AE319" s="246">
        <v>85333239</v>
      </c>
      <c r="AF319" s="221">
        <v>668662559</v>
      </c>
      <c r="AG319" s="221">
        <v>0</v>
      </c>
      <c r="AH319" s="246">
        <v>4300000</v>
      </c>
      <c r="AI319" s="246">
        <v>5073500</v>
      </c>
      <c r="AJ319" s="210">
        <v>80259739</v>
      </c>
      <c r="AK319" s="210">
        <v>0</v>
      </c>
      <c r="AL319" s="210">
        <v>0</v>
      </c>
      <c r="AM319" s="210">
        <v>194484204</v>
      </c>
      <c r="AN319" s="247">
        <v>194484204</v>
      </c>
      <c r="AO319" s="210">
        <v>109150965</v>
      </c>
      <c r="AP319" s="221">
        <v>559511594</v>
      </c>
      <c r="AQ319" s="210">
        <v>0</v>
      </c>
      <c r="AS319" s="244">
        <f t="shared" si="73"/>
        <v>0</v>
      </c>
    </row>
    <row r="320" spans="1:45" x14ac:dyDescent="0.35">
      <c r="A320" s="257">
        <v>23411</v>
      </c>
      <c r="B320" s="212" t="s">
        <v>629</v>
      </c>
      <c r="C320" s="217">
        <v>15000000</v>
      </c>
      <c r="D320" s="217">
        <v>0</v>
      </c>
      <c r="E320" s="217">
        <v>0</v>
      </c>
      <c r="F320" s="217">
        <v>0</v>
      </c>
      <c r="G320" s="217">
        <f t="shared" si="74"/>
        <v>15000000</v>
      </c>
      <c r="H320" s="217">
        <v>0</v>
      </c>
      <c r="I320" s="217">
        <v>0</v>
      </c>
      <c r="J320" s="217">
        <f t="shared" si="75"/>
        <v>15000000</v>
      </c>
      <c r="K320" s="217">
        <v>0</v>
      </c>
      <c r="L320" s="217">
        <v>0</v>
      </c>
      <c r="M320" s="217">
        <f t="shared" si="76"/>
        <v>0</v>
      </c>
      <c r="N320" s="217">
        <v>0</v>
      </c>
      <c r="O320" s="217">
        <f t="shared" si="77"/>
        <v>0</v>
      </c>
      <c r="P320" s="217">
        <f t="shared" si="78"/>
        <v>15000000</v>
      </c>
      <c r="Q320" s="217">
        <f t="shared" si="79"/>
        <v>0</v>
      </c>
      <c r="S320" s="222">
        <v>23411</v>
      </c>
      <c r="T320" s="243" t="s">
        <v>971</v>
      </c>
      <c r="U320" s="221">
        <v>15000000</v>
      </c>
      <c r="V320" s="221">
        <v>0</v>
      </c>
      <c r="W320" s="221">
        <v>0</v>
      </c>
      <c r="X320" s="221">
        <v>0</v>
      </c>
      <c r="Y320" s="221">
        <v>15000000</v>
      </c>
      <c r="Z320" s="221">
        <v>0</v>
      </c>
      <c r="AA320" s="221">
        <v>0</v>
      </c>
      <c r="AB320" s="246">
        <v>0</v>
      </c>
      <c r="AC320" s="221">
        <v>0</v>
      </c>
      <c r="AD320" s="221">
        <v>0</v>
      </c>
      <c r="AE320" s="246">
        <v>0</v>
      </c>
      <c r="AF320" s="221">
        <v>15000000</v>
      </c>
      <c r="AG320" s="221">
        <v>0</v>
      </c>
      <c r="AH320" s="246">
        <v>0</v>
      </c>
      <c r="AI320" s="246">
        <v>0</v>
      </c>
      <c r="AJ320" s="210">
        <v>0</v>
      </c>
      <c r="AK320" s="210">
        <v>0</v>
      </c>
      <c r="AL320" s="210">
        <v>0</v>
      </c>
      <c r="AM320" s="210">
        <v>0</v>
      </c>
      <c r="AN320" s="247">
        <v>0</v>
      </c>
      <c r="AO320" s="210">
        <v>0</v>
      </c>
      <c r="AP320" s="221">
        <v>15000000</v>
      </c>
      <c r="AQ320" s="210">
        <v>0</v>
      </c>
      <c r="AS320" s="244">
        <f t="shared" si="73"/>
        <v>0</v>
      </c>
    </row>
    <row r="321" spans="1:45" x14ac:dyDescent="0.35">
      <c r="A321" s="257">
        <v>23412</v>
      </c>
      <c r="B321" s="212" t="s">
        <v>630</v>
      </c>
      <c r="C321" s="217">
        <v>180000000</v>
      </c>
      <c r="D321" s="217">
        <v>0</v>
      </c>
      <c r="E321" s="217">
        <v>0</v>
      </c>
      <c r="F321" s="217">
        <v>0</v>
      </c>
      <c r="G321" s="217">
        <f t="shared" si="74"/>
        <v>180000000</v>
      </c>
      <c r="H321" s="217">
        <v>19849035</v>
      </c>
      <c r="I321" s="217">
        <v>70849035</v>
      </c>
      <c r="J321" s="217">
        <f t="shared" si="75"/>
        <v>109150965</v>
      </c>
      <c r="K321" s="217">
        <v>4300000</v>
      </c>
      <c r="L321" s="217">
        <v>4300000</v>
      </c>
      <c r="M321" s="217">
        <f t="shared" si="76"/>
        <v>66549035</v>
      </c>
      <c r="N321" s="217">
        <v>180000000</v>
      </c>
      <c r="O321" s="217">
        <f t="shared" si="77"/>
        <v>109150965</v>
      </c>
      <c r="P321" s="217">
        <f t="shared" si="78"/>
        <v>0</v>
      </c>
      <c r="Q321" s="217">
        <f t="shared" si="79"/>
        <v>4300000</v>
      </c>
      <c r="S321" s="222">
        <v>23412</v>
      </c>
      <c r="T321" s="243" t="s">
        <v>972</v>
      </c>
      <c r="U321" s="221">
        <v>180000000</v>
      </c>
      <c r="V321" s="221">
        <v>0</v>
      </c>
      <c r="W321" s="221">
        <v>0</v>
      </c>
      <c r="X321" s="221">
        <v>0</v>
      </c>
      <c r="Y321" s="221">
        <v>180000000</v>
      </c>
      <c r="Z321" s="221">
        <v>0</v>
      </c>
      <c r="AA321" s="221">
        <v>0</v>
      </c>
      <c r="AB321" s="246">
        <v>19849035</v>
      </c>
      <c r="AC321" s="221">
        <v>19849035</v>
      </c>
      <c r="AD321" s="221">
        <v>70849035</v>
      </c>
      <c r="AE321" s="246">
        <v>70849035</v>
      </c>
      <c r="AF321" s="221">
        <v>109150965</v>
      </c>
      <c r="AG321" s="221">
        <v>0</v>
      </c>
      <c r="AH321" s="246">
        <v>4300000</v>
      </c>
      <c r="AI321" s="246">
        <v>4300000</v>
      </c>
      <c r="AJ321" s="210">
        <v>66549035</v>
      </c>
      <c r="AK321" s="210">
        <v>0</v>
      </c>
      <c r="AL321" s="210">
        <v>0</v>
      </c>
      <c r="AM321" s="210">
        <v>180000000</v>
      </c>
      <c r="AN321" s="247">
        <v>180000000</v>
      </c>
      <c r="AO321" s="210">
        <v>109150965</v>
      </c>
      <c r="AP321" s="221">
        <v>0</v>
      </c>
      <c r="AQ321" s="210">
        <v>0</v>
      </c>
      <c r="AS321" s="244">
        <f t="shared" si="73"/>
        <v>0</v>
      </c>
    </row>
    <row r="322" spans="1:45" s="226" customFormat="1" x14ac:dyDescent="0.35">
      <c r="A322" s="257">
        <v>23413</v>
      </c>
      <c r="B322" s="212" t="s">
        <v>631</v>
      </c>
      <c r="C322" s="217">
        <v>533995798</v>
      </c>
      <c r="D322" s="217">
        <v>0</v>
      </c>
      <c r="E322" s="217">
        <v>0</v>
      </c>
      <c r="F322" s="217">
        <v>0</v>
      </c>
      <c r="G322" s="217">
        <f t="shared" si="74"/>
        <v>533995798</v>
      </c>
      <c r="H322" s="217">
        <v>0</v>
      </c>
      <c r="I322" s="217">
        <v>0</v>
      </c>
      <c r="J322" s="217">
        <f t="shared" si="75"/>
        <v>533995798</v>
      </c>
      <c r="K322" s="217">
        <v>0</v>
      </c>
      <c r="L322" s="217">
        <v>0</v>
      </c>
      <c r="M322" s="217">
        <f t="shared" si="76"/>
        <v>0</v>
      </c>
      <c r="N322" s="217">
        <v>0</v>
      </c>
      <c r="O322" s="217">
        <f t="shared" si="77"/>
        <v>0</v>
      </c>
      <c r="P322" s="217">
        <f t="shared" si="78"/>
        <v>533995798</v>
      </c>
      <c r="Q322" s="217">
        <f t="shared" si="79"/>
        <v>0</v>
      </c>
      <c r="R322" s="210"/>
      <c r="S322" s="227">
        <v>23413</v>
      </c>
      <c r="T322" s="242" t="s">
        <v>973</v>
      </c>
      <c r="U322" s="228">
        <v>533995798</v>
      </c>
      <c r="V322" s="228">
        <v>0</v>
      </c>
      <c r="W322" s="228">
        <v>0</v>
      </c>
      <c r="X322" s="228">
        <v>0</v>
      </c>
      <c r="Y322" s="228">
        <v>533995798</v>
      </c>
      <c r="Z322" s="228">
        <v>0</v>
      </c>
      <c r="AA322" s="228">
        <v>0</v>
      </c>
      <c r="AB322" s="245">
        <v>0</v>
      </c>
      <c r="AC322" s="228">
        <v>0</v>
      </c>
      <c r="AD322" s="228">
        <v>0</v>
      </c>
      <c r="AE322" s="245">
        <v>0</v>
      </c>
      <c r="AF322" s="228">
        <v>533995798</v>
      </c>
      <c r="AG322" s="228">
        <v>0</v>
      </c>
      <c r="AH322" s="245">
        <v>0</v>
      </c>
      <c r="AI322" s="245">
        <v>0</v>
      </c>
      <c r="AJ322" s="226">
        <v>0</v>
      </c>
      <c r="AK322" s="226">
        <v>0</v>
      </c>
      <c r="AL322" s="226">
        <v>0</v>
      </c>
      <c r="AM322" s="226">
        <v>0</v>
      </c>
      <c r="AN322" s="248">
        <v>0</v>
      </c>
      <c r="AO322" s="226">
        <v>0</v>
      </c>
      <c r="AP322" s="228">
        <v>533995798</v>
      </c>
      <c r="AQ322" s="226">
        <v>0</v>
      </c>
      <c r="AS322" s="244">
        <f t="shared" si="73"/>
        <v>0</v>
      </c>
    </row>
    <row r="323" spans="1:45" s="226" customFormat="1" x14ac:dyDescent="0.35">
      <c r="A323" s="257">
        <v>23415</v>
      </c>
      <c r="B323" s="212" t="s">
        <v>632</v>
      </c>
      <c r="C323" s="217">
        <v>25000000</v>
      </c>
      <c r="D323" s="217">
        <v>0</v>
      </c>
      <c r="E323" s="217">
        <v>0</v>
      </c>
      <c r="F323" s="217">
        <v>0</v>
      </c>
      <c r="G323" s="217">
        <f t="shared" si="74"/>
        <v>25000000</v>
      </c>
      <c r="H323" s="217">
        <v>13710704</v>
      </c>
      <c r="I323" s="217">
        <v>14484204</v>
      </c>
      <c r="J323" s="217">
        <f t="shared" si="75"/>
        <v>10515796</v>
      </c>
      <c r="K323" s="217">
        <v>0</v>
      </c>
      <c r="L323" s="217">
        <v>773500</v>
      </c>
      <c r="M323" s="217">
        <f t="shared" si="76"/>
        <v>13710704</v>
      </c>
      <c r="N323" s="217">
        <v>14484204</v>
      </c>
      <c r="O323" s="217">
        <f t="shared" si="77"/>
        <v>0</v>
      </c>
      <c r="P323" s="217">
        <f t="shared" si="78"/>
        <v>10515796</v>
      </c>
      <c r="Q323" s="217">
        <f t="shared" si="79"/>
        <v>773500</v>
      </c>
      <c r="R323" s="210"/>
      <c r="S323" s="227">
        <v>23415</v>
      </c>
      <c r="T323" s="242" t="s">
        <v>1157</v>
      </c>
      <c r="U323" s="228">
        <v>25000000</v>
      </c>
      <c r="V323" s="228">
        <v>0</v>
      </c>
      <c r="W323" s="228">
        <v>0</v>
      </c>
      <c r="X323" s="228">
        <v>0</v>
      </c>
      <c r="Y323" s="228">
        <v>25000000</v>
      </c>
      <c r="Z323" s="228">
        <v>0</v>
      </c>
      <c r="AA323" s="228">
        <v>0</v>
      </c>
      <c r="AB323" s="245">
        <v>13710704</v>
      </c>
      <c r="AC323" s="228">
        <v>13710704</v>
      </c>
      <c r="AD323" s="228">
        <v>14484204</v>
      </c>
      <c r="AE323" s="245">
        <v>14484204</v>
      </c>
      <c r="AF323" s="228">
        <v>10515796</v>
      </c>
      <c r="AG323" s="228">
        <v>0</v>
      </c>
      <c r="AH323" s="245">
        <v>0</v>
      </c>
      <c r="AI323" s="245">
        <v>773500</v>
      </c>
      <c r="AJ323" s="226">
        <v>13710704</v>
      </c>
      <c r="AK323" s="226">
        <v>0</v>
      </c>
      <c r="AL323" s="226">
        <v>0</v>
      </c>
      <c r="AM323" s="226">
        <v>14484204</v>
      </c>
      <c r="AN323" s="248">
        <v>14484204</v>
      </c>
      <c r="AO323" s="226">
        <v>0</v>
      </c>
      <c r="AP323" s="228">
        <v>10515796</v>
      </c>
      <c r="AQ323" s="226">
        <v>0</v>
      </c>
      <c r="AS323" s="244">
        <f t="shared" si="73"/>
        <v>0</v>
      </c>
    </row>
    <row r="324" spans="1:45" s="226" customFormat="1" x14ac:dyDescent="0.35">
      <c r="A324" s="229">
        <v>2344</v>
      </c>
      <c r="B324" s="230" t="s">
        <v>156</v>
      </c>
      <c r="C324" s="231">
        <f>+C325</f>
        <v>1365809240</v>
      </c>
      <c r="D324" s="231">
        <v>0</v>
      </c>
      <c r="E324" s="231">
        <v>0</v>
      </c>
      <c r="F324" s="231">
        <v>0</v>
      </c>
      <c r="G324" s="231">
        <f t="shared" si="74"/>
        <v>1365809240</v>
      </c>
      <c r="H324" s="231">
        <v>0</v>
      </c>
      <c r="I324" s="231">
        <v>0</v>
      </c>
      <c r="J324" s="231">
        <f t="shared" si="75"/>
        <v>1365809240</v>
      </c>
      <c r="K324" s="231">
        <v>0</v>
      </c>
      <c r="L324" s="231">
        <v>0</v>
      </c>
      <c r="M324" s="231">
        <f t="shared" si="76"/>
        <v>0</v>
      </c>
      <c r="N324" s="231">
        <v>0</v>
      </c>
      <c r="O324" s="231">
        <f t="shared" si="77"/>
        <v>0</v>
      </c>
      <c r="P324" s="231">
        <f t="shared" si="78"/>
        <v>1365809240</v>
      </c>
      <c r="Q324" s="231">
        <f t="shared" si="79"/>
        <v>0</v>
      </c>
      <c r="S324" s="227">
        <v>2344</v>
      </c>
      <c r="T324" s="242" t="s">
        <v>156</v>
      </c>
      <c r="U324" s="228">
        <v>1365809240</v>
      </c>
      <c r="V324" s="228">
        <v>0</v>
      </c>
      <c r="W324" s="228">
        <v>0</v>
      </c>
      <c r="X324" s="228">
        <v>0</v>
      </c>
      <c r="Y324" s="228">
        <v>1365809240</v>
      </c>
      <c r="Z324" s="228">
        <v>0</v>
      </c>
      <c r="AA324" s="228">
        <v>0</v>
      </c>
      <c r="AB324" s="245">
        <v>0</v>
      </c>
      <c r="AC324" s="228">
        <v>0</v>
      </c>
      <c r="AD324" s="228">
        <v>0</v>
      </c>
      <c r="AE324" s="245">
        <v>0</v>
      </c>
      <c r="AF324" s="228">
        <v>1365809240</v>
      </c>
      <c r="AG324" s="228">
        <v>0</v>
      </c>
      <c r="AH324" s="245">
        <v>0</v>
      </c>
      <c r="AI324" s="245">
        <v>0</v>
      </c>
      <c r="AJ324" s="226">
        <v>0</v>
      </c>
      <c r="AK324" s="226">
        <v>0</v>
      </c>
      <c r="AL324" s="226">
        <v>0</v>
      </c>
      <c r="AM324" s="226">
        <v>0</v>
      </c>
      <c r="AN324" s="248">
        <v>0</v>
      </c>
      <c r="AO324" s="226">
        <v>0</v>
      </c>
      <c r="AP324" s="228">
        <v>1365809240</v>
      </c>
      <c r="AQ324" s="226">
        <v>0</v>
      </c>
      <c r="AS324" s="244">
        <f t="shared" si="73"/>
        <v>0</v>
      </c>
    </row>
    <row r="325" spans="1:45" s="226" customFormat="1" x14ac:dyDescent="0.35">
      <c r="A325" s="257">
        <v>23442</v>
      </c>
      <c r="B325" s="236" t="s">
        <v>157</v>
      </c>
      <c r="C325" s="237">
        <v>1365809240</v>
      </c>
      <c r="D325" s="237">
        <v>0</v>
      </c>
      <c r="E325" s="237">
        <v>0</v>
      </c>
      <c r="F325" s="237">
        <v>0</v>
      </c>
      <c r="G325" s="237">
        <f t="shared" si="74"/>
        <v>1365809240</v>
      </c>
      <c r="H325" s="237">
        <v>0</v>
      </c>
      <c r="I325" s="237">
        <v>0</v>
      </c>
      <c r="J325" s="237">
        <f t="shared" si="75"/>
        <v>1365809240</v>
      </c>
      <c r="K325" s="237">
        <v>0</v>
      </c>
      <c r="L325" s="237">
        <v>0</v>
      </c>
      <c r="M325" s="237">
        <f t="shared" si="76"/>
        <v>0</v>
      </c>
      <c r="N325" s="237">
        <v>0</v>
      </c>
      <c r="O325" s="237">
        <f t="shared" si="77"/>
        <v>0</v>
      </c>
      <c r="P325" s="237">
        <f t="shared" si="78"/>
        <v>1365809240</v>
      </c>
      <c r="Q325" s="237">
        <f t="shared" si="79"/>
        <v>0</v>
      </c>
      <c r="S325" s="227">
        <v>23442</v>
      </c>
      <c r="T325" s="242" t="s">
        <v>157</v>
      </c>
      <c r="U325" s="228">
        <v>1365809240</v>
      </c>
      <c r="V325" s="228">
        <v>0</v>
      </c>
      <c r="W325" s="228">
        <v>0</v>
      </c>
      <c r="X325" s="228">
        <v>0</v>
      </c>
      <c r="Y325" s="228">
        <v>1365809240</v>
      </c>
      <c r="Z325" s="228">
        <v>0</v>
      </c>
      <c r="AA325" s="228">
        <v>0</v>
      </c>
      <c r="AB325" s="245">
        <v>0</v>
      </c>
      <c r="AC325" s="228">
        <v>0</v>
      </c>
      <c r="AD325" s="228">
        <v>0</v>
      </c>
      <c r="AE325" s="245">
        <v>0</v>
      </c>
      <c r="AF325" s="228">
        <v>1365809240</v>
      </c>
      <c r="AG325" s="228">
        <v>0</v>
      </c>
      <c r="AH325" s="245">
        <v>0</v>
      </c>
      <c r="AI325" s="245">
        <v>0</v>
      </c>
      <c r="AJ325" s="226">
        <v>0</v>
      </c>
      <c r="AK325" s="226">
        <v>0</v>
      </c>
      <c r="AL325" s="226">
        <v>0</v>
      </c>
      <c r="AM325" s="226">
        <v>0</v>
      </c>
      <c r="AN325" s="248">
        <v>0</v>
      </c>
      <c r="AO325" s="226">
        <v>0</v>
      </c>
      <c r="AP325" s="228">
        <v>1365809240</v>
      </c>
      <c r="AQ325" s="226">
        <v>0</v>
      </c>
      <c r="AS325" s="244">
        <f t="shared" si="73"/>
        <v>0</v>
      </c>
    </row>
    <row r="326" spans="1:45" x14ac:dyDescent="0.35">
      <c r="A326" s="229">
        <v>235</v>
      </c>
      <c r="B326" s="230" t="s">
        <v>158</v>
      </c>
      <c r="C326" s="231">
        <f>+C327+C337+C354+C366+C374+C376+C377+C378+C379+C380+C381+C382+C383+C384+C385+C386+C387+C388+C389+C390+C391+C392+C393+C394+C395+C396+C397+C398</f>
        <v>0</v>
      </c>
      <c r="D326" s="231">
        <v>4866721446</v>
      </c>
      <c r="E326" s="231">
        <v>4866721446</v>
      </c>
      <c r="F326" s="231">
        <v>12971246597.470001</v>
      </c>
      <c r="G326" s="231">
        <f t="shared" si="74"/>
        <v>12971246597.470001</v>
      </c>
      <c r="H326" s="231">
        <v>717038803.83999991</v>
      </c>
      <c r="I326" s="231">
        <v>1061638587.9400001</v>
      </c>
      <c r="J326" s="231">
        <f t="shared" si="75"/>
        <v>11909608009.530001</v>
      </c>
      <c r="K326" s="231">
        <v>139605159</v>
      </c>
      <c r="L326" s="231">
        <v>236419488</v>
      </c>
      <c r="M326" s="231">
        <f t="shared" si="76"/>
        <v>825219099.94000006</v>
      </c>
      <c r="N326" s="231">
        <v>1499074005.0999999</v>
      </c>
      <c r="O326" s="231">
        <f t="shared" si="77"/>
        <v>437435417.15999985</v>
      </c>
      <c r="P326" s="231">
        <f t="shared" si="78"/>
        <v>11472172592.370001</v>
      </c>
      <c r="Q326" s="231">
        <f t="shared" si="79"/>
        <v>236419488</v>
      </c>
      <c r="R326" s="226"/>
      <c r="S326" s="222">
        <v>235</v>
      </c>
      <c r="T326" s="243" t="s">
        <v>158</v>
      </c>
      <c r="U326" s="221">
        <v>0</v>
      </c>
      <c r="V326" s="221">
        <v>4866721446</v>
      </c>
      <c r="W326" s="221">
        <v>2182569021</v>
      </c>
      <c r="X326" s="221">
        <v>8072066083.4699984</v>
      </c>
      <c r="Y326" s="221">
        <v>10756218508.469997</v>
      </c>
      <c r="Z326" s="221">
        <v>4641171</v>
      </c>
      <c r="AA326" s="221">
        <v>4641171</v>
      </c>
      <c r="AB326" s="246">
        <v>717038803.83999991</v>
      </c>
      <c r="AC326" s="221">
        <v>712397632.83999991</v>
      </c>
      <c r="AD326" s="221">
        <v>1066279758.9400001</v>
      </c>
      <c r="AE326" s="246">
        <v>1061638587.9400001</v>
      </c>
      <c r="AF326" s="221">
        <v>9694579920.5299969</v>
      </c>
      <c r="AG326" s="221">
        <v>0</v>
      </c>
      <c r="AH326" s="246">
        <v>139605159</v>
      </c>
      <c r="AI326" s="246">
        <v>236419488</v>
      </c>
      <c r="AJ326" s="210">
        <v>825219099.94000006</v>
      </c>
      <c r="AK326" s="210">
        <v>5554171</v>
      </c>
      <c r="AL326" s="210">
        <v>367880773</v>
      </c>
      <c r="AM326" s="210">
        <v>1504628176.0999999</v>
      </c>
      <c r="AN326" s="247">
        <v>1499074005.0999999</v>
      </c>
      <c r="AO326" s="210">
        <v>437435417.15999985</v>
      </c>
      <c r="AP326" s="221">
        <v>9257144503.369997</v>
      </c>
      <c r="AQ326" s="210">
        <v>0</v>
      </c>
      <c r="AS326" s="244">
        <f t="shared" si="73"/>
        <v>2684152425</v>
      </c>
    </row>
    <row r="327" spans="1:45" x14ac:dyDescent="0.35">
      <c r="A327" s="235">
        <v>23501</v>
      </c>
      <c r="B327" s="236" t="s">
        <v>1158</v>
      </c>
      <c r="C327" s="237">
        <v>0</v>
      </c>
      <c r="D327" s="237">
        <v>0</v>
      </c>
      <c r="E327" s="237">
        <v>0</v>
      </c>
      <c r="F327" s="237">
        <v>1441367799</v>
      </c>
      <c r="G327" s="237">
        <f t="shared" si="74"/>
        <v>1441367799</v>
      </c>
      <c r="H327" s="237">
        <v>87748395</v>
      </c>
      <c r="I327" s="237">
        <v>96805016</v>
      </c>
      <c r="J327" s="237">
        <f t="shared" si="75"/>
        <v>1344562783</v>
      </c>
      <c r="K327" s="237">
        <v>0</v>
      </c>
      <c r="L327" s="237">
        <v>9056621</v>
      </c>
      <c r="M327" s="237">
        <f t="shared" si="76"/>
        <v>87748395</v>
      </c>
      <c r="N327" s="237">
        <v>126025016</v>
      </c>
      <c r="O327" s="237">
        <f t="shared" si="77"/>
        <v>29220000</v>
      </c>
      <c r="P327" s="237">
        <f t="shared" si="78"/>
        <v>1315342783</v>
      </c>
      <c r="Q327" s="237">
        <f t="shared" si="79"/>
        <v>9056621</v>
      </c>
      <c r="R327" s="226"/>
      <c r="S327" s="222">
        <v>23501</v>
      </c>
      <c r="T327" s="243" t="s">
        <v>159</v>
      </c>
      <c r="U327" s="221">
        <v>0</v>
      </c>
      <c r="V327" s="221">
        <v>0</v>
      </c>
      <c r="W327" s="221">
        <v>0</v>
      </c>
      <c r="X327" s="221">
        <v>1441367799</v>
      </c>
      <c r="Y327" s="221">
        <v>1441367799</v>
      </c>
      <c r="Z327" s="221">
        <v>0</v>
      </c>
      <c r="AA327" s="221">
        <v>0</v>
      </c>
      <c r="AB327" s="246">
        <v>87748395</v>
      </c>
      <c r="AC327" s="221">
        <v>87748395</v>
      </c>
      <c r="AD327" s="221">
        <v>96805016</v>
      </c>
      <c r="AE327" s="246">
        <v>96805016</v>
      </c>
      <c r="AF327" s="221">
        <v>1344562783</v>
      </c>
      <c r="AG327" s="221">
        <v>0</v>
      </c>
      <c r="AH327" s="246">
        <v>0</v>
      </c>
      <c r="AI327" s="246">
        <v>9056621</v>
      </c>
      <c r="AJ327" s="210">
        <v>87748395</v>
      </c>
      <c r="AK327" s="210">
        <v>0</v>
      </c>
      <c r="AL327" s="210">
        <v>3081645</v>
      </c>
      <c r="AM327" s="210">
        <v>126025016</v>
      </c>
      <c r="AN327" s="247">
        <v>126025016</v>
      </c>
      <c r="AO327" s="210">
        <v>29220000</v>
      </c>
      <c r="AP327" s="221">
        <v>1315342783</v>
      </c>
      <c r="AQ327" s="210">
        <v>0</v>
      </c>
      <c r="AS327" s="244">
        <f t="shared" ref="AS327:AS390" si="80">+E327-W327</f>
        <v>0</v>
      </c>
    </row>
    <row r="328" spans="1:45" x14ac:dyDescent="0.35">
      <c r="A328" s="255">
        <v>2350101</v>
      </c>
      <c r="B328" s="212" t="s">
        <v>160</v>
      </c>
      <c r="C328" s="217">
        <v>0</v>
      </c>
      <c r="D328" s="217">
        <v>0</v>
      </c>
      <c r="E328" s="217">
        <v>0</v>
      </c>
      <c r="F328" s="217">
        <v>237229972</v>
      </c>
      <c r="G328" s="256">
        <f t="shared" si="74"/>
        <v>237229972</v>
      </c>
      <c r="H328" s="217">
        <v>0</v>
      </c>
      <c r="I328" s="217">
        <v>0</v>
      </c>
      <c r="J328" s="217">
        <f t="shared" si="75"/>
        <v>237229972</v>
      </c>
      <c r="K328" s="217">
        <v>0</v>
      </c>
      <c r="L328" s="217">
        <v>0</v>
      </c>
      <c r="M328" s="217">
        <f t="shared" si="76"/>
        <v>0</v>
      </c>
      <c r="N328" s="217">
        <v>0</v>
      </c>
      <c r="O328" s="217">
        <f t="shared" si="77"/>
        <v>0</v>
      </c>
      <c r="P328" s="217">
        <f t="shared" si="78"/>
        <v>237229972</v>
      </c>
      <c r="Q328" s="217">
        <f t="shared" si="79"/>
        <v>0</v>
      </c>
      <c r="S328" s="222">
        <v>2350101</v>
      </c>
      <c r="T328" s="243" t="s">
        <v>160</v>
      </c>
      <c r="U328" s="221">
        <v>0</v>
      </c>
      <c r="V328" s="221">
        <v>0</v>
      </c>
      <c r="W328" s="221">
        <v>0</v>
      </c>
      <c r="X328" s="221">
        <v>237229972</v>
      </c>
      <c r="Y328" s="221">
        <v>237229972</v>
      </c>
      <c r="Z328" s="221">
        <v>0</v>
      </c>
      <c r="AA328" s="221">
        <v>0</v>
      </c>
      <c r="AB328" s="246">
        <v>0</v>
      </c>
      <c r="AC328" s="221">
        <v>0</v>
      </c>
      <c r="AD328" s="221">
        <v>0</v>
      </c>
      <c r="AE328" s="246">
        <v>0</v>
      </c>
      <c r="AF328" s="221">
        <v>237229972</v>
      </c>
      <c r="AG328" s="221">
        <v>0</v>
      </c>
      <c r="AH328" s="246">
        <v>0</v>
      </c>
      <c r="AI328" s="246">
        <v>0</v>
      </c>
      <c r="AJ328" s="210">
        <v>0</v>
      </c>
      <c r="AK328" s="210">
        <v>0</v>
      </c>
      <c r="AL328" s="210">
        <v>0</v>
      </c>
      <c r="AM328" s="210">
        <v>0</v>
      </c>
      <c r="AN328" s="247">
        <v>0</v>
      </c>
      <c r="AO328" s="210">
        <v>0</v>
      </c>
      <c r="AP328" s="221">
        <v>237229972</v>
      </c>
      <c r="AQ328" s="210">
        <v>0</v>
      </c>
      <c r="AS328" s="244">
        <f t="shared" si="80"/>
        <v>0</v>
      </c>
    </row>
    <row r="329" spans="1:45" x14ac:dyDescent="0.35">
      <c r="A329" s="255">
        <v>2350102</v>
      </c>
      <c r="B329" s="212" t="s">
        <v>161</v>
      </c>
      <c r="C329" s="217">
        <v>0</v>
      </c>
      <c r="D329" s="217">
        <v>0</v>
      </c>
      <c r="E329" s="217">
        <v>0</v>
      </c>
      <c r="F329" s="217">
        <v>47959207</v>
      </c>
      <c r="G329" s="256">
        <f t="shared" si="74"/>
        <v>47959207</v>
      </c>
      <c r="H329" s="217">
        <v>0</v>
      </c>
      <c r="I329" s="217">
        <v>9056621</v>
      </c>
      <c r="J329" s="217">
        <f t="shared" si="75"/>
        <v>38902586</v>
      </c>
      <c r="K329" s="217">
        <v>0</v>
      </c>
      <c r="L329" s="217">
        <v>9056621</v>
      </c>
      <c r="M329" s="217">
        <f t="shared" si="76"/>
        <v>0</v>
      </c>
      <c r="N329" s="217">
        <v>9056621</v>
      </c>
      <c r="O329" s="217">
        <f t="shared" si="77"/>
        <v>0</v>
      </c>
      <c r="P329" s="217">
        <f t="shared" si="78"/>
        <v>38902586</v>
      </c>
      <c r="Q329" s="217">
        <f t="shared" si="79"/>
        <v>9056621</v>
      </c>
      <c r="S329" s="222">
        <v>2350102</v>
      </c>
      <c r="T329" s="243" t="s">
        <v>161</v>
      </c>
      <c r="U329" s="221">
        <v>0</v>
      </c>
      <c r="V329" s="221">
        <v>0</v>
      </c>
      <c r="W329" s="221">
        <v>0</v>
      </c>
      <c r="X329" s="221">
        <v>47959207</v>
      </c>
      <c r="Y329" s="221">
        <v>47959207</v>
      </c>
      <c r="Z329" s="221">
        <v>0</v>
      </c>
      <c r="AA329" s="221">
        <v>0</v>
      </c>
      <c r="AB329" s="246">
        <v>0</v>
      </c>
      <c r="AC329" s="221">
        <v>0</v>
      </c>
      <c r="AD329" s="221">
        <v>9056621</v>
      </c>
      <c r="AE329" s="246">
        <v>9056621</v>
      </c>
      <c r="AF329" s="221">
        <v>38902586</v>
      </c>
      <c r="AG329" s="221">
        <v>0</v>
      </c>
      <c r="AH329" s="246">
        <v>0</v>
      </c>
      <c r="AI329" s="246">
        <v>9056621</v>
      </c>
      <c r="AJ329" s="210">
        <v>0</v>
      </c>
      <c r="AK329" s="210">
        <v>0</v>
      </c>
      <c r="AL329" s="210">
        <v>0</v>
      </c>
      <c r="AM329" s="210">
        <v>9056621</v>
      </c>
      <c r="AN329" s="247">
        <v>9056621</v>
      </c>
      <c r="AO329" s="210">
        <v>0</v>
      </c>
      <c r="AP329" s="221">
        <v>38902586</v>
      </c>
      <c r="AQ329" s="210">
        <v>0</v>
      </c>
      <c r="AS329" s="244">
        <f t="shared" si="80"/>
        <v>0</v>
      </c>
    </row>
    <row r="330" spans="1:45" x14ac:dyDescent="0.35">
      <c r="A330" s="255">
        <v>2350103</v>
      </c>
      <c r="B330" s="212" t="s">
        <v>162</v>
      </c>
      <c r="C330" s="217">
        <v>0</v>
      </c>
      <c r="D330" s="217">
        <v>0</v>
      </c>
      <c r="E330" s="217">
        <v>0</v>
      </c>
      <c r="F330" s="217">
        <v>47959208</v>
      </c>
      <c r="G330" s="256">
        <f t="shared" si="74"/>
        <v>47959208</v>
      </c>
      <c r="H330" s="217">
        <v>0</v>
      </c>
      <c r="I330" s="217">
        <v>0</v>
      </c>
      <c r="J330" s="217">
        <f t="shared" si="75"/>
        <v>47959208</v>
      </c>
      <c r="K330" s="217">
        <v>0</v>
      </c>
      <c r="L330" s="217">
        <v>0</v>
      </c>
      <c r="M330" s="217">
        <f t="shared" si="76"/>
        <v>0</v>
      </c>
      <c r="N330" s="217">
        <v>0</v>
      </c>
      <c r="O330" s="217">
        <f t="shared" si="77"/>
        <v>0</v>
      </c>
      <c r="P330" s="217">
        <f t="shared" si="78"/>
        <v>47959208</v>
      </c>
      <c r="Q330" s="217">
        <f t="shared" si="79"/>
        <v>0</v>
      </c>
      <c r="S330" s="222">
        <v>2350103</v>
      </c>
      <c r="T330" s="243" t="s">
        <v>162</v>
      </c>
      <c r="U330" s="221">
        <v>0</v>
      </c>
      <c r="V330" s="221">
        <v>0</v>
      </c>
      <c r="W330" s="221">
        <v>0</v>
      </c>
      <c r="X330" s="221">
        <v>47959208</v>
      </c>
      <c r="Y330" s="221">
        <v>47959208</v>
      </c>
      <c r="Z330" s="221">
        <v>0</v>
      </c>
      <c r="AA330" s="221">
        <v>0</v>
      </c>
      <c r="AB330" s="246">
        <v>0</v>
      </c>
      <c r="AC330" s="221">
        <v>0</v>
      </c>
      <c r="AD330" s="221">
        <v>0</v>
      </c>
      <c r="AE330" s="246">
        <v>0</v>
      </c>
      <c r="AF330" s="221">
        <v>47959208</v>
      </c>
      <c r="AG330" s="221">
        <v>0</v>
      </c>
      <c r="AH330" s="246">
        <v>0</v>
      </c>
      <c r="AI330" s="246">
        <v>0</v>
      </c>
      <c r="AJ330" s="210">
        <v>0</v>
      </c>
      <c r="AK330" s="210">
        <v>0</v>
      </c>
      <c r="AL330" s="210">
        <v>0</v>
      </c>
      <c r="AM330" s="210">
        <v>0</v>
      </c>
      <c r="AN330" s="247">
        <v>0</v>
      </c>
      <c r="AO330" s="210">
        <v>0</v>
      </c>
      <c r="AP330" s="221">
        <v>47959208</v>
      </c>
      <c r="AQ330" s="210">
        <v>0</v>
      </c>
      <c r="AS330" s="244">
        <f t="shared" si="80"/>
        <v>0</v>
      </c>
    </row>
    <row r="331" spans="1:45" x14ac:dyDescent="0.35">
      <c r="A331" s="260">
        <v>2350104</v>
      </c>
      <c r="B331" s="212" t="s">
        <v>163</v>
      </c>
      <c r="C331" s="217">
        <v>0</v>
      </c>
      <c r="D331" s="217">
        <v>0</v>
      </c>
      <c r="E331" s="217">
        <v>0</v>
      </c>
      <c r="F331" s="217">
        <v>189144644</v>
      </c>
      <c r="G331" s="217">
        <f t="shared" si="74"/>
        <v>189144644</v>
      </c>
      <c r="H331" s="217">
        <v>0</v>
      </c>
      <c r="I331" s="217">
        <v>0</v>
      </c>
      <c r="J331" s="217">
        <f t="shared" si="75"/>
        <v>189144644</v>
      </c>
      <c r="K331" s="217">
        <v>0</v>
      </c>
      <c r="L331" s="217">
        <v>0</v>
      </c>
      <c r="M331" s="217">
        <f t="shared" si="76"/>
        <v>0</v>
      </c>
      <c r="N331" s="217">
        <v>0</v>
      </c>
      <c r="O331" s="217">
        <f t="shared" si="77"/>
        <v>0</v>
      </c>
      <c r="P331" s="217">
        <f t="shared" si="78"/>
        <v>189144644</v>
      </c>
      <c r="Q331" s="217">
        <f t="shared" si="79"/>
        <v>0</v>
      </c>
      <c r="S331" s="222">
        <v>2350104</v>
      </c>
      <c r="T331" s="243" t="s">
        <v>163</v>
      </c>
      <c r="U331" s="221">
        <v>0</v>
      </c>
      <c r="V331" s="221">
        <v>0</v>
      </c>
      <c r="W331" s="221">
        <v>0</v>
      </c>
      <c r="X331" s="221">
        <v>189144644</v>
      </c>
      <c r="Y331" s="221">
        <v>189144644</v>
      </c>
      <c r="Z331" s="221">
        <v>0</v>
      </c>
      <c r="AA331" s="221">
        <v>0</v>
      </c>
      <c r="AB331" s="246">
        <v>0</v>
      </c>
      <c r="AC331" s="221">
        <v>0</v>
      </c>
      <c r="AD331" s="221">
        <v>0</v>
      </c>
      <c r="AE331" s="246">
        <v>0</v>
      </c>
      <c r="AF331" s="221">
        <v>189144644</v>
      </c>
      <c r="AG331" s="221">
        <v>0</v>
      </c>
      <c r="AH331" s="246">
        <v>0</v>
      </c>
      <c r="AI331" s="246">
        <v>0</v>
      </c>
      <c r="AJ331" s="210">
        <v>0</v>
      </c>
      <c r="AK331" s="210">
        <v>0</v>
      </c>
      <c r="AL331" s="210">
        <v>0</v>
      </c>
      <c r="AM331" s="210">
        <v>0</v>
      </c>
      <c r="AN331" s="247">
        <v>0</v>
      </c>
      <c r="AO331" s="210">
        <v>0</v>
      </c>
      <c r="AP331" s="221">
        <v>189144644</v>
      </c>
      <c r="AQ331" s="210">
        <v>0</v>
      </c>
      <c r="AS331" s="244">
        <f t="shared" si="80"/>
        <v>0</v>
      </c>
    </row>
    <row r="332" spans="1:45" x14ac:dyDescent="0.35">
      <c r="A332" s="260">
        <v>2350105</v>
      </c>
      <c r="B332" s="212" t="s">
        <v>164</v>
      </c>
      <c r="C332" s="217">
        <v>0</v>
      </c>
      <c r="D332" s="217">
        <v>0</v>
      </c>
      <c r="E332" s="217">
        <v>0</v>
      </c>
      <c r="F332" s="217">
        <v>135472173</v>
      </c>
      <c r="G332" s="217">
        <f t="shared" si="74"/>
        <v>135472173</v>
      </c>
      <c r="H332" s="217">
        <v>0</v>
      </c>
      <c r="I332" s="217">
        <v>0</v>
      </c>
      <c r="J332" s="217">
        <f t="shared" si="75"/>
        <v>135472173</v>
      </c>
      <c r="K332" s="217">
        <v>0</v>
      </c>
      <c r="L332" s="217">
        <v>0</v>
      </c>
      <c r="M332" s="217">
        <f t="shared" si="76"/>
        <v>0</v>
      </c>
      <c r="N332" s="217">
        <v>0</v>
      </c>
      <c r="O332" s="217">
        <f t="shared" si="77"/>
        <v>0</v>
      </c>
      <c r="P332" s="217">
        <f t="shared" si="78"/>
        <v>135472173</v>
      </c>
      <c r="Q332" s="217">
        <f t="shared" si="79"/>
        <v>0</v>
      </c>
      <c r="S332" s="222">
        <v>2350105</v>
      </c>
      <c r="T332" s="243" t="s">
        <v>164</v>
      </c>
      <c r="U332" s="221">
        <v>0</v>
      </c>
      <c r="V332" s="221">
        <v>0</v>
      </c>
      <c r="W332" s="221">
        <v>0</v>
      </c>
      <c r="X332" s="221">
        <v>135472173</v>
      </c>
      <c r="Y332" s="221">
        <v>135472173</v>
      </c>
      <c r="Z332" s="221">
        <v>0</v>
      </c>
      <c r="AA332" s="221">
        <v>0</v>
      </c>
      <c r="AB332" s="246">
        <v>0</v>
      </c>
      <c r="AC332" s="221">
        <v>0</v>
      </c>
      <c r="AD332" s="221">
        <v>0</v>
      </c>
      <c r="AE332" s="246">
        <v>0</v>
      </c>
      <c r="AF332" s="221">
        <v>135472173</v>
      </c>
      <c r="AG332" s="221">
        <v>0</v>
      </c>
      <c r="AH332" s="246">
        <v>0</v>
      </c>
      <c r="AI332" s="246">
        <v>0</v>
      </c>
      <c r="AJ332" s="210">
        <v>0</v>
      </c>
      <c r="AK332" s="210">
        <v>0</v>
      </c>
      <c r="AL332" s="210">
        <v>0</v>
      </c>
      <c r="AM332" s="210">
        <v>0</v>
      </c>
      <c r="AN332" s="247">
        <v>0</v>
      </c>
      <c r="AO332" s="210">
        <v>0</v>
      </c>
      <c r="AP332" s="221">
        <v>135472173</v>
      </c>
      <c r="AQ332" s="210">
        <v>0</v>
      </c>
      <c r="AS332" s="244">
        <f t="shared" si="80"/>
        <v>0</v>
      </c>
    </row>
    <row r="333" spans="1:45" x14ac:dyDescent="0.35">
      <c r="A333" s="260">
        <v>2350106</v>
      </c>
      <c r="B333" s="212" t="s">
        <v>165</v>
      </c>
      <c r="C333" s="217">
        <v>0</v>
      </c>
      <c r="D333" s="217">
        <v>0</v>
      </c>
      <c r="E333" s="217">
        <v>0</v>
      </c>
      <c r="F333" s="217">
        <v>157808831</v>
      </c>
      <c r="G333" s="217">
        <f t="shared" si="74"/>
        <v>157808831</v>
      </c>
      <c r="H333" s="217">
        <v>87748395</v>
      </c>
      <c r="I333" s="217">
        <v>87748395</v>
      </c>
      <c r="J333" s="217">
        <f t="shared" si="75"/>
        <v>70060436</v>
      </c>
      <c r="K333" s="217">
        <v>0</v>
      </c>
      <c r="L333" s="217">
        <v>0</v>
      </c>
      <c r="M333" s="217">
        <f t="shared" si="76"/>
        <v>87748395</v>
      </c>
      <c r="N333" s="217">
        <v>116968395</v>
      </c>
      <c r="O333" s="217">
        <f t="shared" si="77"/>
        <v>29220000</v>
      </c>
      <c r="P333" s="217">
        <f t="shared" si="78"/>
        <v>40840436</v>
      </c>
      <c r="Q333" s="217">
        <f t="shared" si="79"/>
        <v>0</v>
      </c>
      <c r="S333" s="222">
        <v>2350106</v>
      </c>
      <c r="T333" s="243" t="s">
        <v>165</v>
      </c>
      <c r="U333" s="221">
        <v>0</v>
      </c>
      <c r="V333" s="221">
        <v>0</v>
      </c>
      <c r="W333" s="221">
        <v>0</v>
      </c>
      <c r="X333" s="221">
        <v>157808831</v>
      </c>
      <c r="Y333" s="221">
        <v>157808831</v>
      </c>
      <c r="Z333" s="221">
        <v>0</v>
      </c>
      <c r="AA333" s="221">
        <v>0</v>
      </c>
      <c r="AB333" s="246">
        <v>87748395</v>
      </c>
      <c r="AC333" s="221">
        <v>87748395</v>
      </c>
      <c r="AD333" s="221">
        <v>87748395</v>
      </c>
      <c r="AE333" s="246">
        <v>87748395</v>
      </c>
      <c r="AF333" s="221">
        <v>70060436</v>
      </c>
      <c r="AG333" s="221">
        <v>0</v>
      </c>
      <c r="AH333" s="246">
        <v>0</v>
      </c>
      <c r="AI333" s="246">
        <v>0</v>
      </c>
      <c r="AJ333" s="210">
        <v>87748395</v>
      </c>
      <c r="AK333" s="210">
        <v>0</v>
      </c>
      <c r="AL333" s="210">
        <v>3081645</v>
      </c>
      <c r="AM333" s="210">
        <v>116968395</v>
      </c>
      <c r="AN333" s="247">
        <v>116968395</v>
      </c>
      <c r="AO333" s="210">
        <v>29220000</v>
      </c>
      <c r="AP333" s="221">
        <v>40840436</v>
      </c>
      <c r="AQ333" s="210">
        <v>0</v>
      </c>
      <c r="AS333" s="244">
        <f t="shared" si="80"/>
        <v>0</v>
      </c>
    </row>
    <row r="334" spans="1:45" x14ac:dyDescent="0.35">
      <c r="A334" s="260">
        <v>2350107</v>
      </c>
      <c r="B334" s="212" t="s">
        <v>166</v>
      </c>
      <c r="C334" s="217">
        <v>0</v>
      </c>
      <c r="D334" s="217">
        <v>0</v>
      </c>
      <c r="E334" s="217">
        <v>0</v>
      </c>
      <c r="F334" s="217">
        <v>30000027</v>
      </c>
      <c r="G334" s="217">
        <f t="shared" si="74"/>
        <v>30000027</v>
      </c>
      <c r="H334" s="217">
        <v>0</v>
      </c>
      <c r="I334" s="217">
        <v>0</v>
      </c>
      <c r="J334" s="217">
        <f t="shared" si="75"/>
        <v>30000027</v>
      </c>
      <c r="K334" s="217">
        <v>0</v>
      </c>
      <c r="L334" s="217">
        <v>0</v>
      </c>
      <c r="M334" s="217">
        <f t="shared" si="76"/>
        <v>0</v>
      </c>
      <c r="N334" s="217">
        <v>0</v>
      </c>
      <c r="O334" s="217">
        <f t="shared" si="77"/>
        <v>0</v>
      </c>
      <c r="P334" s="217">
        <f t="shared" si="78"/>
        <v>30000027</v>
      </c>
      <c r="Q334" s="217">
        <f t="shared" si="79"/>
        <v>0</v>
      </c>
      <c r="S334" s="222">
        <v>2350107</v>
      </c>
      <c r="T334" s="243" t="s">
        <v>166</v>
      </c>
      <c r="U334" s="221">
        <v>0</v>
      </c>
      <c r="V334" s="221">
        <v>0</v>
      </c>
      <c r="W334" s="221">
        <v>0</v>
      </c>
      <c r="X334" s="221">
        <v>30000027</v>
      </c>
      <c r="Y334" s="221">
        <v>30000027</v>
      </c>
      <c r="Z334" s="221">
        <v>0</v>
      </c>
      <c r="AA334" s="221">
        <v>0</v>
      </c>
      <c r="AB334" s="246">
        <v>0</v>
      </c>
      <c r="AC334" s="221">
        <v>0</v>
      </c>
      <c r="AD334" s="221">
        <v>0</v>
      </c>
      <c r="AE334" s="246">
        <v>0</v>
      </c>
      <c r="AF334" s="221">
        <v>30000027</v>
      </c>
      <c r="AG334" s="221">
        <v>0</v>
      </c>
      <c r="AH334" s="246">
        <v>0</v>
      </c>
      <c r="AI334" s="246">
        <v>0</v>
      </c>
      <c r="AJ334" s="210">
        <v>0</v>
      </c>
      <c r="AK334" s="210">
        <v>0</v>
      </c>
      <c r="AL334" s="210">
        <v>0</v>
      </c>
      <c r="AM334" s="210">
        <v>0</v>
      </c>
      <c r="AN334" s="247">
        <v>0</v>
      </c>
      <c r="AO334" s="210">
        <v>0</v>
      </c>
      <c r="AP334" s="221">
        <v>30000027</v>
      </c>
      <c r="AQ334" s="210">
        <v>0</v>
      </c>
      <c r="AS334" s="244">
        <f t="shared" si="80"/>
        <v>0</v>
      </c>
    </row>
    <row r="335" spans="1:45" s="226" customFormat="1" x14ac:dyDescent="0.35">
      <c r="A335" s="260">
        <v>2350108</v>
      </c>
      <c r="B335" s="212" t="s">
        <v>167</v>
      </c>
      <c r="C335" s="217">
        <v>0</v>
      </c>
      <c r="D335" s="217">
        <v>0</v>
      </c>
      <c r="E335" s="217">
        <v>0</v>
      </c>
      <c r="F335" s="217">
        <v>102393735</v>
      </c>
      <c r="G335" s="217">
        <f t="shared" si="74"/>
        <v>102393735</v>
      </c>
      <c r="H335" s="217">
        <v>0</v>
      </c>
      <c r="I335" s="217">
        <v>0</v>
      </c>
      <c r="J335" s="217">
        <f t="shared" si="75"/>
        <v>102393735</v>
      </c>
      <c r="K335" s="217">
        <v>0</v>
      </c>
      <c r="L335" s="217">
        <v>0</v>
      </c>
      <c r="M335" s="217">
        <f t="shared" si="76"/>
        <v>0</v>
      </c>
      <c r="N335" s="217">
        <v>0</v>
      </c>
      <c r="O335" s="217">
        <f t="shared" si="77"/>
        <v>0</v>
      </c>
      <c r="P335" s="217">
        <f t="shared" si="78"/>
        <v>102393735</v>
      </c>
      <c r="Q335" s="217">
        <f t="shared" si="79"/>
        <v>0</v>
      </c>
      <c r="R335" s="210"/>
      <c r="S335" s="227">
        <v>2350108</v>
      </c>
      <c r="T335" s="242" t="s">
        <v>167</v>
      </c>
      <c r="U335" s="228">
        <v>0</v>
      </c>
      <c r="V335" s="228">
        <v>0</v>
      </c>
      <c r="W335" s="228">
        <v>0</v>
      </c>
      <c r="X335" s="228">
        <v>102393735</v>
      </c>
      <c r="Y335" s="228">
        <v>102393735</v>
      </c>
      <c r="Z335" s="228">
        <v>0</v>
      </c>
      <c r="AA335" s="228">
        <v>0</v>
      </c>
      <c r="AB335" s="245">
        <v>0</v>
      </c>
      <c r="AC335" s="228">
        <v>0</v>
      </c>
      <c r="AD335" s="228">
        <v>0</v>
      </c>
      <c r="AE335" s="245">
        <v>0</v>
      </c>
      <c r="AF335" s="228">
        <v>102393735</v>
      </c>
      <c r="AG335" s="228">
        <v>0</v>
      </c>
      <c r="AH335" s="245">
        <v>0</v>
      </c>
      <c r="AI335" s="245">
        <v>0</v>
      </c>
      <c r="AJ335" s="226">
        <v>0</v>
      </c>
      <c r="AK335" s="226">
        <v>0</v>
      </c>
      <c r="AL335" s="226">
        <v>0</v>
      </c>
      <c r="AM335" s="226">
        <v>0</v>
      </c>
      <c r="AN335" s="248">
        <v>0</v>
      </c>
      <c r="AO335" s="226">
        <v>0</v>
      </c>
      <c r="AP335" s="228">
        <v>102393735</v>
      </c>
      <c r="AQ335" s="226">
        <v>0</v>
      </c>
      <c r="AS335" s="244">
        <f t="shared" si="80"/>
        <v>0</v>
      </c>
    </row>
    <row r="336" spans="1:45" x14ac:dyDescent="0.35">
      <c r="A336" s="257">
        <v>2350109</v>
      </c>
      <c r="B336" s="212" t="s">
        <v>168</v>
      </c>
      <c r="C336" s="217">
        <v>0</v>
      </c>
      <c r="D336" s="217">
        <v>0</v>
      </c>
      <c r="E336" s="217">
        <v>0</v>
      </c>
      <c r="F336" s="217">
        <v>493400002</v>
      </c>
      <c r="G336" s="217">
        <f t="shared" si="74"/>
        <v>493400002</v>
      </c>
      <c r="H336" s="217">
        <v>0</v>
      </c>
      <c r="I336" s="217">
        <v>0</v>
      </c>
      <c r="J336" s="217">
        <f t="shared" si="75"/>
        <v>493400002</v>
      </c>
      <c r="K336" s="217">
        <v>0</v>
      </c>
      <c r="L336" s="217">
        <v>0</v>
      </c>
      <c r="M336" s="217">
        <f t="shared" si="76"/>
        <v>0</v>
      </c>
      <c r="N336" s="217">
        <v>0</v>
      </c>
      <c r="O336" s="217">
        <f t="shared" si="77"/>
        <v>0</v>
      </c>
      <c r="P336" s="217">
        <f t="shared" si="78"/>
        <v>493400002</v>
      </c>
      <c r="Q336" s="217">
        <f t="shared" si="79"/>
        <v>0</v>
      </c>
      <c r="S336" s="222">
        <v>2350109</v>
      </c>
      <c r="T336" s="243" t="s">
        <v>168</v>
      </c>
      <c r="U336" s="221">
        <v>0</v>
      </c>
      <c r="V336" s="221">
        <v>0</v>
      </c>
      <c r="W336" s="221">
        <v>0</v>
      </c>
      <c r="X336" s="221">
        <v>493400002</v>
      </c>
      <c r="Y336" s="221">
        <v>493400002</v>
      </c>
      <c r="Z336" s="221">
        <v>0</v>
      </c>
      <c r="AA336" s="221">
        <v>0</v>
      </c>
      <c r="AB336" s="246">
        <v>0</v>
      </c>
      <c r="AC336" s="221">
        <v>0</v>
      </c>
      <c r="AD336" s="221">
        <v>0</v>
      </c>
      <c r="AE336" s="246">
        <v>0</v>
      </c>
      <c r="AF336" s="221">
        <v>493400002</v>
      </c>
      <c r="AG336" s="221">
        <v>0</v>
      </c>
      <c r="AH336" s="246">
        <v>0</v>
      </c>
      <c r="AI336" s="246">
        <v>0</v>
      </c>
      <c r="AJ336" s="210">
        <v>0</v>
      </c>
      <c r="AK336" s="210">
        <v>0</v>
      </c>
      <c r="AL336" s="210">
        <v>0</v>
      </c>
      <c r="AM336" s="210">
        <v>0</v>
      </c>
      <c r="AN336" s="247">
        <v>0</v>
      </c>
      <c r="AO336" s="210">
        <v>0</v>
      </c>
      <c r="AP336" s="221">
        <v>493400002</v>
      </c>
      <c r="AQ336" s="210">
        <v>0</v>
      </c>
      <c r="AS336" s="244">
        <f t="shared" si="80"/>
        <v>0</v>
      </c>
    </row>
    <row r="337" spans="1:45" x14ac:dyDescent="0.35">
      <c r="A337" s="235">
        <v>23502</v>
      </c>
      <c r="B337" s="236" t="s">
        <v>173</v>
      </c>
      <c r="C337" s="237">
        <v>0</v>
      </c>
      <c r="D337" s="237">
        <v>0</v>
      </c>
      <c r="E337" s="237">
        <v>2684152425</v>
      </c>
      <c r="F337" s="237">
        <v>4899180514</v>
      </c>
      <c r="G337" s="237">
        <f t="shared" si="74"/>
        <v>2215028089</v>
      </c>
      <c r="H337" s="237">
        <v>0</v>
      </c>
      <c r="I337" s="237">
        <v>0</v>
      </c>
      <c r="J337" s="237">
        <f t="shared" si="75"/>
        <v>2215028089</v>
      </c>
      <c r="K337" s="237">
        <v>0</v>
      </c>
      <c r="L337" s="237">
        <v>0</v>
      </c>
      <c r="M337" s="237">
        <f t="shared" si="76"/>
        <v>0</v>
      </c>
      <c r="N337" s="237">
        <v>0</v>
      </c>
      <c r="O337" s="237">
        <f t="shared" si="77"/>
        <v>0</v>
      </c>
      <c r="P337" s="237">
        <f t="shared" si="78"/>
        <v>2215028089</v>
      </c>
      <c r="Q337" s="237">
        <f t="shared" si="79"/>
        <v>0</v>
      </c>
      <c r="R337" s="226"/>
      <c r="S337" s="222">
        <v>23502</v>
      </c>
      <c r="T337" s="243" t="s">
        <v>173</v>
      </c>
      <c r="U337" s="221">
        <v>0</v>
      </c>
      <c r="V337" s="221">
        <v>0</v>
      </c>
      <c r="W337" s="221">
        <v>2684152425</v>
      </c>
      <c r="X337" s="221">
        <v>4899180514</v>
      </c>
      <c r="Y337" s="221">
        <v>2215028089</v>
      </c>
      <c r="Z337" s="221">
        <v>0</v>
      </c>
      <c r="AA337" s="221">
        <v>0</v>
      </c>
      <c r="AB337" s="246">
        <v>0</v>
      </c>
      <c r="AC337" s="221">
        <v>0</v>
      </c>
      <c r="AD337" s="221">
        <v>0</v>
      </c>
      <c r="AE337" s="246">
        <v>0</v>
      </c>
      <c r="AF337" s="221">
        <v>2215028089</v>
      </c>
      <c r="AG337" s="221">
        <v>0</v>
      </c>
      <c r="AH337" s="246">
        <v>0</v>
      </c>
      <c r="AI337" s="246">
        <v>0</v>
      </c>
      <c r="AJ337" s="210">
        <v>0</v>
      </c>
      <c r="AK337" s="210">
        <v>0</v>
      </c>
      <c r="AL337" s="210">
        <v>0</v>
      </c>
      <c r="AM337" s="210">
        <v>0</v>
      </c>
      <c r="AN337" s="247">
        <v>0</v>
      </c>
      <c r="AO337" s="210">
        <v>0</v>
      </c>
      <c r="AP337" s="221">
        <v>2215028089</v>
      </c>
      <c r="AQ337" s="210">
        <v>0</v>
      </c>
      <c r="AS337" s="244">
        <f t="shared" si="80"/>
        <v>0</v>
      </c>
    </row>
    <row r="338" spans="1:45" x14ac:dyDescent="0.35">
      <c r="A338" s="257">
        <v>2350201</v>
      </c>
      <c r="B338" s="212" t="s">
        <v>169</v>
      </c>
      <c r="C338" s="217">
        <v>0</v>
      </c>
      <c r="D338" s="217">
        <v>0</v>
      </c>
      <c r="E338" s="217">
        <v>0</v>
      </c>
      <c r="F338" s="217">
        <v>60001</v>
      </c>
      <c r="G338" s="217">
        <f t="shared" ref="G338:G398" si="81">+C338+D338-E338+F338</f>
        <v>60001</v>
      </c>
      <c r="H338" s="217">
        <v>0</v>
      </c>
      <c r="I338" s="217">
        <v>0</v>
      </c>
      <c r="J338" s="217">
        <f t="shared" si="75"/>
        <v>60001</v>
      </c>
      <c r="K338" s="217">
        <v>0</v>
      </c>
      <c r="L338" s="217">
        <v>0</v>
      </c>
      <c r="M338" s="217">
        <f t="shared" si="76"/>
        <v>0</v>
      </c>
      <c r="N338" s="217">
        <v>0</v>
      </c>
      <c r="O338" s="217">
        <f t="shared" si="77"/>
        <v>0</v>
      </c>
      <c r="P338" s="217">
        <f t="shared" si="78"/>
        <v>60001</v>
      </c>
      <c r="Q338" s="217">
        <f t="shared" si="79"/>
        <v>0</v>
      </c>
      <c r="S338" s="222">
        <v>2350201</v>
      </c>
      <c r="T338" s="243" t="s">
        <v>169</v>
      </c>
      <c r="U338" s="221">
        <v>0</v>
      </c>
      <c r="V338" s="221">
        <v>0</v>
      </c>
      <c r="W338" s="221">
        <v>0</v>
      </c>
      <c r="X338" s="221">
        <v>60001</v>
      </c>
      <c r="Y338" s="221">
        <v>60001</v>
      </c>
      <c r="Z338" s="221">
        <v>0</v>
      </c>
      <c r="AA338" s="221">
        <v>0</v>
      </c>
      <c r="AB338" s="246">
        <v>0</v>
      </c>
      <c r="AC338" s="221">
        <v>0</v>
      </c>
      <c r="AD338" s="221">
        <v>0</v>
      </c>
      <c r="AE338" s="246">
        <v>0</v>
      </c>
      <c r="AF338" s="221">
        <v>60001</v>
      </c>
      <c r="AG338" s="221">
        <v>0</v>
      </c>
      <c r="AH338" s="246">
        <v>0</v>
      </c>
      <c r="AI338" s="246">
        <v>0</v>
      </c>
      <c r="AJ338" s="210">
        <v>0</v>
      </c>
      <c r="AK338" s="210">
        <v>0</v>
      </c>
      <c r="AL338" s="210">
        <v>0</v>
      </c>
      <c r="AM338" s="210">
        <v>0</v>
      </c>
      <c r="AN338" s="247">
        <v>0</v>
      </c>
      <c r="AO338" s="210">
        <v>0</v>
      </c>
      <c r="AP338" s="221">
        <v>60001</v>
      </c>
      <c r="AQ338" s="210">
        <v>0</v>
      </c>
      <c r="AS338" s="244">
        <f t="shared" si="80"/>
        <v>0</v>
      </c>
    </row>
    <row r="339" spans="1:45" x14ac:dyDescent="0.35">
      <c r="A339" s="257">
        <v>2350202</v>
      </c>
      <c r="B339" s="212" t="s">
        <v>170</v>
      </c>
      <c r="C339" s="217">
        <v>0</v>
      </c>
      <c r="D339" s="217">
        <v>0</v>
      </c>
      <c r="E339" s="217">
        <v>0</v>
      </c>
      <c r="F339" s="217">
        <v>1301315</v>
      </c>
      <c r="G339" s="217">
        <f t="shared" si="81"/>
        <v>1301315</v>
      </c>
      <c r="H339" s="217">
        <v>0</v>
      </c>
      <c r="I339" s="217">
        <v>0</v>
      </c>
      <c r="J339" s="217">
        <f t="shared" si="75"/>
        <v>1301315</v>
      </c>
      <c r="K339" s="217">
        <v>0</v>
      </c>
      <c r="L339" s="217">
        <v>0</v>
      </c>
      <c r="M339" s="217">
        <f t="shared" si="76"/>
        <v>0</v>
      </c>
      <c r="N339" s="217">
        <v>0</v>
      </c>
      <c r="O339" s="217">
        <f t="shared" si="77"/>
        <v>0</v>
      </c>
      <c r="P339" s="217">
        <f t="shared" si="78"/>
        <v>1301315</v>
      </c>
      <c r="Q339" s="217">
        <f t="shared" si="79"/>
        <v>0</v>
      </c>
      <c r="S339" s="222">
        <v>2350202</v>
      </c>
      <c r="T339" s="243" t="s">
        <v>170</v>
      </c>
      <c r="U339" s="221">
        <v>0</v>
      </c>
      <c r="V339" s="221">
        <v>0</v>
      </c>
      <c r="W339" s="221">
        <v>0</v>
      </c>
      <c r="X339" s="221">
        <v>1301315</v>
      </c>
      <c r="Y339" s="221">
        <v>1301315</v>
      </c>
      <c r="Z339" s="221">
        <v>0</v>
      </c>
      <c r="AA339" s="221">
        <v>0</v>
      </c>
      <c r="AB339" s="246">
        <v>0</v>
      </c>
      <c r="AC339" s="221">
        <v>0</v>
      </c>
      <c r="AD339" s="221">
        <v>0</v>
      </c>
      <c r="AE339" s="246">
        <v>0</v>
      </c>
      <c r="AF339" s="221">
        <v>1301315</v>
      </c>
      <c r="AG339" s="221">
        <v>0</v>
      </c>
      <c r="AH339" s="246">
        <v>0</v>
      </c>
      <c r="AI339" s="246">
        <v>0</v>
      </c>
      <c r="AJ339" s="210">
        <v>0</v>
      </c>
      <c r="AK339" s="210">
        <v>0</v>
      </c>
      <c r="AL339" s="210">
        <v>0</v>
      </c>
      <c r="AM339" s="210">
        <v>0</v>
      </c>
      <c r="AN339" s="247">
        <v>0</v>
      </c>
      <c r="AO339" s="210">
        <v>0</v>
      </c>
      <c r="AP339" s="221">
        <v>1301315</v>
      </c>
      <c r="AQ339" s="210">
        <v>0</v>
      </c>
      <c r="AS339" s="244">
        <f t="shared" si="80"/>
        <v>0</v>
      </c>
    </row>
    <row r="340" spans="1:45" s="226" customFormat="1" x14ac:dyDescent="0.35">
      <c r="A340" s="257">
        <v>2350203</v>
      </c>
      <c r="B340" s="212" t="s">
        <v>171</v>
      </c>
      <c r="C340" s="217">
        <v>0</v>
      </c>
      <c r="D340" s="217">
        <v>0</v>
      </c>
      <c r="E340" s="217">
        <v>2684152425</v>
      </c>
      <c r="F340" s="217">
        <v>2684152425</v>
      </c>
      <c r="G340" s="217">
        <f t="shared" si="81"/>
        <v>0</v>
      </c>
      <c r="H340" s="217">
        <v>0</v>
      </c>
      <c r="I340" s="217">
        <v>0</v>
      </c>
      <c r="J340" s="217">
        <f t="shared" si="75"/>
        <v>0</v>
      </c>
      <c r="K340" s="217">
        <v>0</v>
      </c>
      <c r="L340" s="217">
        <v>0</v>
      </c>
      <c r="M340" s="217">
        <f t="shared" si="76"/>
        <v>0</v>
      </c>
      <c r="N340" s="217">
        <v>0</v>
      </c>
      <c r="O340" s="217">
        <f t="shared" si="77"/>
        <v>0</v>
      </c>
      <c r="P340" s="217">
        <f t="shared" si="78"/>
        <v>0</v>
      </c>
      <c r="Q340" s="217">
        <f t="shared" si="79"/>
        <v>0</v>
      </c>
      <c r="R340" s="210"/>
      <c r="S340" s="227">
        <v>2350203</v>
      </c>
      <c r="T340" s="242" t="s">
        <v>171</v>
      </c>
      <c r="U340" s="228">
        <v>0</v>
      </c>
      <c r="V340" s="228">
        <v>0</v>
      </c>
      <c r="W340" s="228">
        <v>2684152425</v>
      </c>
      <c r="X340" s="228">
        <v>2684152425</v>
      </c>
      <c r="Y340" s="228">
        <v>0</v>
      </c>
      <c r="Z340" s="228">
        <v>0</v>
      </c>
      <c r="AA340" s="228">
        <v>0</v>
      </c>
      <c r="AB340" s="245">
        <v>0</v>
      </c>
      <c r="AC340" s="228">
        <v>0</v>
      </c>
      <c r="AD340" s="228">
        <v>0</v>
      </c>
      <c r="AE340" s="245">
        <v>0</v>
      </c>
      <c r="AF340" s="228">
        <v>0</v>
      </c>
      <c r="AG340" s="228">
        <v>0</v>
      </c>
      <c r="AH340" s="245">
        <v>0</v>
      </c>
      <c r="AI340" s="245">
        <v>0</v>
      </c>
      <c r="AJ340" s="226">
        <v>0</v>
      </c>
      <c r="AK340" s="226">
        <v>0</v>
      </c>
      <c r="AL340" s="226">
        <v>0</v>
      </c>
      <c r="AM340" s="226">
        <v>0</v>
      </c>
      <c r="AN340" s="248">
        <v>0</v>
      </c>
      <c r="AO340" s="226">
        <v>0</v>
      </c>
      <c r="AP340" s="228">
        <v>0</v>
      </c>
      <c r="AQ340" s="226">
        <v>0</v>
      </c>
      <c r="AS340" s="244">
        <f t="shared" si="80"/>
        <v>0</v>
      </c>
    </row>
    <row r="341" spans="1:45" x14ac:dyDescent="0.35">
      <c r="A341" s="257">
        <v>2350204</v>
      </c>
      <c r="B341" s="212" t="s">
        <v>172</v>
      </c>
      <c r="C341" s="217">
        <v>0</v>
      </c>
      <c r="D341" s="217">
        <v>0</v>
      </c>
      <c r="E341" s="217">
        <v>0</v>
      </c>
      <c r="F341" s="217">
        <v>2213666773</v>
      </c>
      <c r="G341" s="217">
        <f t="shared" si="81"/>
        <v>2213666773</v>
      </c>
      <c r="H341" s="217">
        <v>0</v>
      </c>
      <c r="I341" s="217">
        <v>0</v>
      </c>
      <c r="J341" s="217">
        <f t="shared" si="75"/>
        <v>2213666773</v>
      </c>
      <c r="K341" s="217">
        <v>0</v>
      </c>
      <c r="L341" s="217">
        <v>0</v>
      </c>
      <c r="M341" s="217">
        <f t="shared" si="76"/>
        <v>0</v>
      </c>
      <c r="N341" s="217">
        <v>0</v>
      </c>
      <c r="O341" s="217">
        <f t="shared" si="77"/>
        <v>0</v>
      </c>
      <c r="P341" s="217">
        <f t="shared" si="78"/>
        <v>2213666773</v>
      </c>
      <c r="Q341" s="217">
        <f t="shared" si="79"/>
        <v>0</v>
      </c>
      <c r="S341" s="222">
        <v>2350204</v>
      </c>
      <c r="T341" s="243" t="s">
        <v>172</v>
      </c>
      <c r="U341" s="221">
        <v>0</v>
      </c>
      <c r="V341" s="221">
        <v>0</v>
      </c>
      <c r="W341" s="221">
        <v>0</v>
      </c>
      <c r="X341" s="221">
        <v>2213666773</v>
      </c>
      <c r="Y341" s="221">
        <v>2213666773</v>
      </c>
      <c r="Z341" s="221">
        <v>0</v>
      </c>
      <c r="AA341" s="221">
        <v>0</v>
      </c>
      <c r="AB341" s="246">
        <v>0</v>
      </c>
      <c r="AC341" s="221">
        <v>0</v>
      </c>
      <c r="AD341" s="221">
        <v>0</v>
      </c>
      <c r="AE341" s="246">
        <v>0</v>
      </c>
      <c r="AF341" s="221">
        <v>2213666773</v>
      </c>
      <c r="AG341" s="221">
        <v>0</v>
      </c>
      <c r="AH341" s="246">
        <v>0</v>
      </c>
      <c r="AI341" s="246">
        <v>0</v>
      </c>
      <c r="AJ341" s="210">
        <v>0</v>
      </c>
      <c r="AK341" s="210">
        <v>0</v>
      </c>
      <c r="AL341" s="210">
        <v>0</v>
      </c>
      <c r="AM341" s="210">
        <v>0</v>
      </c>
      <c r="AN341" s="247">
        <v>0</v>
      </c>
      <c r="AO341" s="210">
        <v>0</v>
      </c>
      <c r="AP341" s="221">
        <v>2213666773</v>
      </c>
      <c r="AQ341" s="210">
        <v>0</v>
      </c>
      <c r="AS341" s="244">
        <f t="shared" si="80"/>
        <v>0</v>
      </c>
    </row>
    <row r="342" spans="1:45" x14ac:dyDescent="0.35">
      <c r="A342" s="235">
        <v>23503</v>
      </c>
      <c r="B342" s="236" t="s">
        <v>1086</v>
      </c>
      <c r="C342" s="237">
        <v>0</v>
      </c>
      <c r="D342" s="237">
        <v>0</v>
      </c>
      <c r="E342" s="237">
        <v>2182569021</v>
      </c>
      <c r="F342" s="237">
        <v>3325715838</v>
      </c>
      <c r="G342" s="237">
        <f t="shared" si="81"/>
        <v>1143146817</v>
      </c>
      <c r="H342" s="237">
        <v>0</v>
      </c>
      <c r="I342" s="237">
        <v>14313149</v>
      </c>
      <c r="J342" s="237">
        <f t="shared" si="75"/>
        <v>1128833668</v>
      </c>
      <c r="K342" s="237">
        <v>0</v>
      </c>
      <c r="L342" s="237">
        <v>14313149</v>
      </c>
      <c r="M342" s="237">
        <f t="shared" si="76"/>
        <v>0</v>
      </c>
      <c r="N342" s="237">
        <v>14613149</v>
      </c>
      <c r="O342" s="237">
        <f t="shared" si="77"/>
        <v>300000</v>
      </c>
      <c r="P342" s="237">
        <f t="shared" si="78"/>
        <v>1128533668</v>
      </c>
      <c r="Q342" s="237">
        <f t="shared" si="79"/>
        <v>14313149</v>
      </c>
      <c r="R342" s="226"/>
      <c r="S342" s="222">
        <v>23503</v>
      </c>
      <c r="T342" s="243" t="s">
        <v>173</v>
      </c>
      <c r="U342" s="221">
        <v>0</v>
      </c>
      <c r="V342" s="221">
        <v>0</v>
      </c>
      <c r="W342" s="221">
        <v>2182569021</v>
      </c>
      <c r="X342" s="221">
        <v>3325715838</v>
      </c>
      <c r="Y342" s="221">
        <v>1143146817</v>
      </c>
      <c r="Z342" s="221">
        <v>0</v>
      </c>
      <c r="AA342" s="221">
        <v>0</v>
      </c>
      <c r="AB342" s="246">
        <v>0</v>
      </c>
      <c r="AC342" s="221">
        <v>0</v>
      </c>
      <c r="AD342" s="221">
        <v>14313149</v>
      </c>
      <c r="AE342" s="246">
        <v>14313149</v>
      </c>
      <c r="AF342" s="221">
        <v>1128833668</v>
      </c>
      <c r="AG342" s="221">
        <v>0</v>
      </c>
      <c r="AH342" s="246">
        <v>0</v>
      </c>
      <c r="AI342" s="246">
        <v>14313149</v>
      </c>
      <c r="AJ342" s="210">
        <v>0</v>
      </c>
      <c r="AK342" s="210">
        <v>0</v>
      </c>
      <c r="AL342" s="210">
        <v>300000</v>
      </c>
      <c r="AM342" s="210">
        <v>14613149</v>
      </c>
      <c r="AN342" s="247">
        <v>14613149</v>
      </c>
      <c r="AO342" s="210">
        <v>300000</v>
      </c>
      <c r="AP342" s="221">
        <v>1128533668</v>
      </c>
      <c r="AQ342" s="210">
        <v>0</v>
      </c>
      <c r="AS342" s="244">
        <f t="shared" si="80"/>
        <v>0</v>
      </c>
    </row>
    <row r="343" spans="1:45" x14ac:dyDescent="0.35">
      <c r="A343" s="255">
        <v>2350301</v>
      </c>
      <c r="B343" s="212" t="s">
        <v>174</v>
      </c>
      <c r="C343" s="217">
        <v>0</v>
      </c>
      <c r="D343" s="217">
        <v>0</v>
      </c>
      <c r="E343" s="217">
        <v>0</v>
      </c>
      <c r="F343" s="217">
        <v>35022827</v>
      </c>
      <c r="G343" s="256">
        <f t="shared" si="81"/>
        <v>35022827</v>
      </c>
      <c r="H343" s="217">
        <v>0</v>
      </c>
      <c r="I343" s="217">
        <v>0</v>
      </c>
      <c r="J343" s="217">
        <f t="shared" si="75"/>
        <v>35022827</v>
      </c>
      <c r="K343" s="217">
        <v>0</v>
      </c>
      <c r="L343" s="217">
        <v>0</v>
      </c>
      <c r="M343" s="217">
        <f t="shared" si="76"/>
        <v>0</v>
      </c>
      <c r="N343" s="217">
        <v>0</v>
      </c>
      <c r="O343" s="217">
        <f t="shared" si="77"/>
        <v>0</v>
      </c>
      <c r="P343" s="217">
        <f t="shared" si="78"/>
        <v>35022827</v>
      </c>
      <c r="Q343" s="217">
        <f t="shared" si="79"/>
        <v>0</v>
      </c>
      <c r="S343" s="222">
        <v>2350301</v>
      </c>
      <c r="T343" s="243" t="s">
        <v>174</v>
      </c>
      <c r="U343" s="221">
        <v>0</v>
      </c>
      <c r="V343" s="221">
        <v>0</v>
      </c>
      <c r="W343" s="221">
        <v>0</v>
      </c>
      <c r="X343" s="221">
        <v>35022827</v>
      </c>
      <c r="Y343" s="221">
        <v>35022827</v>
      </c>
      <c r="Z343" s="221">
        <v>0</v>
      </c>
      <c r="AA343" s="221">
        <v>0</v>
      </c>
      <c r="AB343" s="246">
        <v>0</v>
      </c>
      <c r="AC343" s="221">
        <v>0</v>
      </c>
      <c r="AD343" s="221">
        <v>0</v>
      </c>
      <c r="AE343" s="246">
        <v>0</v>
      </c>
      <c r="AF343" s="221">
        <v>35022827</v>
      </c>
      <c r="AG343" s="221">
        <v>0</v>
      </c>
      <c r="AH343" s="246">
        <v>0</v>
      </c>
      <c r="AI343" s="246">
        <v>0</v>
      </c>
      <c r="AJ343" s="210">
        <v>0</v>
      </c>
      <c r="AK343" s="210">
        <v>0</v>
      </c>
      <c r="AL343" s="210">
        <v>0</v>
      </c>
      <c r="AM343" s="210">
        <v>0</v>
      </c>
      <c r="AN343" s="247">
        <v>0</v>
      </c>
      <c r="AO343" s="210">
        <v>0</v>
      </c>
      <c r="AP343" s="221">
        <v>35022827</v>
      </c>
      <c r="AQ343" s="210">
        <v>0</v>
      </c>
      <c r="AS343" s="244">
        <f t="shared" si="80"/>
        <v>0</v>
      </c>
    </row>
    <row r="344" spans="1:45" x14ac:dyDescent="0.35">
      <c r="A344" s="260">
        <v>2350302</v>
      </c>
      <c r="B344" s="212" t="s">
        <v>175</v>
      </c>
      <c r="C344" s="217">
        <v>0</v>
      </c>
      <c r="D344" s="217">
        <v>0</v>
      </c>
      <c r="E344" s="217">
        <v>0</v>
      </c>
      <c r="F344" s="217">
        <v>70423765</v>
      </c>
      <c r="G344" s="217">
        <f t="shared" si="81"/>
        <v>70423765</v>
      </c>
      <c r="H344" s="217">
        <v>0</v>
      </c>
      <c r="I344" s="217">
        <v>0</v>
      </c>
      <c r="J344" s="217">
        <f t="shared" si="75"/>
        <v>70423765</v>
      </c>
      <c r="K344" s="217">
        <v>0</v>
      </c>
      <c r="L344" s="217">
        <v>0</v>
      </c>
      <c r="M344" s="217">
        <f t="shared" si="76"/>
        <v>0</v>
      </c>
      <c r="N344" s="217">
        <v>0</v>
      </c>
      <c r="O344" s="217">
        <f t="shared" si="77"/>
        <v>0</v>
      </c>
      <c r="P344" s="217">
        <f t="shared" si="78"/>
        <v>70423765</v>
      </c>
      <c r="Q344" s="217">
        <f t="shared" si="79"/>
        <v>0</v>
      </c>
      <c r="S344" s="222">
        <v>2350302</v>
      </c>
      <c r="T344" s="243" t="s">
        <v>175</v>
      </c>
      <c r="U344" s="221">
        <v>0</v>
      </c>
      <c r="V344" s="221">
        <v>0</v>
      </c>
      <c r="W344" s="221">
        <v>0</v>
      </c>
      <c r="X344" s="221">
        <v>70423765</v>
      </c>
      <c r="Y344" s="221">
        <v>70423765</v>
      </c>
      <c r="Z344" s="221">
        <v>0</v>
      </c>
      <c r="AA344" s="221">
        <v>0</v>
      </c>
      <c r="AB344" s="246">
        <v>0</v>
      </c>
      <c r="AC344" s="221">
        <v>0</v>
      </c>
      <c r="AD344" s="221">
        <v>0</v>
      </c>
      <c r="AE344" s="246">
        <v>0</v>
      </c>
      <c r="AF344" s="221">
        <v>70423765</v>
      </c>
      <c r="AG344" s="221">
        <v>0</v>
      </c>
      <c r="AH344" s="246">
        <v>0</v>
      </c>
      <c r="AI344" s="246">
        <v>0</v>
      </c>
      <c r="AJ344" s="210">
        <v>0</v>
      </c>
      <c r="AK344" s="210">
        <v>0</v>
      </c>
      <c r="AL344" s="210">
        <v>0</v>
      </c>
      <c r="AM344" s="210">
        <v>0</v>
      </c>
      <c r="AN344" s="247">
        <v>0</v>
      </c>
      <c r="AO344" s="210">
        <v>0</v>
      </c>
      <c r="AP344" s="221">
        <v>70423765</v>
      </c>
      <c r="AQ344" s="210">
        <v>0</v>
      </c>
      <c r="AS344" s="244">
        <f t="shared" si="80"/>
        <v>0</v>
      </c>
    </row>
    <row r="345" spans="1:45" x14ac:dyDescent="0.35">
      <c r="A345" s="257">
        <v>2350303</v>
      </c>
      <c r="B345" s="212" t="s">
        <v>176</v>
      </c>
      <c r="C345" s="217">
        <v>0</v>
      </c>
      <c r="D345" s="217">
        <v>0</v>
      </c>
      <c r="E345" s="217">
        <v>0</v>
      </c>
      <c r="F345" s="217">
        <v>749700000</v>
      </c>
      <c r="G345" s="217">
        <f t="shared" si="81"/>
        <v>749700000</v>
      </c>
      <c r="H345" s="217">
        <v>0</v>
      </c>
      <c r="I345" s="217">
        <v>0</v>
      </c>
      <c r="J345" s="217">
        <f t="shared" si="75"/>
        <v>749700000</v>
      </c>
      <c r="K345" s="217">
        <v>0</v>
      </c>
      <c r="L345" s="217">
        <v>0</v>
      </c>
      <c r="M345" s="217">
        <f t="shared" si="76"/>
        <v>0</v>
      </c>
      <c r="N345" s="217">
        <v>0</v>
      </c>
      <c r="O345" s="217">
        <f t="shared" si="77"/>
        <v>0</v>
      </c>
      <c r="P345" s="217">
        <f t="shared" si="78"/>
        <v>749700000</v>
      </c>
      <c r="Q345" s="217">
        <f t="shared" si="79"/>
        <v>0</v>
      </c>
      <c r="S345" s="222">
        <v>2350303</v>
      </c>
      <c r="T345" s="243" t="s">
        <v>176</v>
      </c>
      <c r="U345" s="221">
        <v>0</v>
      </c>
      <c r="V345" s="221">
        <v>0</v>
      </c>
      <c r="W345" s="221">
        <v>0</v>
      </c>
      <c r="X345" s="221">
        <v>749700000</v>
      </c>
      <c r="Y345" s="221">
        <v>749700000</v>
      </c>
      <c r="Z345" s="221">
        <v>0</v>
      </c>
      <c r="AA345" s="221">
        <v>0</v>
      </c>
      <c r="AB345" s="246">
        <v>0</v>
      </c>
      <c r="AC345" s="221">
        <v>0</v>
      </c>
      <c r="AD345" s="221">
        <v>0</v>
      </c>
      <c r="AE345" s="246">
        <v>0</v>
      </c>
      <c r="AF345" s="221">
        <v>749700000</v>
      </c>
      <c r="AG345" s="221">
        <v>0</v>
      </c>
      <c r="AH345" s="246">
        <v>0</v>
      </c>
      <c r="AI345" s="246">
        <v>0</v>
      </c>
      <c r="AJ345" s="210">
        <v>0</v>
      </c>
      <c r="AK345" s="210">
        <v>0</v>
      </c>
      <c r="AL345" s="210">
        <v>0</v>
      </c>
      <c r="AM345" s="210">
        <v>0</v>
      </c>
      <c r="AN345" s="247">
        <v>0</v>
      </c>
      <c r="AO345" s="210">
        <v>0</v>
      </c>
      <c r="AP345" s="221">
        <v>749700000</v>
      </c>
      <c r="AQ345" s="210">
        <v>0</v>
      </c>
      <c r="AS345" s="244">
        <f t="shared" si="80"/>
        <v>0</v>
      </c>
    </row>
    <row r="346" spans="1:45" x14ac:dyDescent="0.35">
      <c r="A346" s="257">
        <v>2350309</v>
      </c>
      <c r="B346" s="212" t="s">
        <v>177</v>
      </c>
      <c r="C346" s="217">
        <v>0</v>
      </c>
      <c r="D346" s="217">
        <v>0</v>
      </c>
      <c r="E346" s="217">
        <v>0</v>
      </c>
      <c r="F346" s="217">
        <v>31916686</v>
      </c>
      <c r="G346" s="217">
        <f t="shared" si="81"/>
        <v>31916686</v>
      </c>
      <c r="H346" s="217">
        <v>0</v>
      </c>
      <c r="I346" s="217">
        <v>0</v>
      </c>
      <c r="J346" s="217">
        <f t="shared" si="75"/>
        <v>31916686</v>
      </c>
      <c r="K346" s="217">
        <v>0</v>
      </c>
      <c r="L346" s="217">
        <v>0</v>
      </c>
      <c r="M346" s="217">
        <f t="shared" si="76"/>
        <v>0</v>
      </c>
      <c r="N346" s="217">
        <v>0</v>
      </c>
      <c r="O346" s="217">
        <f t="shared" si="77"/>
        <v>0</v>
      </c>
      <c r="P346" s="217">
        <f t="shared" si="78"/>
        <v>31916686</v>
      </c>
      <c r="Q346" s="217">
        <f t="shared" si="79"/>
        <v>0</v>
      </c>
      <c r="S346" s="222">
        <v>2350309</v>
      </c>
      <c r="T346" s="243" t="s">
        <v>177</v>
      </c>
      <c r="U346" s="221">
        <v>0</v>
      </c>
      <c r="V346" s="221">
        <v>0</v>
      </c>
      <c r="W346" s="221">
        <v>0</v>
      </c>
      <c r="X346" s="221">
        <v>31916686</v>
      </c>
      <c r="Y346" s="221">
        <v>31916686</v>
      </c>
      <c r="Z346" s="221">
        <v>0</v>
      </c>
      <c r="AA346" s="221">
        <v>0</v>
      </c>
      <c r="AB346" s="246">
        <v>0</v>
      </c>
      <c r="AC346" s="221">
        <v>0</v>
      </c>
      <c r="AD346" s="221">
        <v>0</v>
      </c>
      <c r="AE346" s="246">
        <v>0</v>
      </c>
      <c r="AF346" s="221">
        <v>31916686</v>
      </c>
      <c r="AG346" s="221">
        <v>0</v>
      </c>
      <c r="AH346" s="246">
        <v>0</v>
      </c>
      <c r="AI346" s="246">
        <v>0</v>
      </c>
      <c r="AJ346" s="210">
        <v>0</v>
      </c>
      <c r="AK346" s="210">
        <v>0</v>
      </c>
      <c r="AL346" s="210">
        <v>0</v>
      </c>
      <c r="AM346" s="210">
        <v>0</v>
      </c>
      <c r="AN346" s="247">
        <v>0</v>
      </c>
      <c r="AO346" s="210">
        <v>0</v>
      </c>
      <c r="AP346" s="221">
        <v>31916686</v>
      </c>
      <c r="AQ346" s="210">
        <v>0</v>
      </c>
      <c r="AS346" s="244">
        <f t="shared" si="80"/>
        <v>0</v>
      </c>
    </row>
    <row r="347" spans="1:45" x14ac:dyDescent="0.35">
      <c r="A347" s="260">
        <v>2350315</v>
      </c>
      <c r="B347" s="212" t="s">
        <v>178</v>
      </c>
      <c r="C347" s="217">
        <v>0</v>
      </c>
      <c r="D347" s="217">
        <v>0</v>
      </c>
      <c r="E347" s="217">
        <v>0</v>
      </c>
      <c r="F347" s="217">
        <v>2892728</v>
      </c>
      <c r="G347" s="217">
        <f t="shared" si="81"/>
        <v>2892728</v>
      </c>
      <c r="H347" s="217">
        <v>0</v>
      </c>
      <c r="I347" s="217">
        <v>0</v>
      </c>
      <c r="J347" s="217">
        <f t="shared" si="75"/>
        <v>2892728</v>
      </c>
      <c r="K347" s="217">
        <v>0</v>
      </c>
      <c r="L347" s="217">
        <v>0</v>
      </c>
      <c r="M347" s="217">
        <f t="shared" si="76"/>
        <v>0</v>
      </c>
      <c r="N347" s="217">
        <v>300000</v>
      </c>
      <c r="O347" s="217">
        <f t="shared" si="77"/>
        <v>300000</v>
      </c>
      <c r="P347" s="217">
        <f t="shared" si="78"/>
        <v>2592728</v>
      </c>
      <c r="Q347" s="217">
        <f t="shared" si="79"/>
        <v>0</v>
      </c>
      <c r="S347" s="222">
        <v>2350315</v>
      </c>
      <c r="T347" s="243" t="s">
        <v>178</v>
      </c>
      <c r="U347" s="221">
        <v>0</v>
      </c>
      <c r="V347" s="221">
        <v>0</v>
      </c>
      <c r="W347" s="221">
        <v>0</v>
      </c>
      <c r="X347" s="221">
        <v>2892728</v>
      </c>
      <c r="Y347" s="221">
        <v>2892728</v>
      </c>
      <c r="Z347" s="221">
        <v>0</v>
      </c>
      <c r="AA347" s="221">
        <v>0</v>
      </c>
      <c r="AB347" s="246">
        <v>0</v>
      </c>
      <c r="AC347" s="221">
        <v>0</v>
      </c>
      <c r="AD347" s="221">
        <v>0</v>
      </c>
      <c r="AE347" s="246">
        <v>0</v>
      </c>
      <c r="AF347" s="221">
        <v>2892728</v>
      </c>
      <c r="AG347" s="221">
        <v>0</v>
      </c>
      <c r="AH347" s="246">
        <v>0</v>
      </c>
      <c r="AI347" s="246">
        <v>0</v>
      </c>
      <c r="AJ347" s="210">
        <v>0</v>
      </c>
      <c r="AK347" s="210">
        <v>0</v>
      </c>
      <c r="AL347" s="210">
        <v>300000</v>
      </c>
      <c r="AM347" s="210">
        <v>300000</v>
      </c>
      <c r="AN347" s="247">
        <v>300000</v>
      </c>
      <c r="AO347" s="210">
        <v>300000</v>
      </c>
      <c r="AP347" s="221">
        <v>2592728</v>
      </c>
      <c r="AQ347" s="210">
        <v>0</v>
      </c>
      <c r="AS347" s="244">
        <f t="shared" si="80"/>
        <v>0</v>
      </c>
    </row>
    <row r="348" spans="1:45" x14ac:dyDescent="0.35">
      <c r="A348" s="257">
        <v>2350321</v>
      </c>
      <c r="B348" s="212" t="s">
        <v>179</v>
      </c>
      <c r="C348" s="217">
        <v>0</v>
      </c>
      <c r="D348" s="217">
        <v>0</v>
      </c>
      <c r="E348" s="217">
        <v>0</v>
      </c>
      <c r="F348" s="217">
        <v>19873160</v>
      </c>
      <c r="G348" s="217">
        <f t="shared" si="81"/>
        <v>19873160</v>
      </c>
      <c r="H348" s="217">
        <v>0</v>
      </c>
      <c r="I348" s="217">
        <v>0</v>
      </c>
      <c r="J348" s="217">
        <f t="shared" ref="J348:J390" si="82">+G348-I348</f>
        <v>19873160</v>
      </c>
      <c r="K348" s="217">
        <v>0</v>
      </c>
      <c r="L348" s="217">
        <v>0</v>
      </c>
      <c r="M348" s="217">
        <f t="shared" ref="M348:M390" si="83">+I348-L348</f>
        <v>0</v>
      </c>
      <c r="N348" s="217">
        <v>0</v>
      </c>
      <c r="O348" s="217">
        <f t="shared" ref="O348:O390" si="84">+N348-I348</f>
        <v>0</v>
      </c>
      <c r="P348" s="217">
        <f t="shared" ref="P348:P390" si="85">+G348-N348</f>
        <v>19873160</v>
      </c>
      <c r="Q348" s="217">
        <f t="shared" ref="Q348:Q390" si="86">+L348</f>
        <v>0</v>
      </c>
      <c r="S348" s="222">
        <v>2350321</v>
      </c>
      <c r="T348" s="243" t="s">
        <v>179</v>
      </c>
      <c r="U348" s="221">
        <v>0</v>
      </c>
      <c r="V348" s="221">
        <v>0</v>
      </c>
      <c r="W348" s="221">
        <v>0</v>
      </c>
      <c r="X348" s="221">
        <v>19873160</v>
      </c>
      <c r="Y348" s="221">
        <v>19873160</v>
      </c>
      <c r="Z348" s="221">
        <v>0</v>
      </c>
      <c r="AA348" s="221">
        <v>0</v>
      </c>
      <c r="AB348" s="246">
        <v>0</v>
      </c>
      <c r="AC348" s="221">
        <v>0</v>
      </c>
      <c r="AD348" s="221">
        <v>0</v>
      </c>
      <c r="AE348" s="246">
        <v>0</v>
      </c>
      <c r="AF348" s="221">
        <v>19873160</v>
      </c>
      <c r="AG348" s="221">
        <v>0</v>
      </c>
      <c r="AH348" s="246">
        <v>0</v>
      </c>
      <c r="AI348" s="246">
        <v>0</v>
      </c>
      <c r="AJ348" s="210">
        <v>0</v>
      </c>
      <c r="AK348" s="210">
        <v>0</v>
      </c>
      <c r="AL348" s="210">
        <v>0</v>
      </c>
      <c r="AM348" s="210">
        <v>0</v>
      </c>
      <c r="AN348" s="247">
        <v>0</v>
      </c>
      <c r="AO348" s="210">
        <v>0</v>
      </c>
      <c r="AP348" s="221">
        <v>19873160</v>
      </c>
      <c r="AQ348" s="210">
        <v>0</v>
      </c>
      <c r="AS348" s="244">
        <f t="shared" si="80"/>
        <v>0</v>
      </c>
    </row>
    <row r="349" spans="1:45" x14ac:dyDescent="0.35">
      <c r="A349" s="257">
        <v>2350324</v>
      </c>
      <c r="B349" s="212" t="s">
        <v>180</v>
      </c>
      <c r="C349" s="217">
        <v>0</v>
      </c>
      <c r="D349" s="217">
        <v>0</v>
      </c>
      <c r="E349" s="217">
        <v>0</v>
      </c>
      <c r="F349" s="217">
        <v>40398042</v>
      </c>
      <c r="G349" s="217">
        <f t="shared" si="81"/>
        <v>40398042</v>
      </c>
      <c r="H349" s="217">
        <v>0</v>
      </c>
      <c r="I349" s="217">
        <v>0</v>
      </c>
      <c r="J349" s="217">
        <f t="shared" si="82"/>
        <v>40398042</v>
      </c>
      <c r="K349" s="217">
        <v>0</v>
      </c>
      <c r="L349" s="217">
        <v>0</v>
      </c>
      <c r="M349" s="217">
        <f t="shared" si="83"/>
        <v>0</v>
      </c>
      <c r="N349" s="217">
        <v>0</v>
      </c>
      <c r="O349" s="217">
        <f t="shared" si="84"/>
        <v>0</v>
      </c>
      <c r="P349" s="217">
        <f t="shared" si="85"/>
        <v>40398042</v>
      </c>
      <c r="Q349" s="217">
        <f t="shared" si="86"/>
        <v>0</v>
      </c>
      <c r="S349" s="222">
        <v>2350324</v>
      </c>
      <c r="T349" s="243" t="s">
        <v>180</v>
      </c>
      <c r="U349" s="221">
        <v>0</v>
      </c>
      <c r="V349" s="221">
        <v>0</v>
      </c>
      <c r="W349" s="221">
        <v>0</v>
      </c>
      <c r="X349" s="221">
        <v>40398042</v>
      </c>
      <c r="Y349" s="221">
        <v>40398042</v>
      </c>
      <c r="Z349" s="221">
        <v>0</v>
      </c>
      <c r="AA349" s="221">
        <v>0</v>
      </c>
      <c r="AB349" s="246">
        <v>0</v>
      </c>
      <c r="AC349" s="221">
        <v>0</v>
      </c>
      <c r="AD349" s="221">
        <v>0</v>
      </c>
      <c r="AE349" s="246">
        <v>0</v>
      </c>
      <c r="AF349" s="221">
        <v>40398042</v>
      </c>
      <c r="AG349" s="221">
        <v>0</v>
      </c>
      <c r="AH349" s="246">
        <v>0</v>
      </c>
      <c r="AI349" s="246">
        <v>0</v>
      </c>
      <c r="AJ349" s="210">
        <v>0</v>
      </c>
      <c r="AK349" s="210">
        <v>0</v>
      </c>
      <c r="AL349" s="210">
        <v>0</v>
      </c>
      <c r="AM349" s="210">
        <v>0</v>
      </c>
      <c r="AN349" s="247">
        <v>0</v>
      </c>
      <c r="AO349" s="210">
        <v>0</v>
      </c>
      <c r="AP349" s="221">
        <v>40398042</v>
      </c>
      <c r="AQ349" s="210">
        <v>0</v>
      </c>
      <c r="AS349" s="244">
        <f t="shared" si="80"/>
        <v>0</v>
      </c>
    </row>
    <row r="350" spans="1:45" x14ac:dyDescent="0.35">
      <c r="A350" s="257">
        <v>2350325</v>
      </c>
      <c r="B350" s="212" t="s">
        <v>181</v>
      </c>
      <c r="C350" s="217">
        <v>0</v>
      </c>
      <c r="D350" s="217">
        <v>0</v>
      </c>
      <c r="E350" s="217">
        <v>2182569021</v>
      </c>
      <c r="F350" s="217">
        <v>2182569021</v>
      </c>
      <c r="G350" s="217">
        <f t="shared" si="81"/>
        <v>0</v>
      </c>
      <c r="H350" s="217">
        <v>0</v>
      </c>
      <c r="I350" s="217">
        <v>0</v>
      </c>
      <c r="J350" s="217">
        <f t="shared" si="82"/>
        <v>0</v>
      </c>
      <c r="K350" s="217">
        <v>0</v>
      </c>
      <c r="L350" s="217">
        <v>0</v>
      </c>
      <c r="M350" s="217">
        <f t="shared" si="83"/>
        <v>0</v>
      </c>
      <c r="N350" s="217">
        <v>0</v>
      </c>
      <c r="O350" s="217">
        <f t="shared" si="84"/>
        <v>0</v>
      </c>
      <c r="P350" s="217">
        <f t="shared" si="85"/>
        <v>0</v>
      </c>
      <c r="Q350" s="217">
        <f t="shared" si="86"/>
        <v>0</v>
      </c>
      <c r="S350" s="222">
        <v>2350325</v>
      </c>
      <c r="T350" s="243" t="s">
        <v>181</v>
      </c>
      <c r="U350" s="221">
        <v>0</v>
      </c>
      <c r="V350" s="221">
        <v>0</v>
      </c>
      <c r="W350" s="221">
        <v>2182569021</v>
      </c>
      <c r="X350" s="221">
        <v>2182569021</v>
      </c>
      <c r="Y350" s="221">
        <v>0</v>
      </c>
      <c r="Z350" s="221">
        <v>0</v>
      </c>
      <c r="AA350" s="221">
        <v>0</v>
      </c>
      <c r="AB350" s="246">
        <v>0</v>
      </c>
      <c r="AC350" s="221">
        <v>0</v>
      </c>
      <c r="AD350" s="221">
        <v>0</v>
      </c>
      <c r="AE350" s="246">
        <v>0</v>
      </c>
      <c r="AF350" s="221">
        <v>0</v>
      </c>
      <c r="AG350" s="221">
        <v>0</v>
      </c>
      <c r="AH350" s="246">
        <v>0</v>
      </c>
      <c r="AI350" s="246">
        <v>0</v>
      </c>
      <c r="AJ350" s="210">
        <v>0</v>
      </c>
      <c r="AK350" s="210">
        <v>0</v>
      </c>
      <c r="AL350" s="210">
        <v>0</v>
      </c>
      <c r="AM350" s="210">
        <v>0</v>
      </c>
      <c r="AN350" s="247">
        <v>0</v>
      </c>
      <c r="AO350" s="210">
        <v>0</v>
      </c>
      <c r="AP350" s="221">
        <v>0</v>
      </c>
      <c r="AQ350" s="210">
        <v>0</v>
      </c>
      <c r="AS350" s="244">
        <f t="shared" si="80"/>
        <v>0</v>
      </c>
    </row>
    <row r="351" spans="1:45" x14ac:dyDescent="0.35">
      <c r="A351" s="255">
        <v>2350326</v>
      </c>
      <c r="B351" s="212" t="s">
        <v>182</v>
      </c>
      <c r="C351" s="217">
        <v>0</v>
      </c>
      <c r="D351" s="217">
        <v>0</v>
      </c>
      <c r="E351" s="217">
        <v>0</v>
      </c>
      <c r="F351" s="217">
        <v>19470700</v>
      </c>
      <c r="G351" s="256">
        <f t="shared" si="81"/>
        <v>19470700</v>
      </c>
      <c r="H351" s="217">
        <v>0</v>
      </c>
      <c r="I351" s="217">
        <v>14313149</v>
      </c>
      <c r="J351" s="217">
        <f t="shared" si="82"/>
        <v>5157551</v>
      </c>
      <c r="K351" s="217">
        <v>0</v>
      </c>
      <c r="L351" s="217">
        <v>14313149</v>
      </c>
      <c r="M351" s="217">
        <f t="shared" si="83"/>
        <v>0</v>
      </c>
      <c r="N351" s="217">
        <v>14313149</v>
      </c>
      <c r="O351" s="217">
        <f t="shared" si="84"/>
        <v>0</v>
      </c>
      <c r="P351" s="217">
        <f t="shared" si="85"/>
        <v>5157551</v>
      </c>
      <c r="Q351" s="217">
        <f t="shared" si="86"/>
        <v>14313149</v>
      </c>
      <c r="S351" s="222">
        <v>2350326</v>
      </c>
      <c r="T351" s="243" t="s">
        <v>182</v>
      </c>
      <c r="U351" s="221">
        <v>0</v>
      </c>
      <c r="V351" s="221">
        <v>0</v>
      </c>
      <c r="W351" s="221">
        <v>0</v>
      </c>
      <c r="X351" s="221">
        <v>19470700</v>
      </c>
      <c r="Y351" s="221">
        <v>19470700</v>
      </c>
      <c r="Z351" s="221">
        <v>0</v>
      </c>
      <c r="AA351" s="221">
        <v>0</v>
      </c>
      <c r="AB351" s="246">
        <v>0</v>
      </c>
      <c r="AC351" s="221">
        <v>0</v>
      </c>
      <c r="AD351" s="221">
        <v>14313149</v>
      </c>
      <c r="AE351" s="246">
        <v>14313149</v>
      </c>
      <c r="AF351" s="221">
        <v>5157551</v>
      </c>
      <c r="AG351" s="221">
        <v>0</v>
      </c>
      <c r="AH351" s="246">
        <v>0</v>
      </c>
      <c r="AI351" s="246">
        <v>14313149</v>
      </c>
      <c r="AJ351" s="210">
        <v>0</v>
      </c>
      <c r="AK351" s="210">
        <v>0</v>
      </c>
      <c r="AL351" s="210">
        <v>0</v>
      </c>
      <c r="AM351" s="210">
        <v>14313149</v>
      </c>
      <c r="AN351" s="247">
        <v>14313149</v>
      </c>
      <c r="AO351" s="210">
        <v>0</v>
      </c>
      <c r="AP351" s="221">
        <v>5157551</v>
      </c>
      <c r="AQ351" s="210">
        <v>0</v>
      </c>
      <c r="AS351" s="244">
        <f t="shared" si="80"/>
        <v>0</v>
      </c>
    </row>
    <row r="352" spans="1:45" s="226" customFormat="1" x14ac:dyDescent="0.35">
      <c r="A352" s="257">
        <v>2350328</v>
      </c>
      <c r="B352" s="212" t="s">
        <v>183</v>
      </c>
      <c r="C352" s="217">
        <v>0</v>
      </c>
      <c r="D352" s="217">
        <v>0</v>
      </c>
      <c r="E352" s="217">
        <v>0</v>
      </c>
      <c r="F352" s="217">
        <v>91883149</v>
      </c>
      <c r="G352" s="217">
        <f t="shared" si="81"/>
        <v>91883149</v>
      </c>
      <c r="H352" s="217">
        <v>0</v>
      </c>
      <c r="I352" s="217">
        <v>0</v>
      </c>
      <c r="J352" s="217">
        <f t="shared" si="82"/>
        <v>91883149</v>
      </c>
      <c r="K352" s="217">
        <v>0</v>
      </c>
      <c r="L352" s="217">
        <v>0</v>
      </c>
      <c r="M352" s="217">
        <f t="shared" si="83"/>
        <v>0</v>
      </c>
      <c r="N352" s="217">
        <v>0</v>
      </c>
      <c r="O352" s="217">
        <f t="shared" si="84"/>
        <v>0</v>
      </c>
      <c r="P352" s="217">
        <f t="shared" si="85"/>
        <v>91883149</v>
      </c>
      <c r="Q352" s="217">
        <f t="shared" si="86"/>
        <v>0</v>
      </c>
      <c r="R352" s="210"/>
      <c r="S352" s="227">
        <v>2350328</v>
      </c>
      <c r="T352" s="242" t="s">
        <v>183</v>
      </c>
      <c r="U352" s="228">
        <v>0</v>
      </c>
      <c r="V352" s="228">
        <v>0</v>
      </c>
      <c r="W352" s="228">
        <v>0</v>
      </c>
      <c r="X352" s="228">
        <v>91883149</v>
      </c>
      <c r="Y352" s="228">
        <v>91883149</v>
      </c>
      <c r="Z352" s="228">
        <v>0</v>
      </c>
      <c r="AA352" s="228">
        <v>0</v>
      </c>
      <c r="AB352" s="245">
        <v>0</v>
      </c>
      <c r="AC352" s="228">
        <v>0</v>
      </c>
      <c r="AD352" s="228">
        <v>0</v>
      </c>
      <c r="AE352" s="245">
        <v>0</v>
      </c>
      <c r="AF352" s="228">
        <v>91883149</v>
      </c>
      <c r="AG352" s="228">
        <v>0</v>
      </c>
      <c r="AH352" s="245">
        <v>0</v>
      </c>
      <c r="AI352" s="245">
        <v>0</v>
      </c>
      <c r="AJ352" s="226">
        <v>0</v>
      </c>
      <c r="AK352" s="226">
        <v>0</v>
      </c>
      <c r="AL352" s="226">
        <v>0</v>
      </c>
      <c r="AM352" s="226">
        <v>0</v>
      </c>
      <c r="AN352" s="248">
        <v>0</v>
      </c>
      <c r="AO352" s="226">
        <v>0</v>
      </c>
      <c r="AP352" s="228">
        <v>91883149</v>
      </c>
      <c r="AQ352" s="226">
        <v>0</v>
      </c>
      <c r="AS352" s="244">
        <f t="shared" si="80"/>
        <v>0</v>
      </c>
    </row>
    <row r="353" spans="1:45" x14ac:dyDescent="0.35">
      <c r="A353" s="257">
        <v>2350330</v>
      </c>
      <c r="B353" s="212" t="s">
        <v>184</v>
      </c>
      <c r="C353" s="217">
        <v>0</v>
      </c>
      <c r="D353" s="217">
        <v>0</v>
      </c>
      <c r="E353" s="217">
        <v>0</v>
      </c>
      <c r="F353" s="217">
        <v>81565760</v>
      </c>
      <c r="G353" s="217">
        <f t="shared" si="81"/>
        <v>81565760</v>
      </c>
      <c r="H353" s="217">
        <v>0</v>
      </c>
      <c r="I353" s="217">
        <v>0</v>
      </c>
      <c r="J353" s="217">
        <f t="shared" si="82"/>
        <v>81565760</v>
      </c>
      <c r="K353" s="217">
        <v>0</v>
      </c>
      <c r="L353" s="217">
        <v>0</v>
      </c>
      <c r="M353" s="217">
        <f t="shared" si="83"/>
        <v>0</v>
      </c>
      <c r="N353" s="217">
        <v>0</v>
      </c>
      <c r="O353" s="217">
        <f t="shared" si="84"/>
        <v>0</v>
      </c>
      <c r="P353" s="217">
        <f t="shared" si="85"/>
        <v>81565760</v>
      </c>
      <c r="Q353" s="217">
        <f t="shared" si="86"/>
        <v>0</v>
      </c>
      <c r="S353" s="222">
        <v>2350330</v>
      </c>
      <c r="T353" s="243" t="s">
        <v>184</v>
      </c>
      <c r="U353" s="221">
        <v>0</v>
      </c>
      <c r="V353" s="221">
        <v>0</v>
      </c>
      <c r="W353" s="221">
        <v>0</v>
      </c>
      <c r="X353" s="221">
        <v>81565760</v>
      </c>
      <c r="Y353" s="221">
        <v>81565760</v>
      </c>
      <c r="Z353" s="221">
        <v>0</v>
      </c>
      <c r="AA353" s="221">
        <v>0</v>
      </c>
      <c r="AB353" s="246">
        <v>0</v>
      </c>
      <c r="AC353" s="221">
        <v>0</v>
      </c>
      <c r="AD353" s="221">
        <v>0</v>
      </c>
      <c r="AE353" s="246">
        <v>0</v>
      </c>
      <c r="AF353" s="221">
        <v>81565760</v>
      </c>
      <c r="AG353" s="221">
        <v>0</v>
      </c>
      <c r="AH353" s="246">
        <v>0</v>
      </c>
      <c r="AI353" s="246">
        <v>0</v>
      </c>
      <c r="AJ353" s="210">
        <v>0</v>
      </c>
      <c r="AK353" s="210">
        <v>0</v>
      </c>
      <c r="AL353" s="210">
        <v>0</v>
      </c>
      <c r="AM353" s="210">
        <v>0</v>
      </c>
      <c r="AN353" s="247">
        <v>0</v>
      </c>
      <c r="AO353" s="210">
        <v>0</v>
      </c>
      <c r="AP353" s="221">
        <v>81565760</v>
      </c>
      <c r="AQ353" s="210">
        <v>0</v>
      </c>
      <c r="AS353" s="244">
        <f t="shared" si="80"/>
        <v>0</v>
      </c>
    </row>
    <row r="354" spans="1:45" x14ac:dyDescent="0.35">
      <c r="A354" s="235">
        <v>23504</v>
      </c>
      <c r="B354" s="236" t="s">
        <v>185</v>
      </c>
      <c r="C354" s="237">
        <v>0</v>
      </c>
      <c r="D354" s="237">
        <v>0</v>
      </c>
      <c r="E354" s="237">
        <v>0</v>
      </c>
      <c r="F354" s="237">
        <v>161960107</v>
      </c>
      <c r="G354" s="237">
        <f t="shared" si="81"/>
        <v>161960107</v>
      </c>
      <c r="H354" s="237">
        <v>0</v>
      </c>
      <c r="I354" s="237">
        <v>0</v>
      </c>
      <c r="J354" s="237">
        <f t="shared" si="82"/>
        <v>161960107</v>
      </c>
      <c r="K354" s="237">
        <v>0</v>
      </c>
      <c r="L354" s="237">
        <v>0</v>
      </c>
      <c r="M354" s="237">
        <f t="shared" si="83"/>
        <v>0</v>
      </c>
      <c r="N354" s="237">
        <v>0</v>
      </c>
      <c r="O354" s="237">
        <f t="shared" si="84"/>
        <v>0</v>
      </c>
      <c r="P354" s="237">
        <f t="shared" si="85"/>
        <v>161960107</v>
      </c>
      <c r="Q354" s="237">
        <f t="shared" si="86"/>
        <v>0</v>
      </c>
      <c r="R354" s="226"/>
      <c r="S354" s="222">
        <v>23504</v>
      </c>
      <c r="T354" s="243" t="s">
        <v>185</v>
      </c>
      <c r="U354" s="221">
        <v>0</v>
      </c>
      <c r="V354" s="221">
        <v>0</v>
      </c>
      <c r="W354" s="221">
        <v>0</v>
      </c>
      <c r="X354" s="221">
        <v>161960107</v>
      </c>
      <c r="Y354" s="221">
        <v>161960107</v>
      </c>
      <c r="Z354" s="221">
        <v>0</v>
      </c>
      <c r="AA354" s="221">
        <v>0</v>
      </c>
      <c r="AB354" s="246">
        <v>0</v>
      </c>
      <c r="AC354" s="221">
        <v>0</v>
      </c>
      <c r="AD354" s="221">
        <v>0</v>
      </c>
      <c r="AE354" s="246">
        <v>0</v>
      </c>
      <c r="AF354" s="221">
        <v>161960107</v>
      </c>
      <c r="AG354" s="221">
        <v>0</v>
      </c>
      <c r="AH354" s="246">
        <v>0</v>
      </c>
      <c r="AI354" s="246">
        <v>0</v>
      </c>
      <c r="AJ354" s="210">
        <v>0</v>
      </c>
      <c r="AK354" s="210">
        <v>0</v>
      </c>
      <c r="AL354" s="210">
        <v>0</v>
      </c>
      <c r="AM354" s="210">
        <v>0</v>
      </c>
      <c r="AN354" s="247">
        <v>0</v>
      </c>
      <c r="AO354" s="210">
        <v>0</v>
      </c>
      <c r="AP354" s="221">
        <v>161960107</v>
      </c>
      <c r="AQ354" s="210">
        <v>0</v>
      </c>
      <c r="AS354" s="244">
        <f t="shared" si="80"/>
        <v>0</v>
      </c>
    </row>
    <row r="355" spans="1:45" x14ac:dyDescent="0.35">
      <c r="A355" s="260">
        <v>2350401</v>
      </c>
      <c r="B355" s="212" t="s">
        <v>186</v>
      </c>
      <c r="C355" s="217">
        <v>0</v>
      </c>
      <c r="D355" s="217">
        <v>0</v>
      </c>
      <c r="E355" s="217">
        <v>0</v>
      </c>
      <c r="F355" s="217">
        <v>8521352</v>
      </c>
      <c r="G355" s="217">
        <f t="shared" si="81"/>
        <v>8521352</v>
      </c>
      <c r="H355" s="217">
        <v>0</v>
      </c>
      <c r="I355" s="217">
        <v>0</v>
      </c>
      <c r="J355" s="217">
        <f t="shared" si="82"/>
        <v>8521352</v>
      </c>
      <c r="K355" s="217">
        <v>0</v>
      </c>
      <c r="L355" s="217">
        <v>0</v>
      </c>
      <c r="M355" s="217">
        <f t="shared" si="83"/>
        <v>0</v>
      </c>
      <c r="N355" s="217">
        <v>0</v>
      </c>
      <c r="O355" s="217">
        <f t="shared" si="84"/>
        <v>0</v>
      </c>
      <c r="P355" s="217">
        <f t="shared" si="85"/>
        <v>8521352</v>
      </c>
      <c r="Q355" s="217">
        <f t="shared" si="86"/>
        <v>0</v>
      </c>
      <c r="S355" s="222">
        <v>2350401</v>
      </c>
      <c r="T355" s="243" t="s">
        <v>186</v>
      </c>
      <c r="U355" s="221">
        <v>0</v>
      </c>
      <c r="V355" s="221">
        <v>0</v>
      </c>
      <c r="W355" s="221">
        <v>0</v>
      </c>
      <c r="X355" s="221">
        <v>8521352</v>
      </c>
      <c r="Y355" s="221">
        <v>8521352</v>
      </c>
      <c r="Z355" s="221">
        <v>0</v>
      </c>
      <c r="AA355" s="221">
        <v>0</v>
      </c>
      <c r="AB355" s="246">
        <v>0</v>
      </c>
      <c r="AC355" s="221">
        <v>0</v>
      </c>
      <c r="AD355" s="221">
        <v>0</v>
      </c>
      <c r="AE355" s="246">
        <v>0</v>
      </c>
      <c r="AF355" s="221">
        <v>8521352</v>
      </c>
      <c r="AG355" s="221">
        <v>0</v>
      </c>
      <c r="AH355" s="246">
        <v>0</v>
      </c>
      <c r="AI355" s="246">
        <v>0</v>
      </c>
      <c r="AJ355" s="210">
        <v>0</v>
      </c>
      <c r="AK355" s="210">
        <v>0</v>
      </c>
      <c r="AL355" s="210">
        <v>0</v>
      </c>
      <c r="AM355" s="210">
        <v>0</v>
      </c>
      <c r="AN355" s="247">
        <v>0</v>
      </c>
      <c r="AO355" s="210">
        <v>0</v>
      </c>
      <c r="AP355" s="221">
        <v>8521352</v>
      </c>
      <c r="AQ355" s="210">
        <v>0</v>
      </c>
      <c r="AS355" s="244">
        <f t="shared" si="80"/>
        <v>0</v>
      </c>
    </row>
    <row r="356" spans="1:45" x14ac:dyDescent="0.35">
      <c r="A356" s="257">
        <v>2350402</v>
      </c>
      <c r="B356" s="212" t="s">
        <v>187</v>
      </c>
      <c r="C356" s="217">
        <v>0</v>
      </c>
      <c r="D356" s="217">
        <v>0</v>
      </c>
      <c r="E356" s="217">
        <v>0</v>
      </c>
      <c r="F356" s="217">
        <v>1126955</v>
      </c>
      <c r="G356" s="217">
        <f t="shared" si="81"/>
        <v>1126955</v>
      </c>
      <c r="H356" s="217">
        <v>0</v>
      </c>
      <c r="I356" s="217">
        <v>0</v>
      </c>
      <c r="J356" s="217">
        <f t="shared" si="82"/>
        <v>1126955</v>
      </c>
      <c r="K356" s="217">
        <v>0</v>
      </c>
      <c r="L356" s="217">
        <v>0</v>
      </c>
      <c r="M356" s="217">
        <f t="shared" si="83"/>
        <v>0</v>
      </c>
      <c r="N356" s="217">
        <v>0</v>
      </c>
      <c r="O356" s="217">
        <f t="shared" si="84"/>
        <v>0</v>
      </c>
      <c r="P356" s="217">
        <f t="shared" si="85"/>
        <v>1126955</v>
      </c>
      <c r="Q356" s="217">
        <f t="shared" si="86"/>
        <v>0</v>
      </c>
      <c r="S356" s="222">
        <v>2350402</v>
      </c>
      <c r="T356" s="243" t="s">
        <v>187</v>
      </c>
      <c r="U356" s="221">
        <v>0</v>
      </c>
      <c r="V356" s="221">
        <v>0</v>
      </c>
      <c r="W356" s="221">
        <v>0</v>
      </c>
      <c r="X356" s="221">
        <v>1126955</v>
      </c>
      <c r="Y356" s="221">
        <v>1126955</v>
      </c>
      <c r="Z356" s="221">
        <v>0</v>
      </c>
      <c r="AA356" s="221">
        <v>0</v>
      </c>
      <c r="AB356" s="246">
        <v>0</v>
      </c>
      <c r="AC356" s="221">
        <v>0</v>
      </c>
      <c r="AD356" s="221">
        <v>0</v>
      </c>
      <c r="AE356" s="246">
        <v>0</v>
      </c>
      <c r="AF356" s="221">
        <v>1126955</v>
      </c>
      <c r="AG356" s="221">
        <v>0</v>
      </c>
      <c r="AH356" s="246">
        <v>0</v>
      </c>
      <c r="AI356" s="246">
        <v>0</v>
      </c>
      <c r="AJ356" s="210">
        <v>0</v>
      </c>
      <c r="AK356" s="210">
        <v>0</v>
      </c>
      <c r="AL356" s="210">
        <v>0</v>
      </c>
      <c r="AM356" s="210">
        <v>0</v>
      </c>
      <c r="AN356" s="247">
        <v>0</v>
      </c>
      <c r="AO356" s="210">
        <v>0</v>
      </c>
      <c r="AP356" s="221">
        <v>1126955</v>
      </c>
      <c r="AQ356" s="210">
        <v>0</v>
      </c>
      <c r="AS356" s="244">
        <f t="shared" si="80"/>
        <v>0</v>
      </c>
    </row>
    <row r="357" spans="1:45" x14ac:dyDescent="0.35">
      <c r="A357" s="257">
        <v>2350403</v>
      </c>
      <c r="B357" s="212" t="s">
        <v>188</v>
      </c>
      <c r="C357" s="217">
        <v>0</v>
      </c>
      <c r="D357" s="217">
        <v>0</v>
      </c>
      <c r="E357" s="217">
        <v>0</v>
      </c>
      <c r="F357" s="217">
        <v>4977319</v>
      </c>
      <c r="G357" s="217">
        <f t="shared" si="81"/>
        <v>4977319</v>
      </c>
      <c r="H357" s="217">
        <v>0</v>
      </c>
      <c r="I357" s="217">
        <v>0</v>
      </c>
      <c r="J357" s="217">
        <f t="shared" si="82"/>
        <v>4977319</v>
      </c>
      <c r="K357" s="217">
        <v>0</v>
      </c>
      <c r="L357" s="217">
        <v>0</v>
      </c>
      <c r="M357" s="217">
        <f t="shared" si="83"/>
        <v>0</v>
      </c>
      <c r="N357" s="217">
        <v>0</v>
      </c>
      <c r="O357" s="217">
        <f t="shared" si="84"/>
        <v>0</v>
      </c>
      <c r="P357" s="217">
        <f t="shared" si="85"/>
        <v>4977319</v>
      </c>
      <c r="Q357" s="217">
        <f t="shared" si="86"/>
        <v>0</v>
      </c>
      <c r="S357" s="222">
        <v>2350403</v>
      </c>
      <c r="T357" s="243" t="s">
        <v>188</v>
      </c>
      <c r="U357" s="221">
        <v>0</v>
      </c>
      <c r="V357" s="221">
        <v>0</v>
      </c>
      <c r="W357" s="221">
        <v>0</v>
      </c>
      <c r="X357" s="221">
        <v>4977319</v>
      </c>
      <c r="Y357" s="221">
        <v>4977319</v>
      </c>
      <c r="Z357" s="221">
        <v>0</v>
      </c>
      <c r="AA357" s="221">
        <v>0</v>
      </c>
      <c r="AB357" s="246">
        <v>0</v>
      </c>
      <c r="AC357" s="221">
        <v>0</v>
      </c>
      <c r="AD357" s="221">
        <v>0</v>
      </c>
      <c r="AE357" s="246">
        <v>0</v>
      </c>
      <c r="AF357" s="221">
        <v>4977319</v>
      </c>
      <c r="AG357" s="221">
        <v>0</v>
      </c>
      <c r="AH357" s="246">
        <v>0</v>
      </c>
      <c r="AI357" s="246">
        <v>0</v>
      </c>
      <c r="AJ357" s="210">
        <v>0</v>
      </c>
      <c r="AK357" s="210">
        <v>0</v>
      </c>
      <c r="AL357" s="210">
        <v>0</v>
      </c>
      <c r="AM357" s="210">
        <v>0</v>
      </c>
      <c r="AN357" s="247">
        <v>0</v>
      </c>
      <c r="AO357" s="210">
        <v>0</v>
      </c>
      <c r="AP357" s="221">
        <v>4977319</v>
      </c>
      <c r="AQ357" s="210">
        <v>0</v>
      </c>
      <c r="AS357" s="244">
        <f t="shared" si="80"/>
        <v>0</v>
      </c>
    </row>
    <row r="358" spans="1:45" x14ac:dyDescent="0.35">
      <c r="A358" s="257">
        <v>2350404</v>
      </c>
      <c r="B358" s="212" t="s">
        <v>189</v>
      </c>
      <c r="C358" s="217">
        <v>0</v>
      </c>
      <c r="D358" s="217">
        <v>0</v>
      </c>
      <c r="E358" s="217">
        <v>0</v>
      </c>
      <c r="F358" s="217">
        <v>5000</v>
      </c>
      <c r="G358" s="217">
        <f t="shared" si="81"/>
        <v>5000</v>
      </c>
      <c r="H358" s="217">
        <v>0</v>
      </c>
      <c r="I358" s="217">
        <v>0</v>
      </c>
      <c r="J358" s="217">
        <f t="shared" si="82"/>
        <v>5000</v>
      </c>
      <c r="K358" s="217">
        <v>0</v>
      </c>
      <c r="L358" s="217">
        <v>0</v>
      </c>
      <c r="M358" s="217">
        <f t="shared" si="83"/>
        <v>0</v>
      </c>
      <c r="N358" s="217">
        <v>0</v>
      </c>
      <c r="O358" s="217">
        <f t="shared" si="84"/>
        <v>0</v>
      </c>
      <c r="P358" s="217">
        <f t="shared" si="85"/>
        <v>5000</v>
      </c>
      <c r="Q358" s="217">
        <f t="shared" si="86"/>
        <v>0</v>
      </c>
      <c r="S358" s="222">
        <v>2350404</v>
      </c>
      <c r="T358" s="243" t="s">
        <v>189</v>
      </c>
      <c r="U358" s="221">
        <v>0</v>
      </c>
      <c r="V358" s="221">
        <v>0</v>
      </c>
      <c r="W358" s="221">
        <v>0</v>
      </c>
      <c r="X358" s="221">
        <v>5000</v>
      </c>
      <c r="Y358" s="221">
        <v>5000</v>
      </c>
      <c r="Z358" s="221">
        <v>0</v>
      </c>
      <c r="AA358" s="221">
        <v>0</v>
      </c>
      <c r="AB358" s="246">
        <v>0</v>
      </c>
      <c r="AC358" s="221">
        <v>0</v>
      </c>
      <c r="AD358" s="221">
        <v>0</v>
      </c>
      <c r="AE358" s="246">
        <v>0</v>
      </c>
      <c r="AF358" s="221">
        <v>5000</v>
      </c>
      <c r="AG358" s="221">
        <v>0</v>
      </c>
      <c r="AH358" s="246">
        <v>0</v>
      </c>
      <c r="AI358" s="246">
        <v>0</v>
      </c>
      <c r="AJ358" s="210">
        <v>0</v>
      </c>
      <c r="AK358" s="210">
        <v>0</v>
      </c>
      <c r="AL358" s="210">
        <v>0</v>
      </c>
      <c r="AM358" s="210">
        <v>0</v>
      </c>
      <c r="AN358" s="247">
        <v>0</v>
      </c>
      <c r="AO358" s="210">
        <v>0</v>
      </c>
      <c r="AP358" s="221">
        <v>5000</v>
      </c>
      <c r="AQ358" s="210">
        <v>0</v>
      </c>
      <c r="AS358" s="244">
        <f t="shared" si="80"/>
        <v>0</v>
      </c>
    </row>
    <row r="359" spans="1:45" x14ac:dyDescent="0.35">
      <c r="A359" s="257">
        <v>2350405</v>
      </c>
      <c r="B359" s="212" t="s">
        <v>190</v>
      </c>
      <c r="C359" s="217">
        <v>0</v>
      </c>
      <c r="D359" s="217">
        <v>0</v>
      </c>
      <c r="E359" s="217">
        <v>0</v>
      </c>
      <c r="F359" s="217">
        <v>1462335</v>
      </c>
      <c r="G359" s="217">
        <f t="shared" si="81"/>
        <v>1462335</v>
      </c>
      <c r="H359" s="217">
        <v>0</v>
      </c>
      <c r="I359" s="217">
        <v>0</v>
      </c>
      <c r="J359" s="217">
        <f t="shared" si="82"/>
        <v>1462335</v>
      </c>
      <c r="K359" s="217">
        <v>0</v>
      </c>
      <c r="L359" s="217">
        <v>0</v>
      </c>
      <c r="M359" s="217">
        <f t="shared" si="83"/>
        <v>0</v>
      </c>
      <c r="N359" s="217">
        <v>0</v>
      </c>
      <c r="O359" s="217">
        <f t="shared" si="84"/>
        <v>0</v>
      </c>
      <c r="P359" s="217">
        <f t="shared" si="85"/>
        <v>1462335</v>
      </c>
      <c r="Q359" s="217">
        <f t="shared" si="86"/>
        <v>0</v>
      </c>
      <c r="S359" s="222">
        <v>2350405</v>
      </c>
      <c r="T359" s="243" t="s">
        <v>190</v>
      </c>
      <c r="U359" s="221">
        <v>0</v>
      </c>
      <c r="V359" s="221">
        <v>0</v>
      </c>
      <c r="W359" s="221">
        <v>0</v>
      </c>
      <c r="X359" s="221">
        <v>1462335</v>
      </c>
      <c r="Y359" s="221">
        <v>1462335</v>
      </c>
      <c r="Z359" s="221">
        <v>0</v>
      </c>
      <c r="AA359" s="221">
        <v>0</v>
      </c>
      <c r="AB359" s="246">
        <v>0</v>
      </c>
      <c r="AC359" s="221">
        <v>0</v>
      </c>
      <c r="AD359" s="221">
        <v>0</v>
      </c>
      <c r="AE359" s="246">
        <v>0</v>
      </c>
      <c r="AF359" s="221">
        <v>1462335</v>
      </c>
      <c r="AG359" s="221">
        <v>0</v>
      </c>
      <c r="AH359" s="246">
        <v>0</v>
      </c>
      <c r="AI359" s="246">
        <v>0</v>
      </c>
      <c r="AJ359" s="210">
        <v>0</v>
      </c>
      <c r="AK359" s="210">
        <v>0</v>
      </c>
      <c r="AL359" s="210">
        <v>0</v>
      </c>
      <c r="AM359" s="210">
        <v>0</v>
      </c>
      <c r="AN359" s="247">
        <v>0</v>
      </c>
      <c r="AO359" s="210">
        <v>0</v>
      </c>
      <c r="AP359" s="221">
        <v>1462335</v>
      </c>
      <c r="AQ359" s="210">
        <v>0</v>
      </c>
      <c r="AS359" s="244">
        <f t="shared" si="80"/>
        <v>0</v>
      </c>
    </row>
    <row r="360" spans="1:45" x14ac:dyDescent="0.35">
      <c r="A360" s="257">
        <v>2350406</v>
      </c>
      <c r="B360" s="212" t="s">
        <v>191</v>
      </c>
      <c r="C360" s="217">
        <v>0</v>
      </c>
      <c r="D360" s="217">
        <v>0</v>
      </c>
      <c r="E360" s="217">
        <v>0</v>
      </c>
      <c r="F360" s="217">
        <v>60139189</v>
      </c>
      <c r="G360" s="217">
        <f t="shared" si="81"/>
        <v>60139189</v>
      </c>
      <c r="H360" s="217">
        <v>0</v>
      </c>
      <c r="I360" s="217">
        <v>0</v>
      </c>
      <c r="J360" s="217">
        <f t="shared" si="82"/>
        <v>60139189</v>
      </c>
      <c r="K360" s="217">
        <v>0</v>
      </c>
      <c r="L360" s="217">
        <v>0</v>
      </c>
      <c r="M360" s="217">
        <f t="shared" si="83"/>
        <v>0</v>
      </c>
      <c r="N360" s="217">
        <v>0</v>
      </c>
      <c r="O360" s="217">
        <f t="shared" si="84"/>
        <v>0</v>
      </c>
      <c r="P360" s="217">
        <f t="shared" si="85"/>
        <v>60139189</v>
      </c>
      <c r="Q360" s="217">
        <f t="shared" si="86"/>
        <v>0</v>
      </c>
      <c r="S360" s="222">
        <v>2350406</v>
      </c>
      <c r="T360" s="243" t="s">
        <v>191</v>
      </c>
      <c r="U360" s="221">
        <v>0</v>
      </c>
      <c r="V360" s="221">
        <v>0</v>
      </c>
      <c r="W360" s="221">
        <v>0</v>
      </c>
      <c r="X360" s="221">
        <v>60139189</v>
      </c>
      <c r="Y360" s="221">
        <v>60139189</v>
      </c>
      <c r="Z360" s="221">
        <v>0</v>
      </c>
      <c r="AA360" s="221">
        <v>0</v>
      </c>
      <c r="AB360" s="246">
        <v>0</v>
      </c>
      <c r="AC360" s="221">
        <v>0</v>
      </c>
      <c r="AD360" s="221">
        <v>0</v>
      </c>
      <c r="AE360" s="246">
        <v>0</v>
      </c>
      <c r="AF360" s="221">
        <v>60139189</v>
      </c>
      <c r="AG360" s="221">
        <v>0</v>
      </c>
      <c r="AH360" s="246">
        <v>0</v>
      </c>
      <c r="AI360" s="246">
        <v>0</v>
      </c>
      <c r="AJ360" s="210">
        <v>0</v>
      </c>
      <c r="AK360" s="210">
        <v>0</v>
      </c>
      <c r="AL360" s="210">
        <v>0</v>
      </c>
      <c r="AM360" s="210">
        <v>0</v>
      </c>
      <c r="AN360" s="247">
        <v>0</v>
      </c>
      <c r="AO360" s="210">
        <v>0</v>
      </c>
      <c r="AP360" s="221">
        <v>60139189</v>
      </c>
      <c r="AQ360" s="210">
        <v>0</v>
      </c>
      <c r="AS360" s="244">
        <f t="shared" si="80"/>
        <v>0</v>
      </c>
    </row>
    <row r="361" spans="1:45" x14ac:dyDescent="0.35">
      <c r="A361" s="257">
        <v>2350407</v>
      </c>
      <c r="B361" s="212" t="s">
        <v>192</v>
      </c>
      <c r="C361" s="217">
        <v>0</v>
      </c>
      <c r="D361" s="217">
        <v>0</v>
      </c>
      <c r="E361" s="217">
        <v>0</v>
      </c>
      <c r="F361" s="217">
        <v>282815</v>
      </c>
      <c r="G361" s="217">
        <f t="shared" si="81"/>
        <v>282815</v>
      </c>
      <c r="H361" s="217">
        <v>0</v>
      </c>
      <c r="I361" s="217">
        <v>0</v>
      </c>
      <c r="J361" s="217">
        <f t="shared" si="82"/>
        <v>282815</v>
      </c>
      <c r="K361" s="217">
        <v>0</v>
      </c>
      <c r="L361" s="217">
        <v>0</v>
      </c>
      <c r="M361" s="217">
        <f t="shared" si="83"/>
        <v>0</v>
      </c>
      <c r="N361" s="217">
        <v>0</v>
      </c>
      <c r="O361" s="217">
        <f t="shared" si="84"/>
        <v>0</v>
      </c>
      <c r="P361" s="217">
        <f t="shared" si="85"/>
        <v>282815</v>
      </c>
      <c r="Q361" s="217">
        <f t="shared" si="86"/>
        <v>0</v>
      </c>
      <c r="S361" s="222">
        <v>2350407</v>
      </c>
      <c r="T361" s="243" t="s">
        <v>192</v>
      </c>
      <c r="U361" s="221">
        <v>0</v>
      </c>
      <c r="V361" s="221">
        <v>0</v>
      </c>
      <c r="W361" s="221">
        <v>0</v>
      </c>
      <c r="X361" s="221">
        <v>282815</v>
      </c>
      <c r="Y361" s="221">
        <v>282815</v>
      </c>
      <c r="Z361" s="221">
        <v>0</v>
      </c>
      <c r="AA361" s="221">
        <v>0</v>
      </c>
      <c r="AB361" s="246">
        <v>0</v>
      </c>
      <c r="AC361" s="221">
        <v>0</v>
      </c>
      <c r="AD361" s="221">
        <v>0</v>
      </c>
      <c r="AE361" s="246">
        <v>0</v>
      </c>
      <c r="AF361" s="221">
        <v>282815</v>
      </c>
      <c r="AG361" s="221">
        <v>0</v>
      </c>
      <c r="AH361" s="246">
        <v>0</v>
      </c>
      <c r="AI361" s="246">
        <v>0</v>
      </c>
      <c r="AJ361" s="210">
        <v>0</v>
      </c>
      <c r="AK361" s="210">
        <v>0</v>
      </c>
      <c r="AL361" s="210">
        <v>0</v>
      </c>
      <c r="AM361" s="210">
        <v>0</v>
      </c>
      <c r="AN361" s="247">
        <v>0</v>
      </c>
      <c r="AO361" s="210">
        <v>0</v>
      </c>
      <c r="AP361" s="221">
        <v>282815</v>
      </c>
      <c r="AQ361" s="210">
        <v>0</v>
      </c>
      <c r="AS361" s="244">
        <f t="shared" si="80"/>
        <v>0</v>
      </c>
    </row>
    <row r="362" spans="1:45" x14ac:dyDescent="0.35">
      <c r="A362" s="257">
        <v>2350408</v>
      </c>
      <c r="B362" s="212" t="s">
        <v>193</v>
      </c>
      <c r="C362" s="217">
        <v>0</v>
      </c>
      <c r="D362" s="217">
        <v>0</v>
      </c>
      <c r="E362" s="217">
        <v>0</v>
      </c>
      <c r="F362" s="217">
        <v>3015215</v>
      </c>
      <c r="G362" s="217">
        <f t="shared" si="81"/>
        <v>3015215</v>
      </c>
      <c r="H362" s="217">
        <v>0</v>
      </c>
      <c r="I362" s="217">
        <v>0</v>
      </c>
      <c r="J362" s="217">
        <f t="shared" si="82"/>
        <v>3015215</v>
      </c>
      <c r="K362" s="217">
        <v>0</v>
      </c>
      <c r="L362" s="217">
        <v>0</v>
      </c>
      <c r="M362" s="217">
        <f t="shared" si="83"/>
        <v>0</v>
      </c>
      <c r="N362" s="217">
        <v>0</v>
      </c>
      <c r="O362" s="217">
        <f t="shared" si="84"/>
        <v>0</v>
      </c>
      <c r="P362" s="217">
        <f t="shared" si="85"/>
        <v>3015215</v>
      </c>
      <c r="Q362" s="217">
        <f t="shared" si="86"/>
        <v>0</v>
      </c>
      <c r="S362" s="222">
        <v>2350408</v>
      </c>
      <c r="T362" s="243" t="s">
        <v>193</v>
      </c>
      <c r="U362" s="221">
        <v>0</v>
      </c>
      <c r="V362" s="221">
        <v>0</v>
      </c>
      <c r="W362" s="221">
        <v>0</v>
      </c>
      <c r="X362" s="221">
        <v>3015215</v>
      </c>
      <c r="Y362" s="221">
        <v>3015215</v>
      </c>
      <c r="Z362" s="221">
        <v>0</v>
      </c>
      <c r="AA362" s="221">
        <v>0</v>
      </c>
      <c r="AB362" s="246">
        <v>0</v>
      </c>
      <c r="AC362" s="221">
        <v>0</v>
      </c>
      <c r="AD362" s="221">
        <v>0</v>
      </c>
      <c r="AE362" s="246">
        <v>0</v>
      </c>
      <c r="AF362" s="221">
        <v>3015215</v>
      </c>
      <c r="AG362" s="221">
        <v>0</v>
      </c>
      <c r="AH362" s="246">
        <v>0</v>
      </c>
      <c r="AI362" s="246">
        <v>0</v>
      </c>
      <c r="AJ362" s="210">
        <v>0</v>
      </c>
      <c r="AK362" s="210">
        <v>0</v>
      </c>
      <c r="AL362" s="210">
        <v>0</v>
      </c>
      <c r="AM362" s="210">
        <v>0</v>
      </c>
      <c r="AN362" s="247">
        <v>0</v>
      </c>
      <c r="AO362" s="210">
        <v>0</v>
      </c>
      <c r="AP362" s="221">
        <v>3015215</v>
      </c>
      <c r="AQ362" s="210">
        <v>0</v>
      </c>
      <c r="AS362" s="244">
        <f t="shared" si="80"/>
        <v>0</v>
      </c>
    </row>
    <row r="363" spans="1:45" x14ac:dyDescent="0.35">
      <c r="A363" s="257">
        <v>2350409</v>
      </c>
      <c r="B363" s="212" t="s">
        <v>194</v>
      </c>
      <c r="C363" s="217">
        <v>0</v>
      </c>
      <c r="D363" s="217">
        <v>0</v>
      </c>
      <c r="E363" s="217">
        <v>0</v>
      </c>
      <c r="F363" s="217">
        <v>9705246</v>
      </c>
      <c r="G363" s="217">
        <f t="shared" si="81"/>
        <v>9705246</v>
      </c>
      <c r="H363" s="217">
        <v>0</v>
      </c>
      <c r="I363" s="217">
        <v>0</v>
      </c>
      <c r="J363" s="217">
        <f t="shared" si="82"/>
        <v>9705246</v>
      </c>
      <c r="K363" s="217">
        <v>0</v>
      </c>
      <c r="L363" s="217">
        <v>0</v>
      </c>
      <c r="M363" s="217">
        <f t="shared" si="83"/>
        <v>0</v>
      </c>
      <c r="N363" s="217">
        <v>0</v>
      </c>
      <c r="O363" s="217">
        <f t="shared" si="84"/>
        <v>0</v>
      </c>
      <c r="P363" s="217">
        <f t="shared" si="85"/>
        <v>9705246</v>
      </c>
      <c r="Q363" s="217">
        <f t="shared" si="86"/>
        <v>0</v>
      </c>
      <c r="S363" s="222">
        <v>2350409</v>
      </c>
      <c r="T363" s="243" t="s">
        <v>194</v>
      </c>
      <c r="U363" s="221">
        <v>0</v>
      </c>
      <c r="V363" s="221">
        <v>0</v>
      </c>
      <c r="W363" s="221">
        <v>0</v>
      </c>
      <c r="X363" s="221">
        <v>9705246</v>
      </c>
      <c r="Y363" s="221">
        <v>9705246</v>
      </c>
      <c r="Z363" s="221">
        <v>0</v>
      </c>
      <c r="AA363" s="221">
        <v>0</v>
      </c>
      <c r="AB363" s="246">
        <v>0</v>
      </c>
      <c r="AC363" s="221">
        <v>0</v>
      </c>
      <c r="AD363" s="221">
        <v>0</v>
      </c>
      <c r="AE363" s="246">
        <v>0</v>
      </c>
      <c r="AF363" s="221">
        <v>9705246</v>
      </c>
      <c r="AG363" s="221">
        <v>0</v>
      </c>
      <c r="AH363" s="246">
        <v>0</v>
      </c>
      <c r="AI363" s="246">
        <v>0</v>
      </c>
      <c r="AJ363" s="210">
        <v>0</v>
      </c>
      <c r="AK363" s="210">
        <v>0</v>
      </c>
      <c r="AL363" s="210">
        <v>0</v>
      </c>
      <c r="AM363" s="210">
        <v>0</v>
      </c>
      <c r="AN363" s="247">
        <v>0</v>
      </c>
      <c r="AO363" s="210">
        <v>0</v>
      </c>
      <c r="AP363" s="221">
        <v>9705246</v>
      </c>
      <c r="AQ363" s="210">
        <v>0</v>
      </c>
      <c r="AS363" s="244">
        <f t="shared" si="80"/>
        <v>0</v>
      </c>
    </row>
    <row r="364" spans="1:45" s="226" customFormat="1" x14ac:dyDescent="0.35">
      <c r="A364" s="257">
        <v>2350410</v>
      </c>
      <c r="B364" s="212" t="s">
        <v>195</v>
      </c>
      <c r="C364" s="217">
        <v>0</v>
      </c>
      <c r="D364" s="217">
        <v>0</v>
      </c>
      <c r="E364" s="217">
        <v>0</v>
      </c>
      <c r="F364" s="217">
        <v>3691380</v>
      </c>
      <c r="G364" s="217">
        <f t="shared" si="81"/>
        <v>3691380</v>
      </c>
      <c r="H364" s="217">
        <v>0</v>
      </c>
      <c r="I364" s="217">
        <v>0</v>
      </c>
      <c r="J364" s="217">
        <f t="shared" si="82"/>
        <v>3691380</v>
      </c>
      <c r="K364" s="217">
        <v>0</v>
      </c>
      <c r="L364" s="217">
        <v>0</v>
      </c>
      <c r="M364" s="217">
        <f t="shared" si="83"/>
        <v>0</v>
      </c>
      <c r="N364" s="217">
        <v>0</v>
      </c>
      <c r="O364" s="217">
        <f t="shared" si="84"/>
        <v>0</v>
      </c>
      <c r="P364" s="217">
        <f t="shared" si="85"/>
        <v>3691380</v>
      </c>
      <c r="Q364" s="217">
        <f t="shared" si="86"/>
        <v>0</v>
      </c>
      <c r="R364" s="210"/>
      <c r="S364" s="227">
        <v>2350410</v>
      </c>
      <c r="T364" s="242" t="s">
        <v>195</v>
      </c>
      <c r="U364" s="228">
        <v>0</v>
      </c>
      <c r="V364" s="228">
        <v>0</v>
      </c>
      <c r="W364" s="228">
        <v>0</v>
      </c>
      <c r="X364" s="228">
        <v>3691380</v>
      </c>
      <c r="Y364" s="228">
        <v>3691380</v>
      </c>
      <c r="Z364" s="228">
        <v>0</v>
      </c>
      <c r="AA364" s="228">
        <v>0</v>
      </c>
      <c r="AB364" s="245">
        <v>0</v>
      </c>
      <c r="AC364" s="228">
        <v>0</v>
      </c>
      <c r="AD364" s="228">
        <v>0</v>
      </c>
      <c r="AE364" s="245">
        <v>0</v>
      </c>
      <c r="AF364" s="228">
        <v>3691380</v>
      </c>
      <c r="AG364" s="228">
        <v>0</v>
      </c>
      <c r="AH364" s="245">
        <v>0</v>
      </c>
      <c r="AI364" s="245">
        <v>0</v>
      </c>
      <c r="AJ364" s="226">
        <v>0</v>
      </c>
      <c r="AK364" s="226">
        <v>0</v>
      </c>
      <c r="AL364" s="226">
        <v>0</v>
      </c>
      <c r="AM364" s="226">
        <v>0</v>
      </c>
      <c r="AN364" s="248">
        <v>0</v>
      </c>
      <c r="AO364" s="226">
        <v>0</v>
      </c>
      <c r="AP364" s="228">
        <v>3691380</v>
      </c>
      <c r="AQ364" s="226">
        <v>0</v>
      </c>
      <c r="AS364" s="244">
        <f t="shared" si="80"/>
        <v>0</v>
      </c>
    </row>
    <row r="365" spans="1:45" x14ac:dyDescent="0.35">
      <c r="A365" s="257">
        <v>2350411</v>
      </c>
      <c r="B365" s="212" t="s">
        <v>185</v>
      </c>
      <c r="C365" s="217">
        <v>0</v>
      </c>
      <c r="D365" s="217">
        <v>0</v>
      </c>
      <c r="E365" s="217">
        <v>0</v>
      </c>
      <c r="F365" s="217">
        <v>69033301</v>
      </c>
      <c r="G365" s="217">
        <f t="shared" si="81"/>
        <v>69033301</v>
      </c>
      <c r="H365" s="217">
        <v>0</v>
      </c>
      <c r="I365" s="217">
        <v>0</v>
      </c>
      <c r="J365" s="217">
        <f t="shared" si="82"/>
        <v>69033301</v>
      </c>
      <c r="K365" s="217">
        <v>0</v>
      </c>
      <c r="L365" s="217">
        <v>0</v>
      </c>
      <c r="M365" s="217">
        <f t="shared" si="83"/>
        <v>0</v>
      </c>
      <c r="N365" s="217">
        <v>0</v>
      </c>
      <c r="O365" s="217">
        <f t="shared" si="84"/>
        <v>0</v>
      </c>
      <c r="P365" s="217">
        <f t="shared" si="85"/>
        <v>69033301</v>
      </c>
      <c r="Q365" s="217">
        <f t="shared" si="86"/>
        <v>0</v>
      </c>
      <c r="S365" s="222">
        <v>2350411</v>
      </c>
      <c r="T365" s="243" t="s">
        <v>185</v>
      </c>
      <c r="U365" s="221">
        <v>0</v>
      </c>
      <c r="V365" s="221">
        <v>0</v>
      </c>
      <c r="W365" s="221">
        <v>0</v>
      </c>
      <c r="X365" s="221">
        <v>69033301</v>
      </c>
      <c r="Y365" s="221">
        <v>69033301</v>
      </c>
      <c r="Z365" s="221">
        <v>0</v>
      </c>
      <c r="AA365" s="221">
        <v>0</v>
      </c>
      <c r="AB365" s="246">
        <v>0</v>
      </c>
      <c r="AC365" s="221">
        <v>0</v>
      </c>
      <c r="AD365" s="221">
        <v>0</v>
      </c>
      <c r="AE365" s="246">
        <v>0</v>
      </c>
      <c r="AF365" s="221">
        <v>69033301</v>
      </c>
      <c r="AG365" s="221">
        <v>0</v>
      </c>
      <c r="AH365" s="246">
        <v>0</v>
      </c>
      <c r="AI365" s="246">
        <v>0</v>
      </c>
      <c r="AJ365" s="210">
        <v>0</v>
      </c>
      <c r="AK365" s="210">
        <v>0</v>
      </c>
      <c r="AL365" s="210">
        <v>0</v>
      </c>
      <c r="AM365" s="210">
        <v>0</v>
      </c>
      <c r="AN365" s="247">
        <v>0</v>
      </c>
      <c r="AO365" s="210">
        <v>0</v>
      </c>
      <c r="AP365" s="221">
        <v>69033301</v>
      </c>
      <c r="AQ365" s="210">
        <v>0</v>
      </c>
      <c r="AS365" s="244">
        <f t="shared" si="80"/>
        <v>0</v>
      </c>
    </row>
    <row r="366" spans="1:45" x14ac:dyDescent="0.35">
      <c r="A366" s="235">
        <v>23505</v>
      </c>
      <c r="B366" s="236" t="s">
        <v>196</v>
      </c>
      <c r="C366" s="237">
        <v>0</v>
      </c>
      <c r="D366" s="237">
        <v>0</v>
      </c>
      <c r="E366" s="237">
        <v>0</v>
      </c>
      <c r="F366" s="237">
        <v>87402263</v>
      </c>
      <c r="G366" s="237">
        <f t="shared" si="81"/>
        <v>87402263</v>
      </c>
      <c r="H366" s="237">
        <v>2082083</v>
      </c>
      <c r="I366" s="237">
        <v>51960290</v>
      </c>
      <c r="J366" s="237">
        <f t="shared" si="82"/>
        <v>35441973</v>
      </c>
      <c r="K366" s="237">
        <v>0</v>
      </c>
      <c r="L366" s="237">
        <v>41341159</v>
      </c>
      <c r="M366" s="237">
        <f t="shared" si="83"/>
        <v>10619131</v>
      </c>
      <c r="N366" s="237">
        <v>54058790</v>
      </c>
      <c r="O366" s="237">
        <f t="shared" si="84"/>
        <v>2098500</v>
      </c>
      <c r="P366" s="237">
        <f t="shared" si="85"/>
        <v>33343473</v>
      </c>
      <c r="Q366" s="237">
        <f t="shared" si="86"/>
        <v>41341159</v>
      </c>
      <c r="R366" s="226"/>
      <c r="S366" s="222">
        <v>23505</v>
      </c>
      <c r="T366" s="243" t="s">
        <v>196</v>
      </c>
      <c r="U366" s="221">
        <v>0</v>
      </c>
      <c r="V366" s="221">
        <v>0</v>
      </c>
      <c r="W366" s="221">
        <v>0</v>
      </c>
      <c r="X366" s="221">
        <v>87402263</v>
      </c>
      <c r="Y366" s="221">
        <v>87402263</v>
      </c>
      <c r="Z366" s="221">
        <v>0</v>
      </c>
      <c r="AA366" s="221">
        <v>0</v>
      </c>
      <c r="AB366" s="246">
        <v>2082083</v>
      </c>
      <c r="AC366" s="221">
        <v>2082083</v>
      </c>
      <c r="AD366" s="221">
        <v>51960290</v>
      </c>
      <c r="AE366" s="246">
        <v>51960290</v>
      </c>
      <c r="AF366" s="221">
        <v>35441973</v>
      </c>
      <c r="AG366" s="221">
        <v>0</v>
      </c>
      <c r="AH366" s="246">
        <v>0</v>
      </c>
      <c r="AI366" s="246">
        <v>41341159</v>
      </c>
      <c r="AJ366" s="210">
        <v>10619131</v>
      </c>
      <c r="AK366" s="210">
        <v>0</v>
      </c>
      <c r="AL366" s="210">
        <v>0</v>
      </c>
      <c r="AM366" s="210">
        <v>54058790</v>
      </c>
      <c r="AN366" s="247">
        <v>54058790</v>
      </c>
      <c r="AO366" s="210">
        <v>2098500</v>
      </c>
      <c r="AP366" s="221">
        <v>33343473</v>
      </c>
      <c r="AQ366" s="210">
        <v>0</v>
      </c>
      <c r="AS366" s="244">
        <f t="shared" si="80"/>
        <v>0</v>
      </c>
    </row>
    <row r="367" spans="1:45" x14ac:dyDescent="0.35">
      <c r="A367" s="260">
        <v>2350501</v>
      </c>
      <c r="B367" s="212" t="s">
        <v>197</v>
      </c>
      <c r="C367" s="217">
        <v>0</v>
      </c>
      <c r="D367" s="217">
        <v>0</v>
      </c>
      <c r="E367" s="217">
        <v>0</v>
      </c>
      <c r="F367" s="217">
        <v>3375956</v>
      </c>
      <c r="G367" s="217">
        <f t="shared" si="81"/>
        <v>3375956</v>
      </c>
      <c r="H367" s="217">
        <v>0</v>
      </c>
      <c r="I367" s="217">
        <v>0</v>
      </c>
      <c r="J367" s="217">
        <f t="shared" si="82"/>
        <v>3375956</v>
      </c>
      <c r="K367" s="217">
        <v>0</v>
      </c>
      <c r="L367" s="217">
        <v>0</v>
      </c>
      <c r="M367" s="217">
        <f t="shared" si="83"/>
        <v>0</v>
      </c>
      <c r="N367" s="217">
        <v>0</v>
      </c>
      <c r="O367" s="217">
        <f t="shared" si="84"/>
        <v>0</v>
      </c>
      <c r="P367" s="217">
        <f t="shared" si="85"/>
        <v>3375956</v>
      </c>
      <c r="Q367" s="217">
        <f t="shared" si="86"/>
        <v>0</v>
      </c>
      <c r="S367" s="222">
        <v>2350501</v>
      </c>
      <c r="T367" s="243" t="s">
        <v>197</v>
      </c>
      <c r="U367" s="221">
        <v>0</v>
      </c>
      <c r="V367" s="221">
        <v>0</v>
      </c>
      <c r="W367" s="221">
        <v>0</v>
      </c>
      <c r="X367" s="221">
        <v>3375956</v>
      </c>
      <c r="Y367" s="221">
        <v>3375956</v>
      </c>
      <c r="Z367" s="221">
        <v>0</v>
      </c>
      <c r="AA367" s="221">
        <v>0</v>
      </c>
      <c r="AB367" s="246">
        <v>0</v>
      </c>
      <c r="AC367" s="221">
        <v>0</v>
      </c>
      <c r="AD367" s="221">
        <v>0</v>
      </c>
      <c r="AE367" s="246">
        <v>0</v>
      </c>
      <c r="AF367" s="221">
        <v>3375956</v>
      </c>
      <c r="AG367" s="221">
        <v>0</v>
      </c>
      <c r="AH367" s="246">
        <v>0</v>
      </c>
      <c r="AI367" s="246">
        <v>0</v>
      </c>
      <c r="AJ367" s="210">
        <v>0</v>
      </c>
      <c r="AK367" s="210">
        <v>0</v>
      </c>
      <c r="AL367" s="210">
        <v>0</v>
      </c>
      <c r="AM367" s="210">
        <v>0</v>
      </c>
      <c r="AN367" s="247">
        <v>0</v>
      </c>
      <c r="AO367" s="210">
        <v>0</v>
      </c>
      <c r="AP367" s="221">
        <v>3375956</v>
      </c>
      <c r="AQ367" s="210">
        <v>0</v>
      </c>
      <c r="AS367" s="244">
        <f t="shared" si="80"/>
        <v>0</v>
      </c>
    </row>
    <row r="368" spans="1:45" x14ac:dyDescent="0.35">
      <c r="A368" s="260">
        <v>2350502</v>
      </c>
      <c r="B368" s="212" t="s">
        <v>198</v>
      </c>
      <c r="C368" s="217">
        <v>0</v>
      </c>
      <c r="D368" s="217">
        <v>0</v>
      </c>
      <c r="E368" s="217">
        <v>0</v>
      </c>
      <c r="F368" s="217">
        <v>898908</v>
      </c>
      <c r="G368" s="217">
        <f t="shared" si="81"/>
        <v>898908</v>
      </c>
      <c r="H368" s="217">
        <v>0</v>
      </c>
      <c r="I368" s="217">
        <v>0</v>
      </c>
      <c r="J368" s="217">
        <f t="shared" si="82"/>
        <v>898908</v>
      </c>
      <c r="K368" s="217">
        <v>0</v>
      </c>
      <c r="L368" s="217">
        <v>0</v>
      </c>
      <c r="M368" s="217">
        <f t="shared" si="83"/>
        <v>0</v>
      </c>
      <c r="N368" s="217">
        <v>0</v>
      </c>
      <c r="O368" s="217">
        <f t="shared" si="84"/>
        <v>0</v>
      </c>
      <c r="P368" s="217">
        <f t="shared" si="85"/>
        <v>898908</v>
      </c>
      <c r="Q368" s="217">
        <f t="shared" si="86"/>
        <v>0</v>
      </c>
      <c r="S368" s="222">
        <v>2350502</v>
      </c>
      <c r="T368" s="243" t="s">
        <v>198</v>
      </c>
      <c r="U368" s="221">
        <v>0</v>
      </c>
      <c r="V368" s="221">
        <v>0</v>
      </c>
      <c r="W368" s="221">
        <v>0</v>
      </c>
      <c r="X368" s="221">
        <v>898908</v>
      </c>
      <c r="Y368" s="221">
        <v>898908</v>
      </c>
      <c r="Z368" s="221">
        <v>0</v>
      </c>
      <c r="AA368" s="221">
        <v>0</v>
      </c>
      <c r="AB368" s="246">
        <v>0</v>
      </c>
      <c r="AC368" s="221">
        <v>0</v>
      </c>
      <c r="AD368" s="221">
        <v>0</v>
      </c>
      <c r="AE368" s="246">
        <v>0</v>
      </c>
      <c r="AF368" s="221">
        <v>898908</v>
      </c>
      <c r="AG368" s="221">
        <v>0</v>
      </c>
      <c r="AH368" s="246">
        <v>0</v>
      </c>
      <c r="AI368" s="246">
        <v>0</v>
      </c>
      <c r="AJ368" s="210">
        <v>0</v>
      </c>
      <c r="AK368" s="210">
        <v>0</v>
      </c>
      <c r="AL368" s="210">
        <v>0</v>
      </c>
      <c r="AM368" s="210">
        <v>0</v>
      </c>
      <c r="AN368" s="247">
        <v>0</v>
      </c>
      <c r="AO368" s="210">
        <v>0</v>
      </c>
      <c r="AP368" s="221">
        <v>898908</v>
      </c>
      <c r="AQ368" s="210">
        <v>0</v>
      </c>
      <c r="AS368" s="244">
        <f t="shared" si="80"/>
        <v>0</v>
      </c>
    </row>
    <row r="369" spans="1:45" x14ac:dyDescent="0.35">
      <c r="A369" s="255">
        <v>2350503</v>
      </c>
      <c r="B369" s="212" t="s">
        <v>199</v>
      </c>
      <c r="C369" s="217">
        <v>0</v>
      </c>
      <c r="D369" s="217">
        <v>0</v>
      </c>
      <c r="E369" s="217">
        <v>0</v>
      </c>
      <c r="F369" s="217">
        <v>1181670</v>
      </c>
      <c r="G369" s="256">
        <f t="shared" si="81"/>
        <v>1181670</v>
      </c>
      <c r="H369" s="217">
        <v>0</v>
      </c>
      <c r="I369" s="217">
        <v>0</v>
      </c>
      <c r="J369" s="217">
        <f t="shared" si="82"/>
        <v>1181670</v>
      </c>
      <c r="K369" s="217">
        <v>0</v>
      </c>
      <c r="L369" s="217">
        <v>0</v>
      </c>
      <c r="M369" s="217">
        <f t="shared" si="83"/>
        <v>0</v>
      </c>
      <c r="N369" s="217">
        <v>0</v>
      </c>
      <c r="O369" s="217">
        <f t="shared" si="84"/>
        <v>0</v>
      </c>
      <c r="P369" s="217">
        <f t="shared" si="85"/>
        <v>1181670</v>
      </c>
      <c r="Q369" s="217">
        <f t="shared" si="86"/>
        <v>0</v>
      </c>
      <c r="S369" s="222">
        <v>2350503</v>
      </c>
      <c r="T369" s="243" t="s">
        <v>199</v>
      </c>
      <c r="U369" s="221">
        <v>0</v>
      </c>
      <c r="V369" s="221">
        <v>0</v>
      </c>
      <c r="W369" s="221">
        <v>0</v>
      </c>
      <c r="X369" s="221">
        <v>1181670</v>
      </c>
      <c r="Y369" s="221">
        <v>1181670</v>
      </c>
      <c r="Z369" s="221">
        <v>0</v>
      </c>
      <c r="AA369" s="221">
        <v>0</v>
      </c>
      <c r="AB369" s="246">
        <v>0</v>
      </c>
      <c r="AC369" s="221">
        <v>0</v>
      </c>
      <c r="AD369" s="221">
        <v>0</v>
      </c>
      <c r="AE369" s="246">
        <v>0</v>
      </c>
      <c r="AF369" s="221">
        <v>1181670</v>
      </c>
      <c r="AG369" s="221">
        <v>0</v>
      </c>
      <c r="AH369" s="246">
        <v>0</v>
      </c>
      <c r="AI369" s="246">
        <v>0</v>
      </c>
      <c r="AJ369" s="210">
        <v>0</v>
      </c>
      <c r="AK369" s="210">
        <v>0</v>
      </c>
      <c r="AL369" s="210">
        <v>0</v>
      </c>
      <c r="AM369" s="210">
        <v>0</v>
      </c>
      <c r="AN369" s="247">
        <v>0</v>
      </c>
      <c r="AO369" s="210">
        <v>0</v>
      </c>
      <c r="AP369" s="221">
        <v>1181670</v>
      </c>
      <c r="AQ369" s="210">
        <v>0</v>
      </c>
      <c r="AS369" s="244">
        <f t="shared" si="80"/>
        <v>0</v>
      </c>
    </row>
    <row r="370" spans="1:45" x14ac:dyDescent="0.35">
      <c r="A370" s="255">
        <v>2350504</v>
      </c>
      <c r="B370" s="212" t="s">
        <v>200</v>
      </c>
      <c r="C370" s="217">
        <v>0</v>
      </c>
      <c r="D370" s="217">
        <v>0</v>
      </c>
      <c r="E370" s="217">
        <v>0</v>
      </c>
      <c r="F370" s="217">
        <v>4180583</v>
      </c>
      <c r="G370" s="256">
        <f t="shared" si="81"/>
        <v>4180583</v>
      </c>
      <c r="H370" s="217">
        <v>2082083</v>
      </c>
      <c r="I370" s="217">
        <v>2082083</v>
      </c>
      <c r="J370" s="217">
        <f t="shared" si="82"/>
        <v>2098500</v>
      </c>
      <c r="K370" s="217">
        <v>0</v>
      </c>
      <c r="L370" s="217">
        <v>0</v>
      </c>
      <c r="M370" s="217">
        <f t="shared" si="83"/>
        <v>2082083</v>
      </c>
      <c r="N370" s="217">
        <v>4180583</v>
      </c>
      <c r="O370" s="217">
        <f t="shared" si="84"/>
        <v>2098500</v>
      </c>
      <c r="P370" s="217">
        <f t="shared" si="85"/>
        <v>0</v>
      </c>
      <c r="Q370" s="217">
        <f t="shared" si="86"/>
        <v>0</v>
      </c>
      <c r="S370" s="222">
        <v>2350504</v>
      </c>
      <c r="T370" s="243" t="s">
        <v>200</v>
      </c>
      <c r="U370" s="221">
        <v>0</v>
      </c>
      <c r="V370" s="221">
        <v>0</v>
      </c>
      <c r="W370" s="221">
        <v>0</v>
      </c>
      <c r="X370" s="221">
        <v>4180583</v>
      </c>
      <c r="Y370" s="221">
        <v>4180583</v>
      </c>
      <c r="Z370" s="221">
        <v>0</v>
      </c>
      <c r="AA370" s="221">
        <v>0</v>
      </c>
      <c r="AB370" s="246">
        <v>2082083</v>
      </c>
      <c r="AC370" s="221">
        <v>2082083</v>
      </c>
      <c r="AD370" s="221">
        <v>2082083</v>
      </c>
      <c r="AE370" s="246">
        <v>2082083</v>
      </c>
      <c r="AF370" s="221">
        <v>2098500</v>
      </c>
      <c r="AG370" s="221">
        <v>0</v>
      </c>
      <c r="AH370" s="246">
        <v>0</v>
      </c>
      <c r="AI370" s="246">
        <v>0</v>
      </c>
      <c r="AJ370" s="210">
        <v>2082083</v>
      </c>
      <c r="AK370" s="210">
        <v>0</v>
      </c>
      <c r="AL370" s="210">
        <v>0</v>
      </c>
      <c r="AM370" s="210">
        <v>4180583</v>
      </c>
      <c r="AN370" s="247">
        <v>4180583</v>
      </c>
      <c r="AO370" s="210">
        <v>2098500</v>
      </c>
      <c r="AP370" s="221">
        <v>0</v>
      </c>
      <c r="AQ370" s="210">
        <v>0</v>
      </c>
      <c r="AS370" s="244">
        <f t="shared" si="80"/>
        <v>0</v>
      </c>
    </row>
    <row r="371" spans="1:45" x14ac:dyDescent="0.35">
      <c r="A371" s="255">
        <v>2350505</v>
      </c>
      <c r="B371" s="212" t="s">
        <v>201</v>
      </c>
      <c r="C371" s="217">
        <v>0</v>
      </c>
      <c r="D371" s="217">
        <v>0</v>
      </c>
      <c r="E371" s="217">
        <v>0</v>
      </c>
      <c r="F371" s="217">
        <v>2074727</v>
      </c>
      <c r="G371" s="256">
        <f t="shared" si="81"/>
        <v>2074727</v>
      </c>
      <c r="H371" s="217">
        <v>0</v>
      </c>
      <c r="I371" s="217">
        <v>0</v>
      </c>
      <c r="J371" s="217">
        <f t="shared" si="82"/>
        <v>2074727</v>
      </c>
      <c r="K371" s="217">
        <v>0</v>
      </c>
      <c r="L371" s="217">
        <v>0</v>
      </c>
      <c r="M371" s="217">
        <f t="shared" si="83"/>
        <v>0</v>
      </c>
      <c r="N371" s="217">
        <v>0</v>
      </c>
      <c r="O371" s="217">
        <f t="shared" si="84"/>
        <v>0</v>
      </c>
      <c r="P371" s="217">
        <f t="shared" si="85"/>
        <v>2074727</v>
      </c>
      <c r="Q371" s="217">
        <f t="shared" si="86"/>
        <v>0</v>
      </c>
      <c r="S371" s="222">
        <v>2350505</v>
      </c>
      <c r="T371" s="243" t="s">
        <v>201</v>
      </c>
      <c r="U371" s="221">
        <v>0</v>
      </c>
      <c r="V371" s="221">
        <v>0</v>
      </c>
      <c r="W371" s="221">
        <v>0</v>
      </c>
      <c r="X371" s="221">
        <v>2074727</v>
      </c>
      <c r="Y371" s="221">
        <v>2074727</v>
      </c>
      <c r="Z371" s="221">
        <v>0</v>
      </c>
      <c r="AA371" s="221">
        <v>0</v>
      </c>
      <c r="AB371" s="246">
        <v>0</v>
      </c>
      <c r="AC371" s="221">
        <v>0</v>
      </c>
      <c r="AD371" s="221">
        <v>0</v>
      </c>
      <c r="AE371" s="246">
        <v>0</v>
      </c>
      <c r="AF371" s="221">
        <v>2074727</v>
      </c>
      <c r="AG371" s="221">
        <v>0</v>
      </c>
      <c r="AH371" s="246">
        <v>0</v>
      </c>
      <c r="AI371" s="246">
        <v>0</v>
      </c>
      <c r="AJ371" s="210">
        <v>0</v>
      </c>
      <c r="AK371" s="210">
        <v>0</v>
      </c>
      <c r="AL371" s="210">
        <v>0</v>
      </c>
      <c r="AM371" s="210">
        <v>0</v>
      </c>
      <c r="AN371" s="247">
        <v>0</v>
      </c>
      <c r="AO371" s="210">
        <v>0</v>
      </c>
      <c r="AP371" s="221">
        <v>2074727</v>
      </c>
      <c r="AQ371" s="210">
        <v>0</v>
      </c>
      <c r="AS371" s="244">
        <f t="shared" si="80"/>
        <v>0</v>
      </c>
    </row>
    <row r="372" spans="1:45" s="226" customFormat="1" x14ac:dyDescent="0.35">
      <c r="A372" s="255">
        <v>2350506</v>
      </c>
      <c r="B372" s="212" t="s">
        <v>202</v>
      </c>
      <c r="C372" s="217">
        <v>0</v>
      </c>
      <c r="D372" s="217">
        <v>0</v>
      </c>
      <c r="E372" s="217">
        <v>0</v>
      </c>
      <c r="F372" s="217">
        <v>49878207</v>
      </c>
      <c r="G372" s="256">
        <f t="shared" si="81"/>
        <v>49878207</v>
      </c>
      <c r="H372" s="217">
        <v>0</v>
      </c>
      <c r="I372" s="217">
        <v>49878207</v>
      </c>
      <c r="J372" s="217">
        <f t="shared" si="82"/>
        <v>0</v>
      </c>
      <c r="K372" s="217">
        <v>0</v>
      </c>
      <c r="L372" s="217">
        <v>41341159</v>
      </c>
      <c r="M372" s="217">
        <f t="shared" si="83"/>
        <v>8537048</v>
      </c>
      <c r="N372" s="217">
        <v>49878207</v>
      </c>
      <c r="O372" s="217">
        <f t="shared" si="84"/>
        <v>0</v>
      </c>
      <c r="P372" s="217">
        <f t="shared" si="85"/>
        <v>0</v>
      </c>
      <c r="Q372" s="217">
        <f t="shared" si="86"/>
        <v>41341159</v>
      </c>
      <c r="R372" s="210"/>
      <c r="S372" s="227">
        <v>2350506</v>
      </c>
      <c r="T372" s="242" t="s">
        <v>202</v>
      </c>
      <c r="U372" s="228">
        <v>0</v>
      </c>
      <c r="V372" s="228">
        <v>0</v>
      </c>
      <c r="W372" s="228">
        <v>0</v>
      </c>
      <c r="X372" s="228">
        <v>49878207</v>
      </c>
      <c r="Y372" s="228">
        <v>49878207</v>
      </c>
      <c r="Z372" s="228">
        <v>0</v>
      </c>
      <c r="AA372" s="228">
        <v>0</v>
      </c>
      <c r="AB372" s="245">
        <v>0</v>
      </c>
      <c r="AC372" s="228">
        <v>0</v>
      </c>
      <c r="AD372" s="228">
        <v>49878207</v>
      </c>
      <c r="AE372" s="245">
        <v>49878207</v>
      </c>
      <c r="AF372" s="228">
        <v>0</v>
      </c>
      <c r="AG372" s="228">
        <v>0</v>
      </c>
      <c r="AH372" s="245">
        <v>0</v>
      </c>
      <c r="AI372" s="245">
        <v>41341159</v>
      </c>
      <c r="AJ372" s="226">
        <v>8537048</v>
      </c>
      <c r="AK372" s="226">
        <v>0</v>
      </c>
      <c r="AL372" s="226">
        <v>0</v>
      </c>
      <c r="AM372" s="226">
        <v>49878207</v>
      </c>
      <c r="AN372" s="248">
        <v>49878207</v>
      </c>
      <c r="AO372" s="226">
        <v>0</v>
      </c>
      <c r="AP372" s="228">
        <v>0</v>
      </c>
      <c r="AQ372" s="226">
        <v>0</v>
      </c>
      <c r="AS372" s="244">
        <f t="shared" si="80"/>
        <v>0</v>
      </c>
    </row>
    <row r="373" spans="1:45" x14ac:dyDescent="0.35">
      <c r="A373" s="257">
        <v>2350507</v>
      </c>
      <c r="B373" s="212" t="s">
        <v>203</v>
      </c>
      <c r="C373" s="217">
        <v>0</v>
      </c>
      <c r="D373" s="217">
        <v>0</v>
      </c>
      <c r="E373" s="217">
        <v>0</v>
      </c>
      <c r="F373" s="217">
        <v>25812212</v>
      </c>
      <c r="G373" s="217">
        <f t="shared" si="81"/>
        <v>25812212</v>
      </c>
      <c r="H373" s="217">
        <v>0</v>
      </c>
      <c r="I373" s="217">
        <v>0</v>
      </c>
      <c r="J373" s="217">
        <f t="shared" si="82"/>
        <v>25812212</v>
      </c>
      <c r="K373" s="217">
        <v>0</v>
      </c>
      <c r="L373" s="217">
        <v>0</v>
      </c>
      <c r="M373" s="217">
        <f t="shared" si="83"/>
        <v>0</v>
      </c>
      <c r="N373" s="217">
        <v>0</v>
      </c>
      <c r="O373" s="217">
        <f t="shared" si="84"/>
        <v>0</v>
      </c>
      <c r="P373" s="217">
        <f t="shared" si="85"/>
        <v>25812212</v>
      </c>
      <c r="Q373" s="217">
        <f t="shared" si="86"/>
        <v>0</v>
      </c>
      <c r="S373" s="222">
        <v>2350507</v>
      </c>
      <c r="T373" s="243" t="s">
        <v>203</v>
      </c>
      <c r="U373" s="221">
        <v>0</v>
      </c>
      <c r="V373" s="221">
        <v>0</v>
      </c>
      <c r="W373" s="221">
        <v>0</v>
      </c>
      <c r="X373" s="221">
        <v>25812212</v>
      </c>
      <c r="Y373" s="221">
        <v>25812212</v>
      </c>
      <c r="Z373" s="221">
        <v>0</v>
      </c>
      <c r="AA373" s="221">
        <v>0</v>
      </c>
      <c r="AB373" s="246">
        <v>0</v>
      </c>
      <c r="AC373" s="221">
        <v>0</v>
      </c>
      <c r="AD373" s="221">
        <v>0</v>
      </c>
      <c r="AE373" s="246">
        <v>0</v>
      </c>
      <c r="AF373" s="221">
        <v>25812212</v>
      </c>
      <c r="AG373" s="221">
        <v>0</v>
      </c>
      <c r="AH373" s="246">
        <v>0</v>
      </c>
      <c r="AI373" s="246">
        <v>0</v>
      </c>
      <c r="AJ373" s="210">
        <v>0</v>
      </c>
      <c r="AK373" s="210">
        <v>0</v>
      </c>
      <c r="AL373" s="210">
        <v>0</v>
      </c>
      <c r="AM373" s="210">
        <v>0</v>
      </c>
      <c r="AN373" s="247">
        <v>0</v>
      </c>
      <c r="AO373" s="210">
        <v>0</v>
      </c>
      <c r="AP373" s="221">
        <v>25812212</v>
      </c>
      <c r="AQ373" s="210">
        <v>0</v>
      </c>
      <c r="AS373" s="244">
        <f t="shared" si="80"/>
        <v>0</v>
      </c>
    </row>
    <row r="374" spans="1:45" x14ac:dyDescent="0.35">
      <c r="A374" s="235">
        <v>23506</v>
      </c>
      <c r="B374" s="236" t="s">
        <v>204</v>
      </c>
      <c r="C374" s="237">
        <v>0</v>
      </c>
      <c r="D374" s="237">
        <v>0</v>
      </c>
      <c r="E374" s="237">
        <v>0</v>
      </c>
      <c r="F374" s="237">
        <v>81175164</v>
      </c>
      <c r="G374" s="237">
        <f t="shared" si="81"/>
        <v>81175164</v>
      </c>
      <c r="H374" s="237">
        <v>18578003</v>
      </c>
      <c r="I374" s="237">
        <v>59795474</v>
      </c>
      <c r="J374" s="237">
        <f t="shared" si="82"/>
        <v>21379690</v>
      </c>
      <c r="K374" s="237">
        <v>41217471</v>
      </c>
      <c r="L374" s="237">
        <v>41217471</v>
      </c>
      <c r="M374" s="237">
        <f t="shared" si="83"/>
        <v>18578003</v>
      </c>
      <c r="N374" s="237">
        <v>81175164</v>
      </c>
      <c r="O374" s="237">
        <f t="shared" si="84"/>
        <v>21379690</v>
      </c>
      <c r="P374" s="237">
        <f t="shared" si="85"/>
        <v>0</v>
      </c>
      <c r="Q374" s="237">
        <f t="shared" si="86"/>
        <v>41217471</v>
      </c>
      <c r="R374" s="226"/>
      <c r="S374" s="222">
        <v>23506</v>
      </c>
      <c r="T374" s="243" t="s">
        <v>204</v>
      </c>
      <c r="U374" s="221">
        <v>0</v>
      </c>
      <c r="V374" s="221">
        <v>0</v>
      </c>
      <c r="W374" s="221">
        <v>0</v>
      </c>
      <c r="X374" s="221">
        <v>81175164</v>
      </c>
      <c r="Y374" s="221">
        <v>81175164</v>
      </c>
      <c r="Z374" s="221">
        <v>0</v>
      </c>
      <c r="AA374" s="221">
        <v>0</v>
      </c>
      <c r="AB374" s="246">
        <v>18578003</v>
      </c>
      <c r="AC374" s="221">
        <v>18578003</v>
      </c>
      <c r="AD374" s="221">
        <v>59795474</v>
      </c>
      <c r="AE374" s="246">
        <v>59795474</v>
      </c>
      <c r="AF374" s="221">
        <v>21379690</v>
      </c>
      <c r="AG374" s="221">
        <v>0</v>
      </c>
      <c r="AH374" s="246">
        <v>41217471</v>
      </c>
      <c r="AI374" s="246">
        <v>41217471</v>
      </c>
      <c r="AJ374" s="210">
        <v>18578003</v>
      </c>
      <c r="AK374" s="210">
        <v>0</v>
      </c>
      <c r="AL374" s="210">
        <v>0</v>
      </c>
      <c r="AM374" s="210">
        <v>81175164</v>
      </c>
      <c r="AN374" s="247">
        <v>81175164</v>
      </c>
      <c r="AO374" s="210">
        <v>21379690</v>
      </c>
      <c r="AP374" s="221">
        <v>0</v>
      </c>
      <c r="AQ374" s="210">
        <v>0</v>
      </c>
      <c r="AS374" s="244">
        <f t="shared" si="80"/>
        <v>0</v>
      </c>
    </row>
    <row r="375" spans="1:45" x14ac:dyDescent="0.35">
      <c r="A375" s="257">
        <v>2350601</v>
      </c>
      <c r="B375" s="212" t="s">
        <v>205</v>
      </c>
      <c r="C375" s="217">
        <v>0</v>
      </c>
      <c r="D375" s="217">
        <v>0</v>
      </c>
      <c r="E375" s="217">
        <v>0</v>
      </c>
      <c r="F375" s="217">
        <v>81175164</v>
      </c>
      <c r="G375" s="217">
        <f t="shared" si="81"/>
        <v>81175164</v>
      </c>
      <c r="H375" s="217">
        <v>18578003</v>
      </c>
      <c r="I375" s="217">
        <v>59795474</v>
      </c>
      <c r="J375" s="217">
        <f t="shared" si="82"/>
        <v>21379690</v>
      </c>
      <c r="K375" s="217">
        <v>41217471</v>
      </c>
      <c r="L375" s="217">
        <v>41217471</v>
      </c>
      <c r="M375" s="217">
        <f t="shared" si="83"/>
        <v>18578003</v>
      </c>
      <c r="N375" s="217">
        <v>81175164</v>
      </c>
      <c r="O375" s="217">
        <f t="shared" si="84"/>
        <v>21379690</v>
      </c>
      <c r="P375" s="217">
        <f t="shared" si="85"/>
        <v>0</v>
      </c>
      <c r="Q375" s="217">
        <f t="shared" si="86"/>
        <v>41217471</v>
      </c>
      <c r="S375" s="222">
        <v>2350601</v>
      </c>
      <c r="T375" s="243" t="s">
        <v>205</v>
      </c>
      <c r="U375" s="221">
        <v>0</v>
      </c>
      <c r="V375" s="221">
        <v>0</v>
      </c>
      <c r="W375" s="221">
        <v>0</v>
      </c>
      <c r="X375" s="221">
        <v>81175164</v>
      </c>
      <c r="Y375" s="221">
        <v>81175164</v>
      </c>
      <c r="Z375" s="221">
        <v>0</v>
      </c>
      <c r="AA375" s="221">
        <v>0</v>
      </c>
      <c r="AB375" s="246">
        <v>18578003</v>
      </c>
      <c r="AC375" s="221">
        <v>18578003</v>
      </c>
      <c r="AD375" s="221">
        <v>59795474</v>
      </c>
      <c r="AE375" s="246">
        <v>59795474</v>
      </c>
      <c r="AF375" s="221">
        <v>21379690</v>
      </c>
      <c r="AG375" s="221">
        <v>0</v>
      </c>
      <c r="AH375" s="246">
        <v>41217471</v>
      </c>
      <c r="AI375" s="246">
        <v>41217471</v>
      </c>
      <c r="AJ375" s="210">
        <v>18578003</v>
      </c>
      <c r="AK375" s="210">
        <v>0</v>
      </c>
      <c r="AL375" s="210">
        <v>0</v>
      </c>
      <c r="AM375" s="210">
        <v>81175164</v>
      </c>
      <c r="AN375" s="247">
        <v>81175164</v>
      </c>
      <c r="AO375" s="210">
        <v>21379690</v>
      </c>
      <c r="AP375" s="221">
        <v>0</v>
      </c>
      <c r="AQ375" s="210">
        <v>0</v>
      </c>
      <c r="AS375" s="244">
        <f t="shared" si="80"/>
        <v>0</v>
      </c>
    </row>
    <row r="376" spans="1:45" x14ac:dyDescent="0.35">
      <c r="A376" s="258">
        <v>23507</v>
      </c>
      <c r="B376" s="212" t="s">
        <v>206</v>
      </c>
      <c r="C376" s="217">
        <v>0</v>
      </c>
      <c r="D376" s="217">
        <v>0</v>
      </c>
      <c r="E376" s="217">
        <v>0</v>
      </c>
      <c r="F376" s="217">
        <v>605226612</v>
      </c>
      <c r="G376" s="217">
        <f t="shared" si="81"/>
        <v>605226612</v>
      </c>
      <c r="H376" s="217">
        <v>133597541</v>
      </c>
      <c r="I376" s="217">
        <v>133597541</v>
      </c>
      <c r="J376" s="217">
        <f t="shared" si="82"/>
        <v>471629071</v>
      </c>
      <c r="K376" s="217">
        <v>0</v>
      </c>
      <c r="L376" s="217">
        <v>0</v>
      </c>
      <c r="M376" s="217">
        <f t="shared" si="83"/>
        <v>133597541</v>
      </c>
      <c r="N376" s="217">
        <v>177013541</v>
      </c>
      <c r="O376" s="217">
        <f t="shared" si="84"/>
        <v>43416000</v>
      </c>
      <c r="P376" s="217">
        <f t="shared" si="85"/>
        <v>428213071</v>
      </c>
      <c r="Q376" s="217">
        <f t="shared" si="86"/>
        <v>0</v>
      </c>
      <c r="S376" s="222">
        <v>23507</v>
      </c>
      <c r="T376" s="243" t="s">
        <v>206</v>
      </c>
      <c r="U376" s="221">
        <v>0</v>
      </c>
      <c r="V376" s="221">
        <v>0</v>
      </c>
      <c r="W376" s="221">
        <v>0</v>
      </c>
      <c r="X376" s="221">
        <v>605226612</v>
      </c>
      <c r="Y376" s="221">
        <v>605226612</v>
      </c>
      <c r="Z376" s="221">
        <v>0</v>
      </c>
      <c r="AA376" s="221">
        <v>0</v>
      </c>
      <c r="AB376" s="246">
        <v>133597541</v>
      </c>
      <c r="AC376" s="221">
        <v>133597541</v>
      </c>
      <c r="AD376" s="221">
        <v>133597541</v>
      </c>
      <c r="AE376" s="246">
        <v>133597541</v>
      </c>
      <c r="AF376" s="221">
        <v>471629071</v>
      </c>
      <c r="AG376" s="221">
        <v>0</v>
      </c>
      <c r="AH376" s="246">
        <v>0</v>
      </c>
      <c r="AI376" s="246">
        <v>0</v>
      </c>
      <c r="AJ376" s="210">
        <v>133597541</v>
      </c>
      <c r="AK376" s="210">
        <v>0</v>
      </c>
      <c r="AL376" s="210">
        <v>177013541</v>
      </c>
      <c r="AM376" s="210">
        <v>177013541</v>
      </c>
      <c r="AN376" s="247">
        <v>177013541</v>
      </c>
      <c r="AO376" s="210">
        <v>43416000</v>
      </c>
      <c r="AP376" s="221">
        <v>428213071</v>
      </c>
      <c r="AQ376" s="210">
        <v>0</v>
      </c>
      <c r="AS376" s="244">
        <f t="shared" si="80"/>
        <v>0</v>
      </c>
    </row>
    <row r="377" spans="1:45" x14ac:dyDescent="0.35">
      <c r="A377" s="258">
        <v>23508</v>
      </c>
      <c r="B377" s="212" t="s">
        <v>207</v>
      </c>
      <c r="C377" s="217">
        <v>0</v>
      </c>
      <c r="D377" s="217">
        <v>0</v>
      </c>
      <c r="E377" s="217">
        <v>0</v>
      </c>
      <c r="F377" s="217">
        <v>658324932</v>
      </c>
      <c r="G377" s="217">
        <f t="shared" si="81"/>
        <v>658324932</v>
      </c>
      <c r="H377" s="217">
        <v>12882000</v>
      </c>
      <c r="I377" s="217">
        <v>35839541</v>
      </c>
      <c r="J377" s="217">
        <f t="shared" si="82"/>
        <v>622485391</v>
      </c>
      <c r="K377" s="217">
        <v>8082000</v>
      </c>
      <c r="L377" s="217">
        <v>31039541</v>
      </c>
      <c r="M377" s="217">
        <f t="shared" si="83"/>
        <v>4800000</v>
      </c>
      <c r="N377" s="217">
        <v>69070141</v>
      </c>
      <c r="O377" s="217">
        <f t="shared" si="84"/>
        <v>33230600</v>
      </c>
      <c r="P377" s="217">
        <f t="shared" si="85"/>
        <v>589254791</v>
      </c>
      <c r="Q377" s="217">
        <f t="shared" si="86"/>
        <v>31039541</v>
      </c>
      <c r="S377" s="222">
        <v>23508</v>
      </c>
      <c r="T377" s="243" t="s">
        <v>207</v>
      </c>
      <c r="U377" s="221">
        <v>0</v>
      </c>
      <c r="V377" s="221">
        <v>0</v>
      </c>
      <c r="W377" s="221">
        <v>0</v>
      </c>
      <c r="X377" s="221">
        <v>658324932</v>
      </c>
      <c r="Y377" s="221">
        <v>658324932</v>
      </c>
      <c r="Z377" s="221">
        <v>0</v>
      </c>
      <c r="AA377" s="221">
        <v>0</v>
      </c>
      <c r="AB377" s="246">
        <v>12882000</v>
      </c>
      <c r="AC377" s="221">
        <v>12882000</v>
      </c>
      <c r="AD377" s="221">
        <v>35839541</v>
      </c>
      <c r="AE377" s="246">
        <v>35839541</v>
      </c>
      <c r="AF377" s="221">
        <v>622485391</v>
      </c>
      <c r="AG377" s="221">
        <v>0</v>
      </c>
      <c r="AH377" s="246">
        <v>8082000</v>
      </c>
      <c r="AI377" s="246">
        <v>31039541</v>
      </c>
      <c r="AJ377" s="210">
        <v>4800000</v>
      </c>
      <c r="AK377" s="210">
        <v>0</v>
      </c>
      <c r="AL377" s="210">
        <v>26700000</v>
      </c>
      <c r="AM377" s="210">
        <v>69070141</v>
      </c>
      <c r="AN377" s="247">
        <v>69070141</v>
      </c>
      <c r="AO377" s="210">
        <v>33230600</v>
      </c>
      <c r="AP377" s="221">
        <v>589254791</v>
      </c>
      <c r="AQ377" s="210">
        <v>0</v>
      </c>
      <c r="AS377" s="244">
        <f t="shared" si="80"/>
        <v>0</v>
      </c>
    </row>
    <row r="378" spans="1:45" x14ac:dyDescent="0.35">
      <c r="A378" s="258">
        <v>23509</v>
      </c>
      <c r="B378" s="212" t="s">
        <v>208</v>
      </c>
      <c r="C378" s="217">
        <v>0</v>
      </c>
      <c r="D378" s="217">
        <v>0</v>
      </c>
      <c r="E378" s="217">
        <v>0</v>
      </c>
      <c r="F378" s="217">
        <v>29204681</v>
      </c>
      <c r="G378" s="217">
        <f t="shared" si="81"/>
        <v>29204681</v>
      </c>
      <c r="H378" s="217">
        <v>6390000</v>
      </c>
      <c r="I378" s="217">
        <v>21856215</v>
      </c>
      <c r="J378" s="217">
        <f t="shared" si="82"/>
        <v>7348466</v>
      </c>
      <c r="K378" s="217">
        <v>12871565</v>
      </c>
      <c r="L378" s="217">
        <v>13856215</v>
      </c>
      <c r="M378" s="217">
        <f t="shared" si="83"/>
        <v>8000000</v>
      </c>
      <c r="N378" s="217">
        <v>25652215</v>
      </c>
      <c r="O378" s="217">
        <f t="shared" si="84"/>
        <v>3796000</v>
      </c>
      <c r="P378" s="217">
        <f t="shared" si="85"/>
        <v>3552466</v>
      </c>
      <c r="Q378" s="217">
        <f t="shared" si="86"/>
        <v>13856215</v>
      </c>
      <c r="S378" s="222">
        <v>23509</v>
      </c>
      <c r="T378" s="243" t="s">
        <v>208</v>
      </c>
      <c r="U378" s="221">
        <v>0</v>
      </c>
      <c r="V378" s="221">
        <v>0</v>
      </c>
      <c r="W378" s="221">
        <v>0</v>
      </c>
      <c r="X378" s="221">
        <v>29204681</v>
      </c>
      <c r="Y378" s="221">
        <v>29204681</v>
      </c>
      <c r="Z378" s="221">
        <v>0</v>
      </c>
      <c r="AA378" s="221">
        <v>0</v>
      </c>
      <c r="AB378" s="246">
        <v>6390000</v>
      </c>
      <c r="AC378" s="221">
        <v>6390000</v>
      </c>
      <c r="AD378" s="221">
        <v>21856215</v>
      </c>
      <c r="AE378" s="246">
        <v>21856215</v>
      </c>
      <c r="AF378" s="221">
        <v>7348466</v>
      </c>
      <c r="AG378" s="221">
        <v>0</v>
      </c>
      <c r="AH378" s="246">
        <v>12871565</v>
      </c>
      <c r="AI378" s="246">
        <v>13856215</v>
      </c>
      <c r="AJ378" s="210">
        <v>8000000</v>
      </c>
      <c r="AK378" s="210">
        <v>0</v>
      </c>
      <c r="AL378" s="210">
        <v>2186000</v>
      </c>
      <c r="AM378" s="210">
        <v>25652215</v>
      </c>
      <c r="AN378" s="247">
        <v>25652215</v>
      </c>
      <c r="AO378" s="210">
        <v>3796000</v>
      </c>
      <c r="AP378" s="221">
        <v>3552466</v>
      </c>
      <c r="AQ378" s="210">
        <v>0</v>
      </c>
      <c r="AS378" s="244">
        <f t="shared" si="80"/>
        <v>0</v>
      </c>
    </row>
    <row r="379" spans="1:45" ht="29" x14ac:dyDescent="0.35">
      <c r="A379" s="258">
        <v>23510</v>
      </c>
      <c r="B379" s="212" t="s">
        <v>209</v>
      </c>
      <c r="C379" s="217">
        <v>0</v>
      </c>
      <c r="D379" s="217">
        <v>0</v>
      </c>
      <c r="E379" s="217">
        <v>0</v>
      </c>
      <c r="F379" s="217">
        <v>66900000</v>
      </c>
      <c r="G379" s="217">
        <f t="shared" si="81"/>
        <v>66900000</v>
      </c>
      <c r="H379" s="217">
        <v>12000000</v>
      </c>
      <c r="I379" s="217">
        <v>12000000</v>
      </c>
      <c r="J379" s="217">
        <f t="shared" si="82"/>
        <v>54900000</v>
      </c>
      <c r="K379" s="217">
        <v>0</v>
      </c>
      <c r="L379" s="217">
        <v>0</v>
      </c>
      <c r="M379" s="217">
        <f t="shared" si="83"/>
        <v>12000000</v>
      </c>
      <c r="N379" s="217">
        <v>53400000</v>
      </c>
      <c r="O379" s="217">
        <f t="shared" si="84"/>
        <v>41400000</v>
      </c>
      <c r="P379" s="217">
        <f t="shared" si="85"/>
        <v>13500000</v>
      </c>
      <c r="Q379" s="217">
        <f t="shared" si="86"/>
        <v>0</v>
      </c>
      <c r="S379" s="222">
        <v>23510</v>
      </c>
      <c r="T379" s="243" t="s">
        <v>209</v>
      </c>
      <c r="U379" s="221">
        <v>0</v>
      </c>
      <c r="V379" s="221">
        <v>0</v>
      </c>
      <c r="W379" s="221">
        <v>0</v>
      </c>
      <c r="X379" s="221">
        <v>66900000</v>
      </c>
      <c r="Y379" s="221">
        <v>66900000</v>
      </c>
      <c r="Z379" s="221">
        <v>0</v>
      </c>
      <c r="AA379" s="221">
        <v>0</v>
      </c>
      <c r="AB379" s="246">
        <v>12000000</v>
      </c>
      <c r="AC379" s="221">
        <v>12000000</v>
      </c>
      <c r="AD379" s="221">
        <v>12000000</v>
      </c>
      <c r="AE379" s="246">
        <v>12000000</v>
      </c>
      <c r="AF379" s="221">
        <v>54900000</v>
      </c>
      <c r="AG379" s="221">
        <v>0</v>
      </c>
      <c r="AH379" s="246">
        <v>0</v>
      </c>
      <c r="AI379" s="246">
        <v>0</v>
      </c>
      <c r="AJ379" s="210">
        <v>12000000</v>
      </c>
      <c r="AK379" s="210">
        <v>0</v>
      </c>
      <c r="AL379" s="210">
        <v>0</v>
      </c>
      <c r="AM379" s="210">
        <v>53400000</v>
      </c>
      <c r="AN379" s="247">
        <v>53400000</v>
      </c>
      <c r="AO379" s="210">
        <v>41400000</v>
      </c>
      <c r="AP379" s="221">
        <v>13500000</v>
      </c>
      <c r="AQ379" s="210">
        <v>0</v>
      </c>
      <c r="AS379" s="244">
        <f t="shared" si="80"/>
        <v>0</v>
      </c>
    </row>
    <row r="380" spans="1:45" x14ac:dyDescent="0.35">
      <c r="A380" s="258">
        <v>23511</v>
      </c>
      <c r="B380" s="212" t="s">
        <v>210</v>
      </c>
      <c r="C380" s="217">
        <v>0</v>
      </c>
      <c r="D380" s="217">
        <v>0</v>
      </c>
      <c r="E380" s="217">
        <v>0</v>
      </c>
      <c r="F380" s="217">
        <v>264556855</v>
      </c>
      <c r="G380" s="217">
        <f t="shared" si="81"/>
        <v>264556855</v>
      </c>
      <c r="H380" s="217">
        <v>77868434</v>
      </c>
      <c r="I380" s="217">
        <v>214998384</v>
      </c>
      <c r="J380" s="217">
        <f t="shared" si="82"/>
        <v>49558471</v>
      </c>
      <c r="K380" s="217">
        <v>56667974</v>
      </c>
      <c r="L380" s="217">
        <v>64829183</v>
      </c>
      <c r="M380" s="217">
        <f t="shared" si="83"/>
        <v>150169201</v>
      </c>
      <c r="N380" s="217">
        <v>264556855</v>
      </c>
      <c r="O380" s="217">
        <f t="shared" si="84"/>
        <v>49558471</v>
      </c>
      <c r="P380" s="217">
        <f t="shared" si="85"/>
        <v>0</v>
      </c>
      <c r="Q380" s="217">
        <f t="shared" si="86"/>
        <v>64829183</v>
      </c>
      <c r="S380" s="222">
        <v>23511</v>
      </c>
      <c r="T380" s="243" t="s">
        <v>210</v>
      </c>
      <c r="U380" s="221">
        <v>0</v>
      </c>
      <c r="V380" s="221">
        <v>0</v>
      </c>
      <c r="W380" s="221">
        <v>0</v>
      </c>
      <c r="X380" s="221">
        <v>264556855</v>
      </c>
      <c r="Y380" s="221">
        <v>264556855</v>
      </c>
      <c r="Z380" s="221">
        <v>0</v>
      </c>
      <c r="AA380" s="221">
        <v>0</v>
      </c>
      <c r="AB380" s="246">
        <v>77868434</v>
      </c>
      <c r="AC380" s="221">
        <v>77868434</v>
      </c>
      <c r="AD380" s="221">
        <v>214998384</v>
      </c>
      <c r="AE380" s="246">
        <v>214998384</v>
      </c>
      <c r="AF380" s="221">
        <v>49558471</v>
      </c>
      <c r="AG380" s="221">
        <v>0</v>
      </c>
      <c r="AH380" s="246">
        <v>56667974</v>
      </c>
      <c r="AI380" s="246">
        <v>64829183</v>
      </c>
      <c r="AJ380" s="210">
        <v>150169201</v>
      </c>
      <c r="AK380" s="210">
        <v>0</v>
      </c>
      <c r="AL380" s="210">
        <v>0</v>
      </c>
      <c r="AM380" s="210">
        <v>264556855</v>
      </c>
      <c r="AN380" s="247">
        <v>264556855</v>
      </c>
      <c r="AO380" s="210">
        <v>49558471</v>
      </c>
      <c r="AP380" s="221">
        <v>0</v>
      </c>
      <c r="AQ380" s="210">
        <v>0</v>
      </c>
      <c r="AS380" s="244">
        <f t="shared" si="80"/>
        <v>0</v>
      </c>
    </row>
    <row r="381" spans="1:45" x14ac:dyDescent="0.35">
      <c r="A381" s="258">
        <v>23512</v>
      </c>
      <c r="B381" s="212" t="s">
        <v>211</v>
      </c>
      <c r="C381" s="217">
        <v>0</v>
      </c>
      <c r="D381" s="217">
        <v>0</v>
      </c>
      <c r="E381" s="217">
        <v>0</v>
      </c>
      <c r="F381" s="217">
        <v>33500000</v>
      </c>
      <c r="G381" s="217">
        <f t="shared" si="81"/>
        <v>33500000</v>
      </c>
      <c r="H381" s="217">
        <v>0</v>
      </c>
      <c r="I381" s="217">
        <v>0</v>
      </c>
      <c r="J381" s="217">
        <f t="shared" si="82"/>
        <v>33500000</v>
      </c>
      <c r="K381" s="217">
        <v>0</v>
      </c>
      <c r="L381" s="217">
        <v>0</v>
      </c>
      <c r="M381" s="217">
        <f t="shared" si="83"/>
        <v>0</v>
      </c>
      <c r="N381" s="217">
        <v>0</v>
      </c>
      <c r="O381" s="217">
        <f t="shared" si="84"/>
        <v>0</v>
      </c>
      <c r="P381" s="217">
        <f t="shared" si="85"/>
        <v>33500000</v>
      </c>
      <c r="Q381" s="217">
        <f t="shared" si="86"/>
        <v>0</v>
      </c>
      <c r="S381" s="222">
        <v>23512</v>
      </c>
      <c r="T381" s="243" t="s">
        <v>211</v>
      </c>
      <c r="U381" s="221">
        <v>0</v>
      </c>
      <c r="V381" s="221">
        <v>0</v>
      </c>
      <c r="W381" s="221">
        <v>0</v>
      </c>
      <c r="X381" s="221">
        <v>33500000</v>
      </c>
      <c r="Y381" s="221">
        <v>33500000</v>
      </c>
      <c r="Z381" s="221">
        <v>0</v>
      </c>
      <c r="AA381" s="221">
        <v>0</v>
      </c>
      <c r="AB381" s="246">
        <v>0</v>
      </c>
      <c r="AC381" s="221">
        <v>0</v>
      </c>
      <c r="AD381" s="221">
        <v>0</v>
      </c>
      <c r="AE381" s="246">
        <v>0</v>
      </c>
      <c r="AF381" s="221">
        <v>33500000</v>
      </c>
      <c r="AG381" s="221">
        <v>0</v>
      </c>
      <c r="AH381" s="246">
        <v>0</v>
      </c>
      <c r="AI381" s="246">
        <v>0</v>
      </c>
      <c r="AJ381" s="210">
        <v>0</v>
      </c>
      <c r="AK381" s="210">
        <v>0</v>
      </c>
      <c r="AL381" s="210">
        <v>0</v>
      </c>
      <c r="AM381" s="210">
        <v>0</v>
      </c>
      <c r="AN381" s="247">
        <v>0</v>
      </c>
      <c r="AO381" s="210">
        <v>0</v>
      </c>
      <c r="AP381" s="221">
        <v>33500000</v>
      </c>
      <c r="AQ381" s="210">
        <v>0</v>
      </c>
      <c r="AS381" s="244">
        <f t="shared" si="80"/>
        <v>0</v>
      </c>
    </row>
    <row r="382" spans="1:45" x14ac:dyDescent="0.35">
      <c r="A382" s="258">
        <v>23513</v>
      </c>
      <c r="B382" s="212" t="s">
        <v>212</v>
      </c>
      <c r="C382" s="217">
        <v>0</v>
      </c>
      <c r="D382" s="217">
        <v>0</v>
      </c>
      <c r="E382" s="217">
        <v>0</v>
      </c>
      <c r="F382" s="217">
        <v>26965898</v>
      </c>
      <c r="G382" s="217">
        <f t="shared" si="81"/>
        <v>26965898</v>
      </c>
      <c r="H382" s="217">
        <v>0</v>
      </c>
      <c r="I382" s="217">
        <v>10465248</v>
      </c>
      <c r="J382" s="217">
        <f t="shared" si="82"/>
        <v>16500650</v>
      </c>
      <c r="K382" s="217">
        <v>0</v>
      </c>
      <c r="L382" s="217">
        <v>0</v>
      </c>
      <c r="M382" s="217">
        <f t="shared" si="83"/>
        <v>10465248</v>
      </c>
      <c r="N382" s="217">
        <v>10465248</v>
      </c>
      <c r="O382" s="217">
        <f t="shared" si="84"/>
        <v>0</v>
      </c>
      <c r="P382" s="217">
        <f t="shared" si="85"/>
        <v>16500650</v>
      </c>
      <c r="Q382" s="217">
        <f t="shared" si="86"/>
        <v>0</v>
      </c>
      <c r="S382" s="222">
        <v>23513</v>
      </c>
      <c r="T382" s="243" t="s">
        <v>212</v>
      </c>
      <c r="U382" s="221">
        <v>0</v>
      </c>
      <c r="V382" s="221">
        <v>0</v>
      </c>
      <c r="W382" s="221">
        <v>0</v>
      </c>
      <c r="X382" s="221">
        <v>26965898</v>
      </c>
      <c r="Y382" s="221">
        <v>26965898</v>
      </c>
      <c r="Z382" s="221">
        <v>0</v>
      </c>
      <c r="AA382" s="221">
        <v>0</v>
      </c>
      <c r="AB382" s="246">
        <v>0</v>
      </c>
      <c r="AC382" s="221">
        <v>0</v>
      </c>
      <c r="AD382" s="221">
        <v>10465248</v>
      </c>
      <c r="AE382" s="246">
        <v>10465248</v>
      </c>
      <c r="AF382" s="221">
        <v>16500650</v>
      </c>
      <c r="AG382" s="221">
        <v>0</v>
      </c>
      <c r="AH382" s="246">
        <v>0</v>
      </c>
      <c r="AI382" s="246">
        <v>0</v>
      </c>
      <c r="AJ382" s="210">
        <v>10465248</v>
      </c>
      <c r="AK382" s="210">
        <v>0</v>
      </c>
      <c r="AL382" s="210">
        <v>0</v>
      </c>
      <c r="AM382" s="210">
        <v>10465248</v>
      </c>
      <c r="AN382" s="247">
        <v>10465248</v>
      </c>
      <c r="AO382" s="210">
        <v>0</v>
      </c>
      <c r="AP382" s="221">
        <v>16500650</v>
      </c>
      <c r="AQ382" s="210">
        <v>0</v>
      </c>
      <c r="AS382" s="244">
        <f t="shared" si="80"/>
        <v>0</v>
      </c>
    </row>
    <row r="383" spans="1:45" x14ac:dyDescent="0.35">
      <c r="A383" s="258">
        <v>23514</v>
      </c>
      <c r="B383" s="212" t="s">
        <v>1159</v>
      </c>
      <c r="C383" s="217"/>
      <c r="D383" s="217">
        <v>0</v>
      </c>
      <c r="E383" s="217">
        <v>0</v>
      </c>
      <c r="F383" s="217">
        <v>21144451</v>
      </c>
      <c r="G383" s="217">
        <f t="shared" si="81"/>
        <v>21144451</v>
      </c>
      <c r="H383" s="217">
        <v>0</v>
      </c>
      <c r="I383" s="217">
        <v>0</v>
      </c>
      <c r="J383" s="217"/>
      <c r="K383" s="217">
        <v>0</v>
      </c>
      <c r="L383" s="217">
        <v>0</v>
      </c>
      <c r="M383" s="217"/>
      <c r="N383" s="217">
        <v>0</v>
      </c>
      <c r="O383" s="217"/>
      <c r="P383" s="217"/>
      <c r="Q383" s="217"/>
      <c r="S383" s="222">
        <v>23514</v>
      </c>
      <c r="T383" s="243" t="s">
        <v>1159</v>
      </c>
      <c r="U383" s="221">
        <v>0</v>
      </c>
      <c r="V383" s="221">
        <v>0</v>
      </c>
      <c r="W383" s="221">
        <v>0</v>
      </c>
      <c r="X383" s="221">
        <v>21144451</v>
      </c>
      <c r="Y383" s="221">
        <v>21144451</v>
      </c>
      <c r="Z383" s="221">
        <v>0</v>
      </c>
      <c r="AA383" s="221">
        <v>0</v>
      </c>
      <c r="AB383" s="246">
        <v>0</v>
      </c>
      <c r="AC383" s="221">
        <v>0</v>
      </c>
      <c r="AD383" s="221">
        <v>0</v>
      </c>
      <c r="AE383" s="246">
        <v>0</v>
      </c>
      <c r="AF383" s="221">
        <v>21144451</v>
      </c>
      <c r="AG383" s="221">
        <v>0</v>
      </c>
      <c r="AH383" s="246">
        <v>0</v>
      </c>
      <c r="AI383" s="246">
        <v>0</v>
      </c>
      <c r="AJ383" s="210">
        <v>0</v>
      </c>
      <c r="AK383" s="210">
        <v>0</v>
      </c>
      <c r="AL383" s="210">
        <v>0</v>
      </c>
      <c r="AM383" s="210">
        <v>0</v>
      </c>
      <c r="AN383" s="247">
        <v>0</v>
      </c>
      <c r="AO383" s="210">
        <v>0</v>
      </c>
      <c r="AP383" s="221">
        <v>21144451</v>
      </c>
      <c r="AQ383" s="210">
        <v>0</v>
      </c>
      <c r="AS383" s="244">
        <f t="shared" si="80"/>
        <v>0</v>
      </c>
    </row>
    <row r="384" spans="1:45" x14ac:dyDescent="0.35">
      <c r="A384" s="257">
        <v>23517</v>
      </c>
      <c r="B384" s="212" t="s">
        <v>1169</v>
      </c>
      <c r="C384" s="217">
        <v>0</v>
      </c>
      <c r="D384" s="217">
        <v>821400131</v>
      </c>
      <c r="E384" s="217">
        <v>0</v>
      </c>
      <c r="F384" s="217">
        <v>0</v>
      </c>
      <c r="G384" s="217">
        <f t="shared" si="81"/>
        <v>821400131</v>
      </c>
      <c r="H384" s="217">
        <v>0</v>
      </c>
      <c r="I384" s="217">
        <v>0</v>
      </c>
      <c r="J384" s="217">
        <f t="shared" si="82"/>
        <v>821400131</v>
      </c>
      <c r="K384" s="217">
        <v>0</v>
      </c>
      <c r="L384" s="217">
        <v>0</v>
      </c>
      <c r="M384" s="217">
        <f t="shared" si="83"/>
        <v>0</v>
      </c>
      <c r="N384" s="217">
        <v>0</v>
      </c>
      <c r="O384" s="217">
        <f t="shared" si="84"/>
        <v>0</v>
      </c>
      <c r="P384" s="217">
        <f t="shared" si="85"/>
        <v>821400131</v>
      </c>
      <c r="Q384" s="217">
        <f t="shared" si="86"/>
        <v>0</v>
      </c>
      <c r="S384" s="222">
        <v>23517</v>
      </c>
      <c r="T384" s="243" t="s">
        <v>213</v>
      </c>
      <c r="U384" s="221">
        <v>0</v>
      </c>
      <c r="V384" s="221">
        <v>821400131</v>
      </c>
      <c r="W384" s="221">
        <v>0</v>
      </c>
      <c r="X384" s="221">
        <v>0</v>
      </c>
      <c r="Y384" s="221">
        <v>821400131</v>
      </c>
      <c r="Z384" s="221">
        <v>0</v>
      </c>
      <c r="AA384" s="221">
        <v>0</v>
      </c>
      <c r="AB384" s="246">
        <v>0</v>
      </c>
      <c r="AC384" s="221">
        <v>0</v>
      </c>
      <c r="AD384" s="221">
        <v>0</v>
      </c>
      <c r="AE384" s="246">
        <v>0</v>
      </c>
      <c r="AF384" s="221">
        <v>821400131</v>
      </c>
      <c r="AG384" s="221">
        <v>0</v>
      </c>
      <c r="AH384" s="246">
        <v>0</v>
      </c>
      <c r="AI384" s="246">
        <v>0</v>
      </c>
      <c r="AJ384" s="210">
        <v>0</v>
      </c>
      <c r="AK384" s="210">
        <v>0</v>
      </c>
      <c r="AL384" s="210">
        <v>0</v>
      </c>
      <c r="AM384" s="210">
        <v>0</v>
      </c>
      <c r="AN384" s="247">
        <v>0</v>
      </c>
      <c r="AO384" s="210">
        <v>0</v>
      </c>
      <c r="AP384" s="221">
        <v>821400131</v>
      </c>
      <c r="AQ384" s="210">
        <v>0</v>
      </c>
      <c r="AS384" s="244">
        <f t="shared" si="80"/>
        <v>0</v>
      </c>
    </row>
    <row r="385" spans="1:45" x14ac:dyDescent="0.35">
      <c r="A385" s="257">
        <v>23518</v>
      </c>
      <c r="B385" s="212" t="s">
        <v>1168</v>
      </c>
      <c r="C385" s="217">
        <v>0</v>
      </c>
      <c r="D385" s="217">
        <v>712412336.89999998</v>
      </c>
      <c r="E385" s="217">
        <v>0</v>
      </c>
      <c r="F385" s="217">
        <v>0</v>
      </c>
      <c r="G385" s="217">
        <f t="shared" si="81"/>
        <v>712412336.89999998</v>
      </c>
      <c r="H385" s="217">
        <v>20325617</v>
      </c>
      <c r="I385" s="217">
        <v>20325617</v>
      </c>
      <c r="J385" s="217">
        <f t="shared" si="82"/>
        <v>692086719.89999998</v>
      </c>
      <c r="K385" s="217">
        <v>0</v>
      </c>
      <c r="L385" s="217">
        <v>0</v>
      </c>
      <c r="M385" s="217">
        <f t="shared" si="83"/>
        <v>20325617</v>
      </c>
      <c r="N385" s="217">
        <v>20328917</v>
      </c>
      <c r="O385" s="217">
        <f t="shared" si="84"/>
        <v>3300</v>
      </c>
      <c r="P385" s="217">
        <f t="shared" si="85"/>
        <v>692083419.89999998</v>
      </c>
      <c r="Q385" s="217">
        <f t="shared" si="86"/>
        <v>0</v>
      </c>
      <c r="S385" s="222">
        <v>23518</v>
      </c>
      <c r="T385" s="243" t="s">
        <v>214</v>
      </c>
      <c r="U385" s="221">
        <v>0</v>
      </c>
      <c r="V385" s="221">
        <v>712412336.89999998</v>
      </c>
      <c r="W385" s="221">
        <v>0</v>
      </c>
      <c r="X385" s="221">
        <v>0</v>
      </c>
      <c r="Y385" s="221">
        <v>712412336.89999998</v>
      </c>
      <c r="Z385" s="221">
        <v>0</v>
      </c>
      <c r="AA385" s="221">
        <v>0</v>
      </c>
      <c r="AB385" s="246">
        <v>20325617</v>
      </c>
      <c r="AC385" s="221">
        <v>20325617</v>
      </c>
      <c r="AD385" s="221">
        <v>20325617</v>
      </c>
      <c r="AE385" s="246">
        <v>20325617</v>
      </c>
      <c r="AF385" s="221">
        <v>692086719.89999998</v>
      </c>
      <c r="AG385" s="221">
        <v>0</v>
      </c>
      <c r="AH385" s="246">
        <v>0</v>
      </c>
      <c r="AI385" s="246">
        <v>0</v>
      </c>
      <c r="AJ385" s="210">
        <v>20325617</v>
      </c>
      <c r="AK385" s="210">
        <v>913000</v>
      </c>
      <c r="AL385" s="210">
        <v>0</v>
      </c>
      <c r="AM385" s="210">
        <v>21241917</v>
      </c>
      <c r="AN385" s="247">
        <v>20328917</v>
      </c>
      <c r="AO385" s="210">
        <v>3300</v>
      </c>
      <c r="AP385" s="221">
        <v>692083419.89999998</v>
      </c>
      <c r="AQ385" s="210">
        <v>0</v>
      </c>
      <c r="AS385" s="244">
        <f t="shared" si="80"/>
        <v>0</v>
      </c>
    </row>
    <row r="386" spans="1:45" x14ac:dyDescent="0.35">
      <c r="A386" s="257">
        <v>23519</v>
      </c>
      <c r="B386" s="212" t="s">
        <v>1170</v>
      </c>
      <c r="C386" s="217">
        <v>0</v>
      </c>
      <c r="D386" s="217">
        <v>200000000</v>
      </c>
      <c r="E386" s="217">
        <v>0</v>
      </c>
      <c r="F386" s="217">
        <v>0</v>
      </c>
      <c r="G386" s="217">
        <f t="shared" si="81"/>
        <v>200000000</v>
      </c>
      <c r="H386" s="217">
        <v>0</v>
      </c>
      <c r="I386" s="217">
        <v>0</v>
      </c>
      <c r="J386" s="217">
        <f t="shared" si="82"/>
        <v>200000000</v>
      </c>
      <c r="K386" s="217">
        <v>0</v>
      </c>
      <c r="L386" s="217">
        <v>0</v>
      </c>
      <c r="M386" s="217">
        <f t="shared" si="83"/>
        <v>0</v>
      </c>
      <c r="N386" s="217">
        <v>0</v>
      </c>
      <c r="O386" s="217">
        <f t="shared" si="84"/>
        <v>0</v>
      </c>
      <c r="P386" s="217">
        <f t="shared" si="85"/>
        <v>200000000</v>
      </c>
      <c r="Q386" s="217">
        <f t="shared" si="86"/>
        <v>0</v>
      </c>
      <c r="S386" s="222">
        <v>23519</v>
      </c>
      <c r="T386" s="243" t="s">
        <v>215</v>
      </c>
      <c r="U386" s="221">
        <v>0</v>
      </c>
      <c r="V386" s="221">
        <v>200000000</v>
      </c>
      <c r="W386" s="221">
        <v>0</v>
      </c>
      <c r="X386" s="221">
        <v>0</v>
      </c>
      <c r="Y386" s="221">
        <v>200000000</v>
      </c>
      <c r="Z386" s="221">
        <v>0</v>
      </c>
      <c r="AA386" s="221">
        <v>0</v>
      </c>
      <c r="AB386" s="246">
        <v>0</v>
      </c>
      <c r="AC386" s="221">
        <v>0</v>
      </c>
      <c r="AD386" s="221">
        <v>0</v>
      </c>
      <c r="AE386" s="246">
        <v>0</v>
      </c>
      <c r="AF386" s="221">
        <v>200000000</v>
      </c>
      <c r="AG386" s="221">
        <v>0</v>
      </c>
      <c r="AH386" s="246">
        <v>0</v>
      </c>
      <c r="AI386" s="246">
        <v>0</v>
      </c>
      <c r="AJ386" s="210">
        <v>0</v>
      </c>
      <c r="AK386" s="210">
        <v>0</v>
      </c>
      <c r="AL386" s="210">
        <v>0</v>
      </c>
      <c r="AM386" s="210">
        <v>0</v>
      </c>
      <c r="AN386" s="247">
        <v>0</v>
      </c>
      <c r="AO386" s="210">
        <v>0</v>
      </c>
      <c r="AP386" s="221">
        <v>200000000</v>
      </c>
      <c r="AQ386" s="210">
        <v>0</v>
      </c>
      <c r="AS386" s="244">
        <f t="shared" si="80"/>
        <v>0</v>
      </c>
    </row>
    <row r="387" spans="1:45" x14ac:dyDescent="0.35">
      <c r="A387" s="257">
        <v>23520</v>
      </c>
      <c r="B387" s="212" t="s">
        <v>1171</v>
      </c>
      <c r="C387" s="217">
        <v>0</v>
      </c>
      <c r="D387" s="217">
        <v>48756553.100000001</v>
      </c>
      <c r="E387" s="217">
        <v>0</v>
      </c>
      <c r="F387" s="217">
        <v>0</v>
      </c>
      <c r="G387" s="217">
        <f t="shared" si="81"/>
        <v>48756553.100000001</v>
      </c>
      <c r="H387" s="217">
        <v>0</v>
      </c>
      <c r="I387" s="217">
        <v>48756553.100000001</v>
      </c>
      <c r="J387" s="217">
        <f t="shared" si="82"/>
        <v>0</v>
      </c>
      <c r="K387" s="217">
        <v>0</v>
      </c>
      <c r="L387" s="217">
        <v>0</v>
      </c>
      <c r="M387" s="217">
        <f t="shared" si="83"/>
        <v>48756553.100000001</v>
      </c>
      <c r="N387" s="217">
        <v>48756553.100000001</v>
      </c>
      <c r="O387" s="217">
        <f t="shared" si="84"/>
        <v>0</v>
      </c>
      <c r="P387" s="217">
        <f t="shared" si="85"/>
        <v>0</v>
      </c>
      <c r="Q387" s="217">
        <f t="shared" si="86"/>
        <v>0</v>
      </c>
      <c r="S387" s="222">
        <v>23520</v>
      </c>
      <c r="T387" s="243" t="s">
        <v>216</v>
      </c>
      <c r="U387" s="221">
        <v>0</v>
      </c>
      <c r="V387" s="221">
        <v>48756553.100000001</v>
      </c>
      <c r="W387" s="221">
        <v>0</v>
      </c>
      <c r="X387" s="221">
        <v>0</v>
      </c>
      <c r="Y387" s="221">
        <v>48756553.100000001</v>
      </c>
      <c r="Z387" s="221">
        <v>0</v>
      </c>
      <c r="AA387" s="221">
        <v>0</v>
      </c>
      <c r="AB387" s="246">
        <v>0</v>
      </c>
      <c r="AC387" s="221">
        <v>0</v>
      </c>
      <c r="AD387" s="221">
        <v>48756553.100000001</v>
      </c>
      <c r="AE387" s="246">
        <v>48756553.100000001</v>
      </c>
      <c r="AF387" s="221">
        <v>0</v>
      </c>
      <c r="AG387" s="221">
        <v>0</v>
      </c>
      <c r="AH387" s="246">
        <v>0</v>
      </c>
      <c r="AI387" s="246">
        <v>0</v>
      </c>
      <c r="AJ387" s="210">
        <v>48756553.100000001</v>
      </c>
      <c r="AK387" s="210">
        <v>0</v>
      </c>
      <c r="AL387" s="210">
        <v>0</v>
      </c>
      <c r="AM387" s="210">
        <v>48756553.100000001</v>
      </c>
      <c r="AN387" s="247">
        <v>48756553.100000001</v>
      </c>
      <c r="AO387" s="210">
        <v>0</v>
      </c>
      <c r="AP387" s="221">
        <v>0</v>
      </c>
      <c r="AQ387" s="210">
        <v>0</v>
      </c>
      <c r="AS387" s="244">
        <f t="shared" si="80"/>
        <v>0</v>
      </c>
    </row>
    <row r="388" spans="1:45" x14ac:dyDescent="0.35">
      <c r="A388" s="257">
        <v>23521</v>
      </c>
      <c r="B388" s="212" t="s">
        <v>1172</v>
      </c>
      <c r="C388" s="217">
        <v>0</v>
      </c>
      <c r="D388" s="217">
        <v>400000000</v>
      </c>
      <c r="E388" s="217">
        <v>0</v>
      </c>
      <c r="F388" s="217">
        <v>0</v>
      </c>
      <c r="G388" s="217">
        <f t="shared" si="81"/>
        <v>400000000</v>
      </c>
      <c r="H388" s="217">
        <v>318998061.83999997</v>
      </c>
      <c r="I388" s="217">
        <v>318998061.83999997</v>
      </c>
      <c r="J388" s="217">
        <f t="shared" si="82"/>
        <v>81001938.160000026</v>
      </c>
      <c r="K388" s="217">
        <v>0</v>
      </c>
      <c r="L388" s="217">
        <v>0</v>
      </c>
      <c r="M388" s="217">
        <f t="shared" si="83"/>
        <v>318998061.83999997</v>
      </c>
      <c r="N388" s="217">
        <v>400000000</v>
      </c>
      <c r="O388" s="217">
        <f t="shared" si="84"/>
        <v>81001938.160000026</v>
      </c>
      <c r="P388" s="217">
        <f t="shared" si="85"/>
        <v>0</v>
      </c>
      <c r="Q388" s="217">
        <f t="shared" si="86"/>
        <v>0</v>
      </c>
      <c r="S388" s="222">
        <v>23521</v>
      </c>
      <c r="T388" s="243" t="s">
        <v>217</v>
      </c>
      <c r="U388" s="221">
        <v>0</v>
      </c>
      <c r="V388" s="221">
        <v>400000000</v>
      </c>
      <c r="W388" s="221">
        <v>0</v>
      </c>
      <c r="X388" s="221">
        <v>0</v>
      </c>
      <c r="Y388" s="221">
        <v>400000000</v>
      </c>
      <c r="Z388" s="221">
        <v>0</v>
      </c>
      <c r="AA388" s="221">
        <v>0</v>
      </c>
      <c r="AB388" s="246">
        <v>318998061.83999997</v>
      </c>
      <c r="AC388" s="221">
        <v>318998061.83999997</v>
      </c>
      <c r="AD388" s="221">
        <v>318998061.83999997</v>
      </c>
      <c r="AE388" s="246">
        <v>318998061.83999997</v>
      </c>
      <c r="AF388" s="221">
        <v>81001938.160000026</v>
      </c>
      <c r="AG388" s="221">
        <v>0</v>
      </c>
      <c r="AH388" s="246">
        <v>0</v>
      </c>
      <c r="AI388" s="246">
        <v>0</v>
      </c>
      <c r="AJ388" s="210">
        <v>318998061.83999997</v>
      </c>
      <c r="AK388" s="210">
        <v>0</v>
      </c>
      <c r="AL388" s="210">
        <v>0</v>
      </c>
      <c r="AM388" s="210">
        <v>400000000</v>
      </c>
      <c r="AN388" s="247">
        <v>400000000</v>
      </c>
      <c r="AO388" s="210">
        <v>81001938.160000026</v>
      </c>
      <c r="AP388" s="221">
        <v>0</v>
      </c>
      <c r="AQ388" s="210">
        <v>0</v>
      </c>
      <c r="AS388" s="244">
        <f t="shared" si="80"/>
        <v>0</v>
      </c>
    </row>
    <row r="389" spans="1:45" x14ac:dyDescent="0.35">
      <c r="A389" s="257">
        <v>23522</v>
      </c>
      <c r="B389" s="212" t="s">
        <v>1173</v>
      </c>
      <c r="C389" s="217">
        <v>0</v>
      </c>
      <c r="D389" s="217">
        <v>2505552556</v>
      </c>
      <c r="E389" s="217">
        <v>0</v>
      </c>
      <c r="F389" s="217">
        <v>0</v>
      </c>
      <c r="G389" s="217">
        <f t="shared" si="81"/>
        <v>2505552556</v>
      </c>
      <c r="H389" s="217">
        <v>0</v>
      </c>
      <c r="I389" s="217">
        <v>0</v>
      </c>
      <c r="J389" s="217">
        <f t="shared" si="82"/>
        <v>2505552556</v>
      </c>
      <c r="K389" s="217">
        <v>0</v>
      </c>
      <c r="L389" s="217">
        <v>0</v>
      </c>
      <c r="M389" s="217">
        <f t="shared" si="83"/>
        <v>0</v>
      </c>
      <c r="N389" s="217">
        <v>0</v>
      </c>
      <c r="O389" s="217">
        <f t="shared" si="84"/>
        <v>0</v>
      </c>
      <c r="P389" s="217">
        <f t="shared" si="85"/>
        <v>2505552556</v>
      </c>
      <c r="Q389" s="217">
        <f t="shared" si="86"/>
        <v>0</v>
      </c>
      <c r="S389" s="222">
        <v>23522</v>
      </c>
      <c r="T389" s="243" t="s">
        <v>218</v>
      </c>
      <c r="U389" s="221">
        <v>0</v>
      </c>
      <c r="V389" s="221">
        <v>2505552556</v>
      </c>
      <c r="W389" s="221">
        <v>0</v>
      </c>
      <c r="X389" s="221">
        <v>0</v>
      </c>
      <c r="Y389" s="221">
        <v>2505552556</v>
      </c>
      <c r="Z389" s="221">
        <v>0</v>
      </c>
      <c r="AA389" s="221">
        <v>0</v>
      </c>
      <c r="AB389" s="246">
        <v>0</v>
      </c>
      <c r="AC389" s="221">
        <v>0</v>
      </c>
      <c r="AD389" s="221">
        <v>0</v>
      </c>
      <c r="AE389" s="246">
        <v>0</v>
      </c>
      <c r="AF389" s="221">
        <v>2505552556</v>
      </c>
      <c r="AG389" s="221">
        <v>0</v>
      </c>
      <c r="AH389" s="246">
        <v>0</v>
      </c>
      <c r="AI389" s="246">
        <v>0</v>
      </c>
      <c r="AJ389" s="210">
        <v>0</v>
      </c>
      <c r="AK389" s="210">
        <v>0</v>
      </c>
      <c r="AL389" s="210">
        <v>0</v>
      </c>
      <c r="AM389" s="210">
        <v>0</v>
      </c>
      <c r="AN389" s="247">
        <v>0</v>
      </c>
      <c r="AO389" s="210">
        <v>0</v>
      </c>
      <c r="AP389" s="221">
        <v>2505552556</v>
      </c>
      <c r="AQ389" s="210">
        <v>0</v>
      </c>
      <c r="AS389" s="244">
        <f t="shared" si="80"/>
        <v>0</v>
      </c>
    </row>
    <row r="390" spans="1:45" x14ac:dyDescent="0.35">
      <c r="A390" s="257">
        <v>23523</v>
      </c>
      <c r="B390" s="212" t="s">
        <v>1174</v>
      </c>
      <c r="C390" s="217">
        <v>0</v>
      </c>
      <c r="D390" s="217">
        <v>178599869</v>
      </c>
      <c r="E390" s="217">
        <v>0</v>
      </c>
      <c r="F390" s="217">
        <v>0</v>
      </c>
      <c r="G390" s="217">
        <f t="shared" si="81"/>
        <v>178599869</v>
      </c>
      <c r="H390" s="217">
        <v>0</v>
      </c>
      <c r="I390" s="217">
        <v>0</v>
      </c>
      <c r="J390" s="217">
        <f t="shared" si="82"/>
        <v>178599869</v>
      </c>
      <c r="K390" s="217">
        <v>0</v>
      </c>
      <c r="L390" s="217">
        <v>0</v>
      </c>
      <c r="M390" s="217">
        <f t="shared" si="83"/>
        <v>0</v>
      </c>
      <c r="N390" s="217">
        <v>0</v>
      </c>
      <c r="O390" s="217">
        <f t="shared" si="84"/>
        <v>0</v>
      </c>
      <c r="P390" s="217">
        <f t="shared" si="85"/>
        <v>178599869</v>
      </c>
      <c r="Q390" s="217">
        <f t="shared" si="86"/>
        <v>0</v>
      </c>
      <c r="S390" s="222">
        <v>23523</v>
      </c>
      <c r="T390" s="243" t="s">
        <v>219</v>
      </c>
      <c r="U390" s="221">
        <v>0</v>
      </c>
      <c r="V390" s="221">
        <v>178599869</v>
      </c>
      <c r="W390" s="221">
        <v>0</v>
      </c>
      <c r="X390" s="221">
        <v>0</v>
      </c>
      <c r="Y390" s="221">
        <v>178599869</v>
      </c>
      <c r="Z390" s="221">
        <v>0</v>
      </c>
      <c r="AA390" s="221">
        <v>0</v>
      </c>
      <c r="AB390" s="246">
        <v>0</v>
      </c>
      <c r="AC390" s="221">
        <v>0</v>
      </c>
      <c r="AD390" s="221">
        <v>0</v>
      </c>
      <c r="AE390" s="246">
        <v>0</v>
      </c>
      <c r="AF390" s="221">
        <v>178599869</v>
      </c>
      <c r="AG390" s="221">
        <v>0</v>
      </c>
      <c r="AH390" s="246">
        <v>0</v>
      </c>
      <c r="AI390" s="246">
        <v>0</v>
      </c>
      <c r="AJ390" s="210">
        <v>0</v>
      </c>
      <c r="AK390" s="210">
        <v>0</v>
      </c>
      <c r="AL390" s="210">
        <v>0</v>
      </c>
      <c r="AM390" s="210">
        <v>0</v>
      </c>
      <c r="AN390" s="247">
        <v>0</v>
      </c>
      <c r="AO390" s="210">
        <v>0</v>
      </c>
      <c r="AP390" s="221">
        <v>178599869</v>
      </c>
      <c r="AQ390" s="210">
        <v>0</v>
      </c>
      <c r="AS390" s="244">
        <f t="shared" si="80"/>
        <v>0</v>
      </c>
    </row>
    <row r="391" spans="1:45" x14ac:dyDescent="0.35">
      <c r="A391" s="258">
        <v>23524</v>
      </c>
      <c r="B391" s="212" t="s">
        <v>1160</v>
      </c>
      <c r="C391" s="217"/>
      <c r="D391" s="217">
        <v>0</v>
      </c>
      <c r="E391" s="217">
        <v>0</v>
      </c>
      <c r="F391" s="217">
        <v>38594282.009999998</v>
      </c>
      <c r="G391" s="217">
        <f t="shared" si="81"/>
        <v>38594282.009999998</v>
      </c>
      <c r="H391" s="217">
        <v>0</v>
      </c>
      <c r="I391" s="217">
        <v>0</v>
      </c>
      <c r="J391" s="217"/>
      <c r="K391" s="217">
        <v>0</v>
      </c>
      <c r="L391" s="217">
        <v>0</v>
      </c>
      <c r="M391" s="217"/>
      <c r="N391" s="217">
        <v>0</v>
      </c>
      <c r="O391" s="217"/>
      <c r="P391" s="217"/>
      <c r="Q391" s="217"/>
      <c r="S391" s="222">
        <v>23524</v>
      </c>
      <c r="T391" s="243" t="s">
        <v>1160</v>
      </c>
      <c r="U391" s="221">
        <v>0</v>
      </c>
      <c r="V391" s="221">
        <v>0</v>
      </c>
      <c r="W391" s="221">
        <v>0</v>
      </c>
      <c r="X391" s="221">
        <v>38594282.009999998</v>
      </c>
      <c r="Y391" s="221">
        <v>38594282.009999998</v>
      </c>
      <c r="Z391" s="221">
        <v>0</v>
      </c>
      <c r="AA391" s="221">
        <v>0</v>
      </c>
      <c r="AB391" s="246">
        <v>0</v>
      </c>
      <c r="AC391" s="221">
        <v>0</v>
      </c>
      <c r="AD391" s="221">
        <v>0</v>
      </c>
      <c r="AE391" s="246">
        <v>0</v>
      </c>
      <c r="AF391" s="221">
        <v>38594282.009999998</v>
      </c>
      <c r="AG391" s="221">
        <v>0</v>
      </c>
      <c r="AH391" s="246">
        <v>0</v>
      </c>
      <c r="AI391" s="246">
        <v>0</v>
      </c>
      <c r="AJ391" s="210">
        <v>0</v>
      </c>
      <c r="AK391" s="210">
        <v>0</v>
      </c>
      <c r="AL391" s="210">
        <v>0</v>
      </c>
      <c r="AM391" s="210">
        <v>0</v>
      </c>
      <c r="AN391" s="247">
        <v>0</v>
      </c>
      <c r="AO391" s="210">
        <v>0</v>
      </c>
      <c r="AP391" s="221">
        <v>38594282.009999998</v>
      </c>
      <c r="AQ391" s="210">
        <v>0</v>
      </c>
      <c r="AS391" s="244">
        <f t="shared" ref="AS391:AS398" si="87">+E391-W391</f>
        <v>0</v>
      </c>
    </row>
    <row r="392" spans="1:45" x14ac:dyDescent="0.35">
      <c r="A392" s="258">
        <v>23525</v>
      </c>
      <c r="B392" s="212" t="s">
        <v>1161</v>
      </c>
      <c r="C392" s="217"/>
      <c r="D392" s="217">
        <v>0</v>
      </c>
      <c r="E392" s="217">
        <v>0</v>
      </c>
      <c r="F392" s="217">
        <v>118102197.2</v>
      </c>
      <c r="G392" s="217">
        <f t="shared" si="81"/>
        <v>118102197.2</v>
      </c>
      <c r="H392" s="217">
        <v>0</v>
      </c>
      <c r="I392" s="217">
        <v>0</v>
      </c>
      <c r="J392" s="217"/>
      <c r="K392" s="217">
        <v>0</v>
      </c>
      <c r="L392" s="217">
        <v>0</v>
      </c>
      <c r="M392" s="217"/>
      <c r="N392" s="217">
        <v>800000</v>
      </c>
      <c r="O392" s="217"/>
      <c r="P392" s="217"/>
      <c r="Q392" s="217"/>
      <c r="S392" s="222">
        <v>23525</v>
      </c>
      <c r="T392" s="243" t="s">
        <v>1161</v>
      </c>
      <c r="U392" s="221">
        <v>0</v>
      </c>
      <c r="V392" s="221">
        <v>0</v>
      </c>
      <c r="W392" s="221">
        <v>0</v>
      </c>
      <c r="X392" s="221">
        <v>118102197.2</v>
      </c>
      <c r="Y392" s="221">
        <v>118102197.2</v>
      </c>
      <c r="Z392" s="221">
        <v>0</v>
      </c>
      <c r="AA392" s="221">
        <v>0</v>
      </c>
      <c r="AB392" s="246">
        <v>0</v>
      </c>
      <c r="AC392" s="221">
        <v>0</v>
      </c>
      <c r="AD392" s="221">
        <v>0</v>
      </c>
      <c r="AE392" s="246">
        <v>0</v>
      </c>
      <c r="AF392" s="221">
        <v>118102197.2</v>
      </c>
      <c r="AG392" s="221">
        <v>0</v>
      </c>
      <c r="AH392" s="246">
        <v>0</v>
      </c>
      <c r="AI392" s="246">
        <v>0</v>
      </c>
      <c r="AJ392" s="210">
        <v>0</v>
      </c>
      <c r="AK392" s="210">
        <v>0</v>
      </c>
      <c r="AL392" s="210">
        <v>800000</v>
      </c>
      <c r="AM392" s="210">
        <v>800000</v>
      </c>
      <c r="AN392" s="247">
        <v>800000</v>
      </c>
      <c r="AO392" s="210">
        <v>800000</v>
      </c>
      <c r="AP392" s="221">
        <v>117302197.2</v>
      </c>
      <c r="AQ392" s="210">
        <v>0</v>
      </c>
      <c r="AS392" s="244">
        <f t="shared" si="87"/>
        <v>0</v>
      </c>
    </row>
    <row r="393" spans="1:45" x14ac:dyDescent="0.35">
      <c r="A393" s="258">
        <v>23526</v>
      </c>
      <c r="B393" s="212" t="s">
        <v>1162</v>
      </c>
      <c r="C393" s="217"/>
      <c r="D393" s="217">
        <v>0</v>
      </c>
      <c r="E393" s="217">
        <v>0</v>
      </c>
      <c r="F393" s="217">
        <v>41560320.609999999</v>
      </c>
      <c r="G393" s="217">
        <f t="shared" si="81"/>
        <v>41560320.609999999</v>
      </c>
      <c r="H393" s="217">
        <v>0</v>
      </c>
      <c r="I393" s="217">
        <v>0</v>
      </c>
      <c r="J393" s="217"/>
      <c r="K393" s="217">
        <v>0</v>
      </c>
      <c r="L393" s="217">
        <v>0</v>
      </c>
      <c r="M393" s="217"/>
      <c r="N393" s="217">
        <v>0</v>
      </c>
      <c r="O393" s="217"/>
      <c r="P393" s="217"/>
      <c r="Q393" s="217"/>
      <c r="S393" s="222">
        <v>23526</v>
      </c>
      <c r="T393" s="243" t="s">
        <v>1162</v>
      </c>
      <c r="U393" s="221">
        <v>0</v>
      </c>
      <c r="V393" s="221">
        <v>0</v>
      </c>
      <c r="W393" s="221">
        <v>0</v>
      </c>
      <c r="X393" s="221">
        <v>41560320.609999999</v>
      </c>
      <c r="Y393" s="221">
        <v>41560320.609999999</v>
      </c>
      <c r="Z393" s="221">
        <v>0</v>
      </c>
      <c r="AA393" s="221">
        <v>0</v>
      </c>
      <c r="AB393" s="246">
        <v>0</v>
      </c>
      <c r="AC393" s="221">
        <v>0</v>
      </c>
      <c r="AD393" s="221">
        <v>0</v>
      </c>
      <c r="AE393" s="246">
        <v>0</v>
      </c>
      <c r="AF393" s="221">
        <v>41560320.609999999</v>
      </c>
      <c r="AG393" s="221">
        <v>0</v>
      </c>
      <c r="AH393" s="246">
        <v>0</v>
      </c>
      <c r="AI393" s="246">
        <v>0</v>
      </c>
      <c r="AJ393" s="210">
        <v>0</v>
      </c>
      <c r="AK393" s="210">
        <v>0</v>
      </c>
      <c r="AL393" s="210">
        <v>0</v>
      </c>
      <c r="AM393" s="210">
        <v>0</v>
      </c>
      <c r="AN393" s="247">
        <v>0</v>
      </c>
      <c r="AO393" s="210">
        <v>0</v>
      </c>
      <c r="AP393" s="221">
        <v>41560320.609999999</v>
      </c>
      <c r="AQ393" s="210">
        <v>0</v>
      </c>
      <c r="AS393" s="244">
        <f t="shared" si="87"/>
        <v>0</v>
      </c>
    </row>
    <row r="394" spans="1:45" x14ac:dyDescent="0.35">
      <c r="A394" s="258">
        <v>23527</v>
      </c>
      <c r="B394" s="212" t="s">
        <v>1163</v>
      </c>
      <c r="C394" s="217"/>
      <c r="D394" s="217">
        <v>0</v>
      </c>
      <c r="E394" s="217">
        <v>0</v>
      </c>
      <c r="F394" s="217">
        <v>114572114.70999999</v>
      </c>
      <c r="G394" s="217">
        <f t="shared" si="81"/>
        <v>114572114.70999999</v>
      </c>
      <c r="H394" s="217">
        <v>1525550</v>
      </c>
      <c r="I394" s="217">
        <v>1525550</v>
      </c>
      <c r="J394" s="217"/>
      <c r="K394" s="217">
        <v>1525550</v>
      </c>
      <c r="L394" s="217">
        <v>1525550</v>
      </c>
      <c r="M394" s="217"/>
      <c r="N394" s="217">
        <v>1579650</v>
      </c>
      <c r="O394" s="217"/>
      <c r="P394" s="217"/>
      <c r="Q394" s="217"/>
      <c r="S394" s="222">
        <v>23527</v>
      </c>
      <c r="T394" s="243" t="s">
        <v>1163</v>
      </c>
      <c r="U394" s="221">
        <v>0</v>
      </c>
      <c r="V394" s="221">
        <v>0</v>
      </c>
      <c r="W394" s="221">
        <v>0</v>
      </c>
      <c r="X394" s="221">
        <v>114572114.70999999</v>
      </c>
      <c r="Y394" s="221">
        <v>114572114.70999999</v>
      </c>
      <c r="Z394" s="221">
        <v>0</v>
      </c>
      <c r="AA394" s="221">
        <v>0</v>
      </c>
      <c r="AB394" s="246">
        <v>1525550</v>
      </c>
      <c r="AC394" s="221">
        <v>1525550</v>
      </c>
      <c r="AD394" s="221">
        <v>1525550</v>
      </c>
      <c r="AE394" s="246">
        <v>1525550</v>
      </c>
      <c r="AF394" s="221">
        <v>113046564.70999999</v>
      </c>
      <c r="AG394" s="221">
        <v>0</v>
      </c>
      <c r="AH394" s="246">
        <v>1525550</v>
      </c>
      <c r="AI394" s="246">
        <v>1525550</v>
      </c>
      <c r="AJ394" s="210">
        <v>0</v>
      </c>
      <c r="AK394" s="210">
        <v>0</v>
      </c>
      <c r="AL394" s="210">
        <v>1579650</v>
      </c>
      <c r="AM394" s="210">
        <v>1579650</v>
      </c>
      <c r="AN394" s="247">
        <v>1579650</v>
      </c>
      <c r="AO394" s="210">
        <v>54100</v>
      </c>
      <c r="AP394" s="221">
        <v>112992464.70999999</v>
      </c>
      <c r="AQ394" s="210">
        <v>0</v>
      </c>
      <c r="AS394" s="244">
        <f t="shared" si="87"/>
        <v>0</v>
      </c>
    </row>
    <row r="395" spans="1:45" x14ac:dyDescent="0.35">
      <c r="A395" s="258">
        <v>23528</v>
      </c>
      <c r="B395" s="212" t="s">
        <v>1164</v>
      </c>
      <c r="C395" s="217"/>
      <c r="D395" s="217">
        <v>0</v>
      </c>
      <c r="E395" s="217">
        <v>0</v>
      </c>
      <c r="F395" s="217">
        <v>132802785.45</v>
      </c>
      <c r="G395" s="217">
        <f t="shared" si="81"/>
        <v>132802785.45</v>
      </c>
      <c r="H395" s="217">
        <v>690659</v>
      </c>
      <c r="I395" s="217">
        <v>475490</v>
      </c>
      <c r="J395" s="217"/>
      <c r="K395" s="217">
        <v>475490</v>
      </c>
      <c r="L395" s="217">
        <v>475490</v>
      </c>
      <c r="M395" s="217"/>
      <c r="N395" s="217">
        <v>475490</v>
      </c>
      <c r="O395" s="217"/>
      <c r="P395" s="217"/>
      <c r="Q395" s="217"/>
      <c r="S395" s="218">
        <v>23528</v>
      </c>
      <c r="T395" s="240" t="s">
        <v>1164</v>
      </c>
      <c r="U395" s="210">
        <v>0</v>
      </c>
      <c r="V395" s="210">
        <v>0</v>
      </c>
      <c r="W395" s="210">
        <v>0</v>
      </c>
      <c r="X395" s="210">
        <v>132802785.45</v>
      </c>
      <c r="Y395" s="210">
        <v>132802785.45</v>
      </c>
      <c r="Z395" s="210">
        <v>215169</v>
      </c>
      <c r="AA395" s="210">
        <v>215169</v>
      </c>
      <c r="AB395" s="247">
        <v>690659</v>
      </c>
      <c r="AC395" s="210">
        <v>475490</v>
      </c>
      <c r="AD395" s="210">
        <v>690659</v>
      </c>
      <c r="AE395" s="247">
        <v>475490</v>
      </c>
      <c r="AF395" s="210">
        <v>132327295.45</v>
      </c>
      <c r="AG395" s="210">
        <v>0</v>
      </c>
      <c r="AH395" s="247">
        <v>475490</v>
      </c>
      <c r="AI395" s="247">
        <v>475490</v>
      </c>
      <c r="AJ395" s="210">
        <v>0</v>
      </c>
      <c r="AK395" s="210">
        <v>215169</v>
      </c>
      <c r="AL395" s="210">
        <v>690659</v>
      </c>
      <c r="AM395" s="210">
        <v>690659</v>
      </c>
      <c r="AN395" s="247">
        <v>475490</v>
      </c>
      <c r="AO395" s="210">
        <v>0</v>
      </c>
      <c r="AP395" s="210">
        <v>132327295.45</v>
      </c>
      <c r="AQ395" s="210">
        <v>0</v>
      </c>
      <c r="AS395" s="244">
        <f t="shared" si="87"/>
        <v>0</v>
      </c>
    </row>
    <row r="396" spans="1:45" x14ac:dyDescent="0.35">
      <c r="A396" s="258">
        <v>23529</v>
      </c>
      <c r="B396" s="212" t="s">
        <v>1165</v>
      </c>
      <c r="C396" s="217"/>
      <c r="D396" s="217">
        <v>0</v>
      </c>
      <c r="E396" s="217">
        <v>0</v>
      </c>
      <c r="F396" s="217">
        <v>430578182.44</v>
      </c>
      <c r="G396" s="217">
        <f t="shared" si="81"/>
        <v>430578182.44</v>
      </c>
      <c r="H396" s="217">
        <v>24352460</v>
      </c>
      <c r="I396" s="217">
        <v>19926458</v>
      </c>
      <c r="J396" s="217"/>
      <c r="K396" s="217">
        <v>18765109</v>
      </c>
      <c r="L396" s="217">
        <v>18765109</v>
      </c>
      <c r="M396" s="217"/>
      <c r="N396" s="217">
        <v>146274276</v>
      </c>
      <c r="O396" s="217"/>
      <c r="P396" s="217"/>
      <c r="Q396" s="217"/>
      <c r="S396" s="218">
        <v>23529</v>
      </c>
      <c r="T396" s="240" t="s">
        <v>1165</v>
      </c>
      <c r="U396" s="210">
        <v>0</v>
      </c>
      <c r="V396" s="210">
        <v>0</v>
      </c>
      <c r="W396" s="210">
        <v>0</v>
      </c>
      <c r="X396" s="210">
        <v>430578182.44</v>
      </c>
      <c r="Y396" s="210">
        <v>430578182.44</v>
      </c>
      <c r="Z396" s="210">
        <v>4426002</v>
      </c>
      <c r="AA396" s="210">
        <v>4426002</v>
      </c>
      <c r="AB396" s="247">
        <v>24352460</v>
      </c>
      <c r="AC396" s="210">
        <v>19926458</v>
      </c>
      <c r="AD396" s="210">
        <v>24352460</v>
      </c>
      <c r="AE396" s="247">
        <v>19926458</v>
      </c>
      <c r="AF396" s="210">
        <v>410651724.44</v>
      </c>
      <c r="AG396" s="210">
        <v>0</v>
      </c>
      <c r="AH396" s="247">
        <v>18765109</v>
      </c>
      <c r="AI396" s="247">
        <v>18765109</v>
      </c>
      <c r="AJ396" s="210">
        <v>1161349</v>
      </c>
      <c r="AK396" s="210">
        <v>4426002</v>
      </c>
      <c r="AL396" s="210">
        <v>150700278</v>
      </c>
      <c r="AM396" s="210">
        <v>150700278</v>
      </c>
      <c r="AN396" s="247">
        <v>146274276</v>
      </c>
      <c r="AO396" s="210">
        <v>126347818</v>
      </c>
      <c r="AP396" s="210">
        <v>284303906.44</v>
      </c>
      <c r="AQ396" s="210">
        <v>0</v>
      </c>
      <c r="AS396" s="244">
        <f t="shared" si="87"/>
        <v>0</v>
      </c>
    </row>
    <row r="397" spans="1:45" x14ac:dyDescent="0.35">
      <c r="A397" s="258">
        <v>23530</v>
      </c>
      <c r="B397" s="212" t="s">
        <v>1166</v>
      </c>
      <c r="C397" s="217"/>
      <c r="D397" s="217">
        <v>0</v>
      </c>
      <c r="E397" s="217">
        <v>0</v>
      </c>
      <c r="F397" s="217">
        <v>177269391.56999999</v>
      </c>
      <c r="G397" s="217">
        <f t="shared" si="81"/>
        <v>177269391.56999999</v>
      </c>
      <c r="H397" s="217">
        <v>0</v>
      </c>
      <c r="I397" s="217">
        <v>0</v>
      </c>
      <c r="J397" s="217"/>
      <c r="K397" s="217">
        <v>0</v>
      </c>
      <c r="L397" s="217">
        <v>0</v>
      </c>
      <c r="M397" s="217"/>
      <c r="N397" s="217">
        <v>4829000</v>
      </c>
      <c r="O397" s="217"/>
      <c r="P397" s="217"/>
      <c r="Q397" s="217"/>
      <c r="S397" s="218">
        <v>23530</v>
      </c>
      <c r="T397" s="240" t="s">
        <v>1166</v>
      </c>
      <c r="U397" s="210">
        <v>0</v>
      </c>
      <c r="V397" s="210">
        <v>0</v>
      </c>
      <c r="W397" s="210">
        <v>0</v>
      </c>
      <c r="X397" s="210">
        <v>177269391.56999999</v>
      </c>
      <c r="Y397" s="210">
        <v>177269391.56999999</v>
      </c>
      <c r="Z397" s="210">
        <v>0</v>
      </c>
      <c r="AA397" s="210">
        <v>0</v>
      </c>
      <c r="AB397" s="247">
        <v>0</v>
      </c>
      <c r="AC397" s="210">
        <v>0</v>
      </c>
      <c r="AD397" s="210">
        <v>0</v>
      </c>
      <c r="AE397" s="247">
        <v>0</v>
      </c>
      <c r="AF397" s="210">
        <v>177269391.56999999</v>
      </c>
      <c r="AG397" s="210">
        <v>0</v>
      </c>
      <c r="AH397" s="247">
        <v>0</v>
      </c>
      <c r="AI397" s="247">
        <v>0</v>
      </c>
      <c r="AJ397" s="210">
        <v>0</v>
      </c>
      <c r="AK397" s="210">
        <v>0</v>
      </c>
      <c r="AL397" s="210">
        <v>4829000</v>
      </c>
      <c r="AM397" s="210">
        <v>4829000</v>
      </c>
      <c r="AN397" s="247">
        <v>4829000</v>
      </c>
      <c r="AO397" s="210">
        <v>4829000</v>
      </c>
      <c r="AP397" s="210">
        <v>172440391.56999999</v>
      </c>
      <c r="AQ397" s="210">
        <v>0</v>
      </c>
      <c r="AS397" s="244">
        <f>+E397-W397</f>
        <v>0</v>
      </c>
    </row>
    <row r="398" spans="1:45" x14ac:dyDescent="0.35">
      <c r="A398" s="258">
        <v>23531</v>
      </c>
      <c r="B398" s="212" t="s">
        <v>1167</v>
      </c>
      <c r="C398" s="217"/>
      <c r="D398" s="217">
        <v>0</v>
      </c>
      <c r="E398" s="217">
        <v>0</v>
      </c>
      <c r="F398" s="217">
        <v>215142209.47999999</v>
      </c>
      <c r="G398" s="217">
        <f t="shared" si="81"/>
        <v>215142209.47999999</v>
      </c>
      <c r="H398" s="217">
        <v>0</v>
      </c>
      <c r="I398" s="217">
        <v>0</v>
      </c>
      <c r="J398" s="217"/>
      <c r="K398" s="217">
        <v>0</v>
      </c>
      <c r="L398" s="217">
        <v>0</v>
      </c>
      <c r="M398" s="217"/>
      <c r="N398" s="217">
        <v>0</v>
      </c>
      <c r="O398" s="217"/>
      <c r="P398" s="217"/>
      <c r="Q398" s="217"/>
      <c r="S398" s="218">
        <v>23531</v>
      </c>
      <c r="T398" s="240" t="s">
        <v>1167</v>
      </c>
      <c r="U398" s="210">
        <v>0</v>
      </c>
      <c r="V398" s="210">
        <v>0</v>
      </c>
      <c r="W398" s="210">
        <v>0</v>
      </c>
      <c r="X398" s="210">
        <v>215142209.47999999</v>
      </c>
      <c r="Y398" s="210">
        <v>215142209.47999999</v>
      </c>
      <c r="Z398" s="210">
        <v>0</v>
      </c>
      <c r="AA398" s="210">
        <v>0</v>
      </c>
      <c r="AB398" s="247">
        <v>0</v>
      </c>
      <c r="AC398" s="210">
        <v>0</v>
      </c>
      <c r="AD398" s="210">
        <v>0</v>
      </c>
      <c r="AE398" s="247">
        <v>0</v>
      </c>
      <c r="AF398" s="210">
        <v>215142209.47999999</v>
      </c>
      <c r="AG398" s="210">
        <v>0</v>
      </c>
      <c r="AH398" s="247">
        <v>0</v>
      </c>
      <c r="AI398" s="247">
        <v>0</v>
      </c>
      <c r="AJ398" s="210">
        <v>0</v>
      </c>
      <c r="AK398" s="210">
        <v>0</v>
      </c>
      <c r="AL398" s="210">
        <v>0</v>
      </c>
      <c r="AM398" s="210">
        <v>0</v>
      </c>
      <c r="AN398" s="247">
        <v>0</v>
      </c>
      <c r="AO398" s="210">
        <v>0</v>
      </c>
      <c r="AP398" s="210">
        <v>215142209.47999999</v>
      </c>
      <c r="AQ398" s="210">
        <v>0</v>
      </c>
      <c r="AS398" s="244">
        <f t="shared" si="87"/>
        <v>0</v>
      </c>
    </row>
    <row r="399" spans="1:45" x14ac:dyDescent="0.35">
      <c r="G399" s="215">
        <f>SUBTOTAL(9,G256:G368)</f>
        <v>75224068038.470001</v>
      </c>
    </row>
    <row r="401" spans="2:7" x14ac:dyDescent="0.35">
      <c r="B401" s="210" t="s">
        <v>1203</v>
      </c>
      <c r="G401" s="256">
        <v>1809957101</v>
      </c>
    </row>
    <row r="402" spans="2:7" x14ac:dyDescent="0.35">
      <c r="B402" s="210" t="s">
        <v>1204</v>
      </c>
      <c r="G402" s="261">
        <v>6594302256</v>
      </c>
    </row>
    <row r="403" spans="2:7" x14ac:dyDescent="0.35">
      <c r="B403" s="210" t="s">
        <v>1205</v>
      </c>
      <c r="G403" s="262">
        <v>11640717503</v>
      </c>
    </row>
    <row r="404" spans="2:7" x14ac:dyDescent="0.35">
      <c r="B404" s="210" t="s">
        <v>1206</v>
      </c>
      <c r="G404" s="263">
        <v>8000936321</v>
      </c>
    </row>
    <row r="405" spans="2:7" x14ac:dyDescent="0.35">
      <c r="B405" s="210" t="s">
        <v>1207</v>
      </c>
      <c r="G405" s="264">
        <v>2974444912.4700003</v>
      </c>
    </row>
    <row r="406" spans="2:7" x14ac:dyDescent="0.35">
      <c r="G406" s="215">
        <f>SUM(G401:G405)</f>
        <v>31020358093.470001</v>
      </c>
    </row>
    <row r="407" spans="2:7" x14ac:dyDescent="0.35">
      <c r="B407" s="210" t="s">
        <v>1208</v>
      </c>
      <c r="G407" s="215">
        <f>+G249</f>
        <v>31020358093.469997</v>
      </c>
    </row>
    <row r="408" spans="2:7" x14ac:dyDescent="0.35">
      <c r="B408" s="210" t="s">
        <v>505</v>
      </c>
      <c r="G408" s="215">
        <f>+G6</f>
        <v>152055651742.47</v>
      </c>
    </row>
    <row r="409" spans="2:7" x14ac:dyDescent="0.35">
      <c r="G409" s="215">
        <f>+'[1]5.Consid. Presupuesto 2020'!$C$28</f>
        <v>152055651742.47</v>
      </c>
    </row>
    <row r="410" spans="2:7" x14ac:dyDescent="0.35">
      <c r="G410" s="215">
        <f>+G408-G409</f>
        <v>0</v>
      </c>
    </row>
    <row r="411" spans="2:7" x14ac:dyDescent="0.35">
      <c r="G411" s="215">
        <f>+G7</f>
        <v>121035293649</v>
      </c>
    </row>
    <row r="412" spans="2:7" x14ac:dyDescent="0.35">
      <c r="G412" s="215">
        <f>+G8</f>
        <v>103393294425</v>
      </c>
    </row>
    <row r="413" spans="2:7" x14ac:dyDescent="0.35">
      <c r="G413" s="215">
        <f>+G240</f>
        <v>4366488983</v>
      </c>
    </row>
    <row r="414" spans="2:7" x14ac:dyDescent="0.35">
      <c r="B414" s="210" t="s">
        <v>1209</v>
      </c>
      <c r="G414" s="215">
        <f>+G413+G412</f>
        <v>107759783408</v>
      </c>
    </row>
    <row r="415" spans="2:7" x14ac:dyDescent="0.35">
      <c r="G415" s="215">
        <f>+G63</f>
        <v>12490110012</v>
      </c>
    </row>
    <row r="416" spans="2:7" x14ac:dyDescent="0.35">
      <c r="G416" s="215">
        <f>+G241</f>
        <v>768446229</v>
      </c>
    </row>
    <row r="417" spans="2:7" x14ac:dyDescent="0.35">
      <c r="G417" s="215">
        <f>+G238</f>
        <v>16954000</v>
      </c>
    </row>
    <row r="418" spans="2:7" x14ac:dyDescent="0.35">
      <c r="B418" s="210" t="s">
        <v>1210</v>
      </c>
      <c r="G418" s="215">
        <f>SUM(G415:G417)</f>
        <v>13275510241</v>
      </c>
    </row>
    <row r="419" spans="2:7" x14ac:dyDescent="0.35">
      <c r="G419" s="215">
        <f>SUM(G412:G416)</f>
        <v>228778123057</v>
      </c>
    </row>
    <row r="420" spans="2:7" x14ac:dyDescent="0.35">
      <c r="G420" s="215">
        <f>+G419-G411</f>
        <v>107742829408</v>
      </c>
    </row>
    <row r="422" spans="2:7" x14ac:dyDescent="0.35">
      <c r="G422" s="215">
        <f>+G414+G418</f>
        <v>121035293649</v>
      </c>
    </row>
    <row r="423" spans="2:7" x14ac:dyDescent="0.35">
      <c r="G423" s="215">
        <f>+G422+G407</f>
        <v>152055651742.47</v>
      </c>
    </row>
    <row r="424" spans="2:7" x14ac:dyDescent="0.35">
      <c r="G424" s="215">
        <f>+G423-G408</f>
        <v>0</v>
      </c>
    </row>
  </sheetData>
  <autoFilter ref="A5:Q398"/>
  <pageMargins left="0.7" right="0.25" top="0.4" bottom="0.75" header="0.3" footer="0.3"/>
  <pageSetup paperSize="506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21" sqref="C21"/>
    </sheetView>
  </sheetViews>
  <sheetFormatPr baseColWidth="10" defaultColWidth="33" defaultRowHeight="14.5" x14ac:dyDescent="0.35"/>
  <sheetData>
    <row r="1" spans="1:2" ht="15" thickBot="1" x14ac:dyDescent="0.4">
      <c r="A1" s="160" t="s">
        <v>1087</v>
      </c>
      <c r="B1" s="161" t="s">
        <v>1088</v>
      </c>
    </row>
    <row r="2" spans="1:2" ht="15" thickBot="1" x14ac:dyDescent="0.4">
      <c r="A2" s="162" t="s">
        <v>1089</v>
      </c>
      <c r="B2" s="166">
        <v>2505552556</v>
      </c>
    </row>
    <row r="3" spans="1:2" ht="15" thickBot="1" x14ac:dyDescent="0.4">
      <c r="A3" s="162" t="s">
        <v>1090</v>
      </c>
      <c r="B3" s="166">
        <v>178599689</v>
      </c>
    </row>
    <row r="4" spans="1:2" ht="15" thickBot="1" x14ac:dyDescent="0.4">
      <c r="A4" s="163" t="s">
        <v>1091</v>
      </c>
      <c r="B4" s="164" t="s">
        <v>1092</v>
      </c>
    </row>
    <row r="5" spans="1:2" x14ac:dyDescent="0.35">
      <c r="B5" s="165">
        <f>SUM(B2:B3)</f>
        <v>2684152245</v>
      </c>
    </row>
    <row r="6" spans="1:2" x14ac:dyDescent="0.35">
      <c r="B6">
        <v>178599869</v>
      </c>
    </row>
    <row r="7" spans="1:2" x14ac:dyDescent="0.35">
      <c r="B7" s="167">
        <f>+B6+B2</f>
        <v>2684152425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showGridLines="0" workbookViewId="0">
      <selection activeCell="AH9" sqref="AH9"/>
    </sheetView>
  </sheetViews>
  <sheetFormatPr baseColWidth="10" defaultColWidth="11.453125" defaultRowHeight="14.5" x14ac:dyDescent="0.35"/>
  <cols>
    <col min="1" max="1" width="21.1796875" style="209" customWidth="1"/>
    <col min="2" max="2" width="45.1796875" style="178" customWidth="1"/>
    <col min="3" max="3" width="14.7265625" style="46" hidden="1" customWidth="1"/>
    <col min="4" max="4" width="70" style="46" hidden="1" customWidth="1"/>
    <col min="5" max="5" width="18.81640625" style="178" bestFit="1" customWidth="1"/>
    <col min="6" max="6" width="17.81640625" style="178" bestFit="1" customWidth="1"/>
    <col min="7" max="9" width="17.81640625" style="46" hidden="1" customWidth="1"/>
    <col min="10" max="11" width="16.81640625" style="46" hidden="1" customWidth="1"/>
    <col min="12" max="13" width="17.81640625" style="46" hidden="1" customWidth="1"/>
    <col min="14" max="14" width="18.26953125" style="46" hidden="1" customWidth="1"/>
    <col min="15" max="15" width="16.81640625" style="46" hidden="1" customWidth="1"/>
    <col min="16" max="16" width="17.81640625" style="46" hidden="1" customWidth="1"/>
    <col min="17" max="17" width="16.81640625" style="46" hidden="1" customWidth="1"/>
    <col min="18" max="18" width="18.81640625" style="178" bestFit="1" customWidth="1"/>
    <col min="19" max="21" width="18.81640625" style="46" hidden="1" customWidth="1"/>
    <col min="22" max="22" width="38.26953125" style="46" hidden="1" customWidth="1"/>
    <col min="23" max="23" width="16.81640625" style="46" hidden="1" customWidth="1"/>
    <col min="24" max="24" width="15.1796875" style="46" hidden="1" customWidth="1"/>
    <col min="25" max="25" width="22.26953125" style="46" hidden="1" customWidth="1"/>
    <col min="26" max="26" width="21.7265625" style="46" hidden="1" customWidth="1"/>
    <col min="27" max="27" width="15.81640625" style="46" hidden="1" customWidth="1"/>
    <col min="28" max="28" width="15.1796875" style="46" hidden="1" customWidth="1"/>
    <col min="29" max="29" width="3.81640625" style="46" customWidth="1"/>
    <col min="30" max="30" width="20.1796875" style="178" bestFit="1" customWidth="1"/>
    <col min="31" max="31" width="2.453125" style="46" customWidth="1"/>
    <col min="32" max="32" width="20.1796875" style="178" bestFit="1" customWidth="1"/>
    <col min="33" max="33" width="16.81640625" style="46" bestFit="1" customWidth="1"/>
    <col min="34" max="35" width="17.81640625" style="46" bestFit="1" customWidth="1"/>
    <col min="36" max="36" width="16.81640625" style="46" bestFit="1" customWidth="1"/>
    <col min="37" max="16384" width="11.453125" style="46"/>
  </cols>
  <sheetData>
    <row r="1" spans="1:32" s="150" customFormat="1" ht="31" x14ac:dyDescent="0.35">
      <c r="A1" s="146" t="s">
        <v>651</v>
      </c>
      <c r="B1" s="147" t="s">
        <v>652</v>
      </c>
      <c r="C1" s="148" t="s">
        <v>653</v>
      </c>
      <c r="D1" s="148" t="s">
        <v>654</v>
      </c>
      <c r="E1" s="145" t="s">
        <v>655</v>
      </c>
      <c r="F1" s="145" t="s">
        <v>656</v>
      </c>
      <c r="G1" s="149" t="s">
        <v>657</v>
      </c>
      <c r="H1" s="149" t="s">
        <v>658</v>
      </c>
      <c r="I1" s="149" t="s">
        <v>659</v>
      </c>
      <c r="J1" s="149" t="s">
        <v>660</v>
      </c>
      <c r="K1" s="149" t="s">
        <v>661</v>
      </c>
      <c r="L1" s="149" t="s">
        <v>662</v>
      </c>
      <c r="M1" s="149" t="s">
        <v>663</v>
      </c>
      <c r="N1" s="149" t="s">
        <v>664</v>
      </c>
      <c r="O1" s="149" t="s">
        <v>665</v>
      </c>
      <c r="P1" s="149" t="s">
        <v>666</v>
      </c>
      <c r="Q1" s="149" t="s">
        <v>667</v>
      </c>
      <c r="R1" s="145" t="s">
        <v>668</v>
      </c>
      <c r="AC1" s="151"/>
      <c r="AD1" s="145" t="s">
        <v>669</v>
      </c>
      <c r="AF1" s="145" t="s">
        <v>758</v>
      </c>
    </row>
    <row r="2" spans="1:32" s="48" customFormat="1" x14ac:dyDescent="0.35">
      <c r="A2" s="199"/>
      <c r="B2" s="188" t="s">
        <v>670</v>
      </c>
      <c r="C2" s="143"/>
      <c r="D2" s="143"/>
      <c r="E2" s="179"/>
      <c r="F2" s="179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79"/>
      <c r="AC2" s="49"/>
      <c r="AD2" s="179"/>
      <c r="AF2" s="169"/>
    </row>
    <row r="3" spans="1:32" x14ac:dyDescent="0.35">
      <c r="A3" s="266" t="s">
        <v>671</v>
      </c>
      <c r="B3" s="267"/>
      <c r="C3" s="50"/>
      <c r="D3" s="50"/>
      <c r="E3" s="170">
        <f>+E4</f>
        <v>15929851564.790001</v>
      </c>
      <c r="F3" s="170">
        <f t="shared" ref="F3:R3" si="0">+F4</f>
        <v>15929851564.790001</v>
      </c>
      <c r="G3" s="51">
        <f t="shared" si="0"/>
        <v>0</v>
      </c>
      <c r="H3" s="51">
        <f t="shared" si="0"/>
        <v>0</v>
      </c>
      <c r="I3" s="51">
        <f t="shared" si="0"/>
        <v>0</v>
      </c>
      <c r="J3" s="51">
        <f t="shared" si="0"/>
        <v>0</v>
      </c>
      <c r="K3" s="51">
        <f t="shared" si="0"/>
        <v>0</v>
      </c>
      <c r="L3" s="51">
        <f t="shared" si="0"/>
        <v>0</v>
      </c>
      <c r="M3" s="51">
        <f t="shared" si="0"/>
        <v>0</v>
      </c>
      <c r="N3" s="51">
        <f t="shared" si="0"/>
        <v>0</v>
      </c>
      <c r="O3" s="51">
        <f t="shared" si="0"/>
        <v>0</v>
      </c>
      <c r="P3" s="51">
        <f t="shared" si="0"/>
        <v>0</v>
      </c>
      <c r="Q3" s="51">
        <f t="shared" si="0"/>
        <v>0</v>
      </c>
      <c r="R3" s="170">
        <f t="shared" si="0"/>
        <v>15929851564.790001</v>
      </c>
      <c r="AC3" s="47"/>
      <c r="AD3" s="170"/>
      <c r="AF3" s="170"/>
    </row>
    <row r="4" spans="1:32" x14ac:dyDescent="0.35">
      <c r="A4" s="266" t="s">
        <v>672</v>
      </c>
      <c r="B4" s="267"/>
      <c r="C4" s="50"/>
      <c r="D4" s="50"/>
      <c r="E4" s="170">
        <f>+E5+E6</f>
        <v>15929851564.790001</v>
      </c>
      <c r="F4" s="170">
        <f t="shared" ref="F4:R4" si="1">+F5+F6</f>
        <v>15929851564.790001</v>
      </c>
      <c r="G4" s="51">
        <f t="shared" si="1"/>
        <v>0</v>
      </c>
      <c r="H4" s="51">
        <f t="shared" si="1"/>
        <v>0</v>
      </c>
      <c r="I4" s="51">
        <f t="shared" si="1"/>
        <v>0</v>
      </c>
      <c r="J4" s="51">
        <f t="shared" si="1"/>
        <v>0</v>
      </c>
      <c r="K4" s="51">
        <f t="shared" si="1"/>
        <v>0</v>
      </c>
      <c r="L4" s="51">
        <f t="shared" si="1"/>
        <v>0</v>
      </c>
      <c r="M4" s="51">
        <f t="shared" si="1"/>
        <v>0</v>
      </c>
      <c r="N4" s="51">
        <f t="shared" si="1"/>
        <v>0</v>
      </c>
      <c r="O4" s="51">
        <f t="shared" si="1"/>
        <v>0</v>
      </c>
      <c r="P4" s="51">
        <f t="shared" si="1"/>
        <v>0</v>
      </c>
      <c r="Q4" s="51">
        <f t="shared" si="1"/>
        <v>0</v>
      </c>
      <c r="R4" s="170">
        <f t="shared" si="1"/>
        <v>15929851564.790001</v>
      </c>
      <c r="AC4" s="47"/>
      <c r="AD4" s="170"/>
      <c r="AF4" s="170"/>
    </row>
    <row r="5" spans="1:32" x14ac:dyDescent="0.35">
      <c r="A5" s="266" t="s">
        <v>673</v>
      </c>
      <c r="B5" s="267"/>
      <c r="C5" s="50"/>
      <c r="D5" s="50"/>
      <c r="E5" s="170">
        <v>4248370901.98</v>
      </c>
      <c r="F5" s="170">
        <v>4248370901.98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170">
        <f>SUM(F5:Q5)</f>
        <v>4248370901.98</v>
      </c>
      <c r="AC5" s="47"/>
      <c r="AD5" s="170"/>
      <c r="AF5" s="170"/>
    </row>
    <row r="6" spans="1:32" x14ac:dyDescent="0.35">
      <c r="A6" s="266" t="s">
        <v>674</v>
      </c>
      <c r="B6" s="267"/>
      <c r="C6" s="50"/>
      <c r="D6" s="50"/>
      <c r="E6" s="170">
        <v>11681480662.810001</v>
      </c>
      <c r="F6" s="170">
        <v>11681480662.810001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70">
        <f>SUM(F6:Q6)</f>
        <v>11681480662.810001</v>
      </c>
      <c r="AC6" s="47"/>
      <c r="AD6" s="170"/>
      <c r="AF6" s="170"/>
    </row>
    <row r="7" spans="1:32" s="57" customFormat="1" x14ac:dyDescent="0.35">
      <c r="A7" s="200">
        <v>1</v>
      </c>
      <c r="B7" s="189" t="s">
        <v>675</v>
      </c>
      <c r="C7" s="54" t="s">
        <v>676</v>
      </c>
      <c r="D7" s="54"/>
      <c r="E7" s="180">
        <f t="shared" ref="E7:R7" si="2">+E8+E143</f>
        <v>128545687387.96001</v>
      </c>
      <c r="F7" s="180">
        <f t="shared" si="2"/>
        <v>30735104632.166668</v>
      </c>
      <c r="G7" s="55">
        <f t="shared" si="2"/>
        <v>23155848008.639996</v>
      </c>
      <c r="H7" s="55">
        <f t="shared" si="2"/>
        <v>19845560813.076664</v>
      </c>
      <c r="I7" s="55">
        <f t="shared" si="2"/>
        <v>12004190030.456667</v>
      </c>
      <c r="J7" s="55">
        <f t="shared" si="2"/>
        <v>5895945077.0066671</v>
      </c>
      <c r="K7" s="55">
        <f t="shared" si="2"/>
        <v>10458016304.34</v>
      </c>
      <c r="L7" s="55">
        <f t="shared" si="2"/>
        <v>17447063310.126663</v>
      </c>
      <c r="M7" s="55">
        <f t="shared" si="2"/>
        <v>16001070951.496668</v>
      </c>
      <c r="N7" s="55">
        <f t="shared" si="2"/>
        <v>6267384479.8266668</v>
      </c>
      <c r="O7" s="55">
        <f t="shared" si="2"/>
        <v>5170345430.3966665</v>
      </c>
      <c r="P7" s="55">
        <f t="shared" si="2"/>
        <v>5594809879.666667</v>
      </c>
      <c r="Q7" s="55">
        <f t="shared" si="2"/>
        <v>8891040084.5900002</v>
      </c>
      <c r="R7" s="180">
        <f t="shared" si="2"/>
        <v>149626633694.78998</v>
      </c>
      <c r="S7" s="56">
        <v>125613921113.08</v>
      </c>
      <c r="T7" s="56">
        <f>+'[2]PLANO INGRESOS'!$BV$2</f>
        <v>128545687387.995</v>
      </c>
      <c r="U7" s="56">
        <f>+T7-E7</f>
        <v>3.49884033203125E-2</v>
      </c>
      <c r="V7" s="56">
        <f>+U7-U47</f>
        <v>3.49884033203125E-2</v>
      </c>
      <c r="AD7" s="180">
        <f>+AD8+AD143</f>
        <v>27100430782.240002</v>
      </c>
      <c r="AF7" s="171">
        <f t="shared" ref="AF7:AF70" si="3">(AD7-F7)/F7</f>
        <v>-0.11825806007254319</v>
      </c>
    </row>
    <row r="8" spans="1:32" s="57" customFormat="1" x14ac:dyDescent="0.35">
      <c r="A8" s="200">
        <v>11</v>
      </c>
      <c r="B8" s="189" t="s">
        <v>231</v>
      </c>
      <c r="C8" s="54" t="s">
        <v>676</v>
      </c>
      <c r="D8" s="54"/>
      <c r="E8" s="180">
        <f>+E9</f>
        <v>128185121190.96001</v>
      </c>
      <c r="F8" s="180">
        <f t="shared" ref="F8:R8" si="4">+F9</f>
        <v>9624111142.293335</v>
      </c>
      <c r="G8" s="55">
        <f t="shared" si="4"/>
        <v>23125800825.556664</v>
      </c>
      <c r="H8" s="55">
        <f t="shared" si="4"/>
        <v>19815513629.993332</v>
      </c>
      <c r="I8" s="55">
        <f t="shared" si="4"/>
        <v>11974142847.373333</v>
      </c>
      <c r="J8" s="55">
        <f t="shared" si="4"/>
        <v>5865897893.9233341</v>
      </c>
      <c r="K8" s="55">
        <f t="shared" si="4"/>
        <v>10427969121.256666</v>
      </c>
      <c r="L8" s="55">
        <f t="shared" si="4"/>
        <v>17417016127.043331</v>
      </c>
      <c r="M8" s="55">
        <f t="shared" si="4"/>
        <v>15971023768.413334</v>
      </c>
      <c r="N8" s="55">
        <f t="shared" si="4"/>
        <v>6237337296.7433338</v>
      </c>
      <c r="O8" s="55">
        <f t="shared" si="4"/>
        <v>5140298247.3133335</v>
      </c>
      <c r="P8" s="55">
        <f t="shared" si="4"/>
        <v>5564762696.583334</v>
      </c>
      <c r="Q8" s="55">
        <f t="shared" si="4"/>
        <v>8860992901.5066662</v>
      </c>
      <c r="R8" s="180">
        <f t="shared" si="4"/>
        <v>128185121190.99998</v>
      </c>
      <c r="S8" s="56"/>
      <c r="T8" s="56">
        <f>+T7-S7</f>
        <v>2931766274.9149933</v>
      </c>
      <c r="U8" s="56">
        <v>126612189406</v>
      </c>
      <c r="V8" s="56">
        <f>+U8-T7</f>
        <v>-1933497981.9949951</v>
      </c>
      <c r="AD8" s="180">
        <f>+AD9</f>
        <v>5964838976.6100006</v>
      </c>
      <c r="AF8" s="171">
        <f t="shared" si="3"/>
        <v>-0.38021923391996121</v>
      </c>
    </row>
    <row r="9" spans="1:32" s="57" customFormat="1" x14ac:dyDescent="0.35">
      <c r="A9" s="200">
        <v>112</v>
      </c>
      <c r="B9" s="189" t="s">
        <v>233</v>
      </c>
      <c r="C9" s="54" t="s">
        <v>676</v>
      </c>
      <c r="D9" s="54"/>
      <c r="E9" s="180">
        <f t="shared" ref="E9:R9" si="5">+E10+E126</f>
        <v>128185121190.96001</v>
      </c>
      <c r="F9" s="180">
        <f t="shared" si="5"/>
        <v>9624111142.293335</v>
      </c>
      <c r="G9" s="55">
        <f t="shared" si="5"/>
        <v>23125800825.556664</v>
      </c>
      <c r="H9" s="55">
        <f t="shared" si="5"/>
        <v>19815513629.993332</v>
      </c>
      <c r="I9" s="55">
        <f t="shared" si="5"/>
        <v>11974142847.373333</v>
      </c>
      <c r="J9" s="55">
        <f t="shared" si="5"/>
        <v>5865897893.9233341</v>
      </c>
      <c r="K9" s="55">
        <f t="shared" si="5"/>
        <v>10427969121.256666</v>
      </c>
      <c r="L9" s="55">
        <f t="shared" si="5"/>
        <v>17417016127.043331</v>
      </c>
      <c r="M9" s="55">
        <f t="shared" si="5"/>
        <v>15971023768.413334</v>
      </c>
      <c r="N9" s="55">
        <f t="shared" si="5"/>
        <v>6237337296.7433338</v>
      </c>
      <c r="O9" s="55">
        <f t="shared" si="5"/>
        <v>5140298247.3133335</v>
      </c>
      <c r="P9" s="55">
        <f t="shared" si="5"/>
        <v>5564762696.583334</v>
      </c>
      <c r="Q9" s="55">
        <f t="shared" si="5"/>
        <v>8860992901.5066662</v>
      </c>
      <c r="R9" s="180">
        <f t="shared" si="5"/>
        <v>128185121190.99998</v>
      </c>
      <c r="S9" s="56">
        <v>126819311951.44</v>
      </c>
      <c r="T9" s="56">
        <f>+E9-S9</f>
        <v>1365809239.5200043</v>
      </c>
      <c r="AD9" s="180">
        <f>+AD10+AD126</f>
        <v>5964838976.6100006</v>
      </c>
      <c r="AF9" s="171">
        <f t="shared" si="3"/>
        <v>-0.38021923391996121</v>
      </c>
    </row>
    <row r="10" spans="1:32" s="57" customFormat="1" x14ac:dyDescent="0.35">
      <c r="A10" s="201">
        <v>1125</v>
      </c>
      <c r="B10" s="190" t="s">
        <v>235</v>
      </c>
      <c r="C10" s="60" t="s">
        <v>676</v>
      </c>
      <c r="D10" s="60"/>
      <c r="E10" s="181">
        <f t="shared" ref="E10:R10" si="6">+E11+E87</f>
        <v>46439868580.960007</v>
      </c>
      <c r="F10" s="181">
        <f t="shared" si="6"/>
        <v>5233162950.9933338</v>
      </c>
      <c r="G10" s="61">
        <f t="shared" si="6"/>
        <v>14548998769.123329</v>
      </c>
      <c r="H10" s="61">
        <f t="shared" si="6"/>
        <v>6919505534.6933327</v>
      </c>
      <c r="I10" s="61">
        <f t="shared" si="6"/>
        <v>548811841.07333326</v>
      </c>
      <c r="J10" s="61">
        <f t="shared" si="6"/>
        <v>1474949702.6233335</v>
      </c>
      <c r="K10" s="61">
        <f t="shared" si="6"/>
        <v>1851167064.8233335</v>
      </c>
      <c r="L10" s="61">
        <f t="shared" si="6"/>
        <v>13026067935.743332</v>
      </c>
      <c r="M10" s="61">
        <f t="shared" si="6"/>
        <v>10623205577.113335</v>
      </c>
      <c r="N10" s="61">
        <f t="shared" si="6"/>
        <v>1846389105.4433334</v>
      </c>
      <c r="O10" s="61">
        <f t="shared" si="6"/>
        <v>749350056.01333332</v>
      </c>
      <c r="P10" s="61">
        <f t="shared" si="6"/>
        <v>1173814505.2833333</v>
      </c>
      <c r="Q10" s="61">
        <f t="shared" si="6"/>
        <v>284190845.07333332</v>
      </c>
      <c r="R10" s="181">
        <f t="shared" si="6"/>
        <v>46439868581</v>
      </c>
      <c r="S10" s="56">
        <v>46439868581.220009</v>
      </c>
      <c r="T10" s="56">
        <f t="shared" ref="T10:T16" si="7">+E10-S10</f>
        <v>-0.26000213623046875</v>
      </c>
      <c r="U10" s="56"/>
      <c r="AD10" s="181">
        <f>+AD11+AD87</f>
        <v>1689034784.6100001</v>
      </c>
      <c r="AF10" s="172">
        <f t="shared" si="3"/>
        <v>-0.67724399174510785</v>
      </c>
    </row>
    <row r="11" spans="1:32" s="57" customFormat="1" x14ac:dyDescent="0.35">
      <c r="A11" s="201">
        <v>11251</v>
      </c>
      <c r="B11" s="190" t="s">
        <v>237</v>
      </c>
      <c r="C11" s="60" t="s">
        <v>676</v>
      </c>
      <c r="D11" s="60"/>
      <c r="E11" s="181">
        <f t="shared" ref="E11:R11" si="8">+E12+E84</f>
        <v>44746571784.960007</v>
      </c>
      <c r="F11" s="181">
        <f t="shared" si="8"/>
        <v>5123888218</v>
      </c>
      <c r="G11" s="61">
        <f t="shared" si="8"/>
        <v>14390724036.129995</v>
      </c>
      <c r="H11" s="61">
        <f t="shared" si="8"/>
        <v>6801230801.6999998</v>
      </c>
      <c r="I11" s="61">
        <f t="shared" si="8"/>
        <v>439537108.07999998</v>
      </c>
      <c r="J11" s="61">
        <f t="shared" si="8"/>
        <v>1263674969.6300001</v>
      </c>
      <c r="K11" s="61">
        <f t="shared" si="8"/>
        <v>1735892331.8300002</v>
      </c>
      <c r="L11" s="61">
        <f t="shared" si="8"/>
        <v>12916793202.749998</v>
      </c>
      <c r="M11" s="61">
        <f t="shared" si="8"/>
        <v>10464930844.120001</v>
      </c>
      <c r="N11" s="61">
        <f t="shared" si="8"/>
        <v>1728114372.45</v>
      </c>
      <c r="O11" s="61">
        <f t="shared" si="8"/>
        <v>640075323.01999998</v>
      </c>
      <c r="P11" s="61">
        <f t="shared" si="8"/>
        <v>912539772.29000008</v>
      </c>
      <c r="Q11" s="61">
        <f t="shared" si="8"/>
        <v>168916112</v>
      </c>
      <c r="R11" s="181">
        <f t="shared" si="8"/>
        <v>44746571785</v>
      </c>
      <c r="S11" s="56">
        <v>44746571785.220009</v>
      </c>
      <c r="T11" s="56">
        <f t="shared" si="7"/>
        <v>-0.26000213623046875</v>
      </c>
      <c r="U11" s="56"/>
      <c r="AD11" s="181">
        <f>+AD12+AD84</f>
        <v>1492930739.6100001</v>
      </c>
      <c r="AF11" s="172">
        <f t="shared" si="3"/>
        <v>-0.70863323396373123</v>
      </c>
    </row>
    <row r="12" spans="1:32" s="57" customFormat="1" x14ac:dyDescent="0.35">
      <c r="A12" s="201">
        <v>1125110</v>
      </c>
      <c r="B12" s="190" t="s">
        <v>677</v>
      </c>
      <c r="C12" s="60" t="s">
        <v>676</v>
      </c>
      <c r="D12" s="60"/>
      <c r="E12" s="181">
        <f>+E13</f>
        <v>44516571784.960007</v>
      </c>
      <c r="F12" s="181">
        <f t="shared" ref="F12:R14" si="9">+F13</f>
        <v>5123888218</v>
      </c>
      <c r="G12" s="61">
        <f t="shared" si="9"/>
        <v>14367724036.129995</v>
      </c>
      <c r="H12" s="61">
        <f t="shared" si="9"/>
        <v>6778230801.6999998</v>
      </c>
      <c r="I12" s="61">
        <f t="shared" si="9"/>
        <v>416537108.07999998</v>
      </c>
      <c r="J12" s="61">
        <f t="shared" si="9"/>
        <v>1240674969.6300001</v>
      </c>
      <c r="K12" s="61">
        <f t="shared" si="9"/>
        <v>1712892331.8300002</v>
      </c>
      <c r="L12" s="61">
        <f t="shared" si="9"/>
        <v>12893793202.749998</v>
      </c>
      <c r="M12" s="61">
        <f t="shared" si="9"/>
        <v>10441930844.120001</v>
      </c>
      <c r="N12" s="61">
        <f t="shared" si="9"/>
        <v>1705114372.45</v>
      </c>
      <c r="O12" s="61">
        <f t="shared" si="9"/>
        <v>617075323.01999998</v>
      </c>
      <c r="P12" s="61">
        <f t="shared" si="9"/>
        <v>889539772.29000008</v>
      </c>
      <c r="Q12" s="61">
        <f t="shared" si="9"/>
        <v>168916112</v>
      </c>
      <c r="R12" s="181">
        <f t="shared" si="9"/>
        <v>44516571785</v>
      </c>
      <c r="S12" s="56">
        <v>44516571785.220009</v>
      </c>
      <c r="T12" s="56">
        <f t="shared" si="7"/>
        <v>-0.26000213623046875</v>
      </c>
      <c r="AD12" s="181">
        <f>+AD13</f>
        <v>1484795039.6100001</v>
      </c>
      <c r="AF12" s="172">
        <f t="shared" si="3"/>
        <v>-0.71022103206819021</v>
      </c>
    </row>
    <row r="13" spans="1:32" s="57" customFormat="1" x14ac:dyDescent="0.35">
      <c r="A13" s="201">
        <v>11251101</v>
      </c>
      <c r="B13" s="190" t="s">
        <v>241</v>
      </c>
      <c r="C13" s="60" t="s">
        <v>676</v>
      </c>
      <c r="D13" s="60"/>
      <c r="E13" s="181">
        <f>+E14</f>
        <v>44516571784.960007</v>
      </c>
      <c r="F13" s="181">
        <f t="shared" si="9"/>
        <v>5123888218</v>
      </c>
      <c r="G13" s="61">
        <f t="shared" si="9"/>
        <v>14367724036.129995</v>
      </c>
      <c r="H13" s="61">
        <f t="shared" si="9"/>
        <v>6778230801.6999998</v>
      </c>
      <c r="I13" s="61">
        <f t="shared" si="9"/>
        <v>416537108.07999998</v>
      </c>
      <c r="J13" s="61">
        <f t="shared" si="9"/>
        <v>1240674969.6300001</v>
      </c>
      <c r="K13" s="61">
        <f t="shared" si="9"/>
        <v>1712892331.8300002</v>
      </c>
      <c r="L13" s="61">
        <f t="shared" si="9"/>
        <v>12893793202.749998</v>
      </c>
      <c r="M13" s="61">
        <f t="shared" si="9"/>
        <v>10441930844.120001</v>
      </c>
      <c r="N13" s="61">
        <f t="shared" si="9"/>
        <v>1705114372.45</v>
      </c>
      <c r="O13" s="61">
        <f t="shared" si="9"/>
        <v>617075323.01999998</v>
      </c>
      <c r="P13" s="61">
        <f t="shared" si="9"/>
        <v>889539772.29000008</v>
      </c>
      <c r="Q13" s="61">
        <f t="shared" si="9"/>
        <v>168916112</v>
      </c>
      <c r="R13" s="181">
        <f t="shared" si="9"/>
        <v>44516571785</v>
      </c>
      <c r="S13" s="56">
        <v>44516571785.220009</v>
      </c>
      <c r="T13" s="56">
        <f t="shared" si="7"/>
        <v>-0.26000213623046875</v>
      </c>
      <c r="AD13" s="181">
        <f>+AD14</f>
        <v>1484795039.6100001</v>
      </c>
      <c r="AF13" s="172">
        <f t="shared" si="3"/>
        <v>-0.71022103206819021</v>
      </c>
    </row>
    <row r="14" spans="1:32" s="57" customFormat="1" x14ac:dyDescent="0.35">
      <c r="A14" s="202">
        <v>112511011</v>
      </c>
      <c r="B14" s="191" t="s">
        <v>243</v>
      </c>
      <c r="C14" s="60" t="s">
        <v>676</v>
      </c>
      <c r="D14" s="60"/>
      <c r="E14" s="181">
        <f>+E15</f>
        <v>44516571784.960007</v>
      </c>
      <c r="F14" s="181">
        <f t="shared" si="9"/>
        <v>5123888218</v>
      </c>
      <c r="G14" s="61">
        <f t="shared" si="9"/>
        <v>14367724036.129995</v>
      </c>
      <c r="H14" s="61">
        <f t="shared" si="9"/>
        <v>6778230801.6999998</v>
      </c>
      <c r="I14" s="61">
        <f t="shared" si="9"/>
        <v>416537108.07999998</v>
      </c>
      <c r="J14" s="61">
        <f t="shared" si="9"/>
        <v>1240674969.6300001</v>
      </c>
      <c r="K14" s="61">
        <f t="shared" si="9"/>
        <v>1712892331.8300002</v>
      </c>
      <c r="L14" s="61">
        <f t="shared" si="9"/>
        <v>12893793202.749998</v>
      </c>
      <c r="M14" s="61">
        <f t="shared" si="9"/>
        <v>10441930844.120001</v>
      </c>
      <c r="N14" s="61">
        <f t="shared" si="9"/>
        <v>1705114372.45</v>
      </c>
      <c r="O14" s="61">
        <f t="shared" si="9"/>
        <v>617075323.01999998</v>
      </c>
      <c r="P14" s="61">
        <f t="shared" si="9"/>
        <v>889539772.29000008</v>
      </c>
      <c r="Q14" s="61">
        <f t="shared" si="9"/>
        <v>168916112</v>
      </c>
      <c r="R14" s="181">
        <f t="shared" si="9"/>
        <v>44516571785</v>
      </c>
      <c r="S14" s="56">
        <v>44516571785.220009</v>
      </c>
      <c r="T14" s="56">
        <f t="shared" si="7"/>
        <v>-0.26000213623046875</v>
      </c>
      <c r="AD14" s="181">
        <f>+AD15</f>
        <v>1484795039.6100001</v>
      </c>
      <c r="AF14" s="172">
        <f t="shared" si="3"/>
        <v>-0.71022103206819021</v>
      </c>
    </row>
    <row r="15" spans="1:32" s="57" customFormat="1" x14ac:dyDescent="0.35">
      <c r="A15" s="202">
        <v>1125110111</v>
      </c>
      <c r="B15" s="191" t="s">
        <v>245</v>
      </c>
      <c r="C15" s="60" t="s">
        <v>676</v>
      </c>
      <c r="D15" s="60"/>
      <c r="E15" s="181">
        <f t="shared" ref="E15:R15" si="10">+E16+E29+E47</f>
        <v>44516571784.960007</v>
      </c>
      <c r="F15" s="181">
        <f t="shared" si="10"/>
        <v>5123888218</v>
      </c>
      <c r="G15" s="61">
        <f t="shared" si="10"/>
        <v>14367724036.129995</v>
      </c>
      <c r="H15" s="61">
        <f t="shared" si="10"/>
        <v>6778230801.6999998</v>
      </c>
      <c r="I15" s="61">
        <f t="shared" si="10"/>
        <v>416537108.07999998</v>
      </c>
      <c r="J15" s="61">
        <f t="shared" si="10"/>
        <v>1240674969.6300001</v>
      </c>
      <c r="K15" s="61">
        <f t="shared" si="10"/>
        <v>1712892331.8300002</v>
      </c>
      <c r="L15" s="61">
        <f t="shared" si="10"/>
        <v>12893793202.749998</v>
      </c>
      <c r="M15" s="61">
        <f t="shared" si="10"/>
        <v>10441930844.120001</v>
      </c>
      <c r="N15" s="61">
        <f t="shared" si="10"/>
        <v>1705114372.45</v>
      </c>
      <c r="O15" s="61">
        <f t="shared" si="10"/>
        <v>617075323.01999998</v>
      </c>
      <c r="P15" s="61">
        <f t="shared" si="10"/>
        <v>889539772.29000008</v>
      </c>
      <c r="Q15" s="61">
        <f t="shared" si="10"/>
        <v>168916112</v>
      </c>
      <c r="R15" s="181">
        <f t="shared" si="10"/>
        <v>44516571785</v>
      </c>
      <c r="S15" s="56">
        <v>32250745169.000011</v>
      </c>
      <c r="T15" s="56">
        <f t="shared" si="7"/>
        <v>12265826615.959995</v>
      </c>
      <c r="AD15" s="181">
        <f>+AD16+AD29+AD47</f>
        <v>1484795039.6100001</v>
      </c>
      <c r="AF15" s="172">
        <f t="shared" si="3"/>
        <v>-0.71022103206819021</v>
      </c>
    </row>
    <row r="16" spans="1:32" s="57" customFormat="1" ht="29" x14ac:dyDescent="0.35">
      <c r="A16" s="203">
        <v>11251101111</v>
      </c>
      <c r="B16" s="192" t="s">
        <v>247</v>
      </c>
      <c r="C16" s="64" t="s">
        <v>676</v>
      </c>
      <c r="D16" s="64"/>
      <c r="E16" s="182">
        <f t="shared" ref="E16:R16" si="11">+E17+E18+E19+E20+E21+E22+E23+E24+E25+E26+E27+E28</f>
        <v>32250745168.960003</v>
      </c>
      <c r="F16" s="182">
        <f t="shared" si="11"/>
        <v>3811815066.0000005</v>
      </c>
      <c r="G16" s="65">
        <f t="shared" si="11"/>
        <v>9572333017.9799957</v>
      </c>
      <c r="H16" s="65">
        <f t="shared" si="11"/>
        <v>1525600776.3299999</v>
      </c>
      <c r="I16" s="65">
        <f t="shared" si="11"/>
        <v>284599851.73000002</v>
      </c>
      <c r="J16" s="65">
        <f t="shared" si="11"/>
        <v>775914561.17999995</v>
      </c>
      <c r="K16" s="65">
        <f t="shared" si="11"/>
        <v>610253565.43000007</v>
      </c>
      <c r="L16" s="65">
        <f t="shared" si="11"/>
        <v>9346174190.5999985</v>
      </c>
      <c r="M16" s="65">
        <f t="shared" si="11"/>
        <v>4572904930.1900005</v>
      </c>
      <c r="N16" s="65">
        <f t="shared" si="11"/>
        <v>552014097.89999998</v>
      </c>
      <c r="O16" s="65">
        <f t="shared" si="11"/>
        <v>356537502.67000002</v>
      </c>
      <c r="P16" s="65">
        <f t="shared" si="11"/>
        <v>673681496.99000013</v>
      </c>
      <c r="Q16" s="65">
        <f t="shared" si="11"/>
        <v>168916112</v>
      </c>
      <c r="R16" s="182">
        <f t="shared" si="11"/>
        <v>32250745168.999996</v>
      </c>
      <c r="S16" s="56">
        <v>32250745169.000011</v>
      </c>
      <c r="T16" s="56">
        <f t="shared" si="7"/>
        <v>-4.0008544921875E-2</v>
      </c>
      <c r="U16" s="56"/>
      <c r="AD16" s="182">
        <f>+AD17+AD18+AD19+AD20+AD21+AD22+AD23+AD24+AD25+AD26+AD27+AD28</f>
        <v>1093222382.5500002</v>
      </c>
      <c r="AF16" s="168">
        <f t="shared" si="3"/>
        <v>-0.71320162084956717</v>
      </c>
    </row>
    <row r="17" spans="1:32" s="57" customFormat="1" x14ac:dyDescent="0.35">
      <c r="A17" s="204">
        <v>112511011111</v>
      </c>
      <c r="B17" s="193" t="s">
        <v>249</v>
      </c>
      <c r="C17" s="66"/>
      <c r="D17" s="66"/>
      <c r="E17" s="183">
        <v>1755025978</v>
      </c>
      <c r="F17" s="183">
        <v>165278910</v>
      </c>
      <c r="G17" s="67">
        <v>102286950</v>
      </c>
      <c r="H17" s="67">
        <v>72703516.799999997</v>
      </c>
      <c r="I17" s="67">
        <v>210689461.85000002</v>
      </c>
      <c r="J17" s="67">
        <v>377156623.34999996</v>
      </c>
      <c r="K17" s="67">
        <v>10000000</v>
      </c>
      <c r="L17" s="67">
        <v>156072554</v>
      </c>
      <c r="M17" s="67">
        <v>94108355.599999994</v>
      </c>
      <c r="N17" s="67">
        <v>45390524.75</v>
      </c>
      <c r="O17" s="67">
        <v>217535746.29000002</v>
      </c>
      <c r="P17" s="67">
        <v>303803335.40000004</v>
      </c>
      <c r="Q17" s="67">
        <v>0</v>
      </c>
      <c r="R17" s="183">
        <v>1755025978.04</v>
      </c>
      <c r="S17" s="56">
        <v>1755025978</v>
      </c>
      <c r="T17" s="56">
        <v>0</v>
      </c>
      <c r="U17" s="56"/>
      <c r="V17" s="68"/>
      <c r="W17" s="56">
        <v>53451748.899999902</v>
      </c>
      <c r="AD17" s="183">
        <v>0</v>
      </c>
      <c r="AF17" s="173">
        <f t="shared" si="3"/>
        <v>-1</v>
      </c>
    </row>
    <row r="18" spans="1:32" s="57" customFormat="1" x14ac:dyDescent="0.35">
      <c r="A18" s="204">
        <v>112511011112</v>
      </c>
      <c r="B18" s="193" t="s">
        <v>251</v>
      </c>
      <c r="C18" s="66"/>
      <c r="D18" s="66"/>
      <c r="E18" s="183">
        <v>27484600657.000004</v>
      </c>
      <c r="F18" s="183">
        <v>3286279744.3900003</v>
      </c>
      <c r="G18" s="67">
        <v>9329699214.279995</v>
      </c>
      <c r="H18" s="67">
        <v>858686452.3499999</v>
      </c>
      <c r="I18" s="67">
        <v>0</v>
      </c>
      <c r="J18" s="67">
        <v>76000000</v>
      </c>
      <c r="K18" s="67">
        <v>285000000</v>
      </c>
      <c r="L18" s="67">
        <v>9053638947.5999985</v>
      </c>
      <c r="M18" s="67">
        <v>3967890851.1100006</v>
      </c>
      <c r="N18" s="67">
        <v>335405447.26999998</v>
      </c>
      <c r="O18" s="67">
        <v>95500000</v>
      </c>
      <c r="P18" s="67">
        <v>70500000</v>
      </c>
      <c r="Q18" s="67">
        <v>126000000</v>
      </c>
      <c r="R18" s="183">
        <v>27484600656.999996</v>
      </c>
      <c r="S18" s="56">
        <v>27484600657.000011</v>
      </c>
      <c r="T18" s="56">
        <v>0</v>
      </c>
      <c r="U18" s="56"/>
      <c r="AA18" s="71">
        <v>0</v>
      </c>
      <c r="AD18" s="183">
        <v>713224763</v>
      </c>
      <c r="AF18" s="173">
        <f t="shared" si="3"/>
        <v>-0.78296894407192685</v>
      </c>
    </row>
    <row r="19" spans="1:32" s="57" customFormat="1" x14ac:dyDescent="0.35">
      <c r="A19" s="204">
        <v>112511011113</v>
      </c>
      <c r="B19" s="193" t="s">
        <v>253</v>
      </c>
      <c r="C19" s="66"/>
      <c r="D19" s="66"/>
      <c r="E19" s="183">
        <v>10000764</v>
      </c>
      <c r="F19" s="183">
        <v>625000</v>
      </c>
      <c r="G19" s="67">
        <v>4990575.5</v>
      </c>
      <c r="H19" s="67">
        <v>0</v>
      </c>
      <c r="I19" s="67">
        <v>0</v>
      </c>
      <c r="J19" s="67">
        <v>0</v>
      </c>
      <c r="K19" s="67">
        <v>1281676</v>
      </c>
      <c r="L19" s="67">
        <v>2547512.5</v>
      </c>
      <c r="M19" s="67">
        <v>0</v>
      </c>
      <c r="N19" s="67">
        <v>556000</v>
      </c>
      <c r="O19" s="67">
        <v>0</v>
      </c>
      <c r="P19" s="67">
        <v>0</v>
      </c>
      <c r="Q19" s="67">
        <v>0</v>
      </c>
      <c r="R19" s="183">
        <v>10000764</v>
      </c>
      <c r="S19" s="56">
        <v>10000764</v>
      </c>
      <c r="T19" s="56">
        <v>0</v>
      </c>
      <c r="U19" s="56"/>
      <c r="AA19" s="71">
        <v>0</v>
      </c>
      <c r="AD19" s="183">
        <v>10948462</v>
      </c>
      <c r="AF19" s="173">
        <f t="shared" si="3"/>
        <v>16.517539200000002</v>
      </c>
    </row>
    <row r="20" spans="1:32" s="57" customFormat="1" x14ac:dyDescent="0.35">
      <c r="A20" s="204">
        <v>112511011114</v>
      </c>
      <c r="B20" s="193" t="s">
        <v>255</v>
      </c>
      <c r="C20" s="66"/>
      <c r="D20" s="66"/>
      <c r="E20" s="183">
        <v>1796956253</v>
      </c>
      <c r="F20" s="183">
        <v>84140000</v>
      </c>
      <c r="G20" s="67">
        <v>107340000</v>
      </c>
      <c r="H20" s="67">
        <v>412443846.75</v>
      </c>
      <c r="I20" s="67">
        <v>33850000</v>
      </c>
      <c r="J20" s="67">
        <v>259385587.25</v>
      </c>
      <c r="K20" s="67">
        <v>35700000</v>
      </c>
      <c r="L20" s="67">
        <v>99200000</v>
      </c>
      <c r="M20" s="67">
        <v>344406644.75</v>
      </c>
      <c r="N20" s="67">
        <v>118317575</v>
      </c>
      <c r="O20" s="67">
        <v>0</v>
      </c>
      <c r="P20" s="67">
        <v>261661487.25</v>
      </c>
      <c r="Q20" s="67">
        <v>40511112</v>
      </c>
      <c r="R20" s="183">
        <v>1796956253</v>
      </c>
      <c r="S20" s="56">
        <v>1796956253</v>
      </c>
      <c r="T20" s="56">
        <v>0</v>
      </c>
      <c r="U20" s="56"/>
      <c r="AA20" s="71">
        <v>0</v>
      </c>
      <c r="AD20" s="183">
        <v>211301558.96000001</v>
      </c>
      <c r="AF20" s="173">
        <f t="shared" si="3"/>
        <v>1.511309234133587</v>
      </c>
    </row>
    <row r="21" spans="1:32" s="57" customFormat="1" x14ac:dyDescent="0.35">
      <c r="A21" s="204">
        <v>112511011115</v>
      </c>
      <c r="B21" s="193" t="s">
        <v>257</v>
      </c>
      <c r="C21" s="66"/>
      <c r="D21" s="66"/>
      <c r="E21" s="183">
        <v>5182799.96</v>
      </c>
      <c r="F21" s="183">
        <v>279999.96000000002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2497800</v>
      </c>
      <c r="M21" s="67">
        <v>0</v>
      </c>
      <c r="N21" s="67">
        <v>0</v>
      </c>
      <c r="O21" s="67">
        <v>0</v>
      </c>
      <c r="P21" s="67">
        <v>0</v>
      </c>
      <c r="Q21" s="67">
        <v>2405000</v>
      </c>
      <c r="R21" s="183">
        <v>5182799.96</v>
      </c>
      <c r="S21" s="56">
        <v>5182800</v>
      </c>
      <c r="T21" s="56">
        <v>-4.0000000037252903E-2</v>
      </c>
      <c r="U21" s="56"/>
      <c r="AA21" s="71">
        <v>0</v>
      </c>
      <c r="AD21" s="183">
        <v>180000</v>
      </c>
      <c r="AF21" s="173">
        <f t="shared" si="3"/>
        <v>-0.35714276530610939</v>
      </c>
    </row>
    <row r="22" spans="1:32" s="57" customFormat="1" x14ac:dyDescent="0.35">
      <c r="A22" s="204">
        <v>112511011116</v>
      </c>
      <c r="B22" s="193" t="s">
        <v>259</v>
      </c>
      <c r="C22" s="66"/>
      <c r="D22" s="66"/>
      <c r="E22" s="183">
        <v>87550000</v>
      </c>
      <c r="F22" s="183">
        <v>260000</v>
      </c>
      <c r="G22" s="67">
        <v>8911000</v>
      </c>
      <c r="H22" s="67">
        <v>8651000</v>
      </c>
      <c r="I22" s="67">
        <v>8651000</v>
      </c>
      <c r="J22" s="67">
        <v>8651000</v>
      </c>
      <c r="K22" s="67">
        <v>8651000</v>
      </c>
      <c r="L22" s="67">
        <v>9171000</v>
      </c>
      <c r="M22" s="67">
        <v>8651000</v>
      </c>
      <c r="N22" s="67">
        <v>8651000</v>
      </c>
      <c r="O22" s="67">
        <v>8651000</v>
      </c>
      <c r="P22" s="67">
        <v>8651000</v>
      </c>
      <c r="Q22" s="67">
        <v>0</v>
      </c>
      <c r="R22" s="183">
        <v>87550000</v>
      </c>
      <c r="S22" s="56">
        <v>87550000</v>
      </c>
      <c r="T22" s="56">
        <v>0</v>
      </c>
      <c r="U22" s="56"/>
      <c r="V22" s="57">
        <v>43255000</v>
      </c>
      <c r="AA22" s="71">
        <v>0</v>
      </c>
      <c r="AD22" s="183">
        <v>16700979.59</v>
      </c>
      <c r="AF22" s="173">
        <f t="shared" si="3"/>
        <v>63.234536884615387</v>
      </c>
    </row>
    <row r="23" spans="1:32" s="57" customFormat="1" x14ac:dyDescent="0.35">
      <c r="A23" s="204">
        <v>112511011117</v>
      </c>
      <c r="B23" s="193" t="s">
        <v>261</v>
      </c>
      <c r="C23" s="66"/>
      <c r="D23" s="66"/>
      <c r="E23" s="183">
        <v>13081000</v>
      </c>
      <c r="F23" s="183">
        <v>0</v>
      </c>
      <c r="G23" s="67">
        <v>1304100</v>
      </c>
      <c r="H23" s="67">
        <v>1304100</v>
      </c>
      <c r="I23" s="67">
        <v>1304100</v>
      </c>
      <c r="J23" s="67">
        <v>1324100</v>
      </c>
      <c r="K23" s="67">
        <v>1304100</v>
      </c>
      <c r="L23" s="67">
        <v>1304100</v>
      </c>
      <c r="M23" s="67">
        <v>1304100</v>
      </c>
      <c r="N23" s="67">
        <v>1304100</v>
      </c>
      <c r="O23" s="67">
        <v>1314100</v>
      </c>
      <c r="P23" s="67">
        <v>1314100</v>
      </c>
      <c r="Q23" s="67">
        <v>0</v>
      </c>
      <c r="R23" s="183">
        <v>13081000</v>
      </c>
      <c r="S23" s="56">
        <v>13081000</v>
      </c>
      <c r="T23" s="56">
        <v>0</v>
      </c>
      <c r="U23" s="56"/>
      <c r="V23" s="68">
        <v>1086750</v>
      </c>
      <c r="AA23" s="71">
        <v>0</v>
      </c>
      <c r="AD23" s="183">
        <v>249000</v>
      </c>
      <c r="AF23" s="173" t="e">
        <f t="shared" si="3"/>
        <v>#DIV/0!</v>
      </c>
    </row>
    <row r="24" spans="1:32" s="57" customFormat="1" x14ac:dyDescent="0.35">
      <c r="A24" s="204">
        <v>112511011118</v>
      </c>
      <c r="B24" s="193" t="s">
        <v>263</v>
      </c>
      <c r="C24" s="66"/>
      <c r="D24" s="66"/>
      <c r="E24" s="183">
        <v>61800000</v>
      </c>
      <c r="F24" s="183">
        <v>0</v>
      </c>
      <c r="G24" s="67">
        <v>6117000</v>
      </c>
      <c r="H24" s="67">
        <v>6432000</v>
      </c>
      <c r="I24" s="67">
        <v>6117000</v>
      </c>
      <c r="J24" s="67">
        <v>6117000</v>
      </c>
      <c r="K24" s="67">
        <v>6117000</v>
      </c>
      <c r="L24" s="67">
        <v>6117000</v>
      </c>
      <c r="M24" s="67">
        <v>6117000</v>
      </c>
      <c r="N24" s="67">
        <v>6117000</v>
      </c>
      <c r="O24" s="67">
        <v>6117000</v>
      </c>
      <c r="P24" s="67">
        <v>6432000</v>
      </c>
      <c r="Q24" s="67">
        <v>0</v>
      </c>
      <c r="R24" s="183">
        <v>61800000</v>
      </c>
      <c r="S24" s="56">
        <v>61800000</v>
      </c>
      <c r="T24" s="56">
        <v>0</v>
      </c>
      <c r="U24" s="56"/>
      <c r="AA24" s="71">
        <v>0</v>
      </c>
      <c r="AD24" s="183">
        <v>17114300</v>
      </c>
      <c r="AF24" s="173" t="e">
        <f t="shared" si="3"/>
        <v>#DIV/0!</v>
      </c>
    </row>
    <row r="25" spans="1:32" s="57" customFormat="1" x14ac:dyDescent="0.35">
      <c r="A25" s="204">
        <v>112511011119</v>
      </c>
      <c r="B25" s="193" t="s">
        <v>265</v>
      </c>
      <c r="C25" s="66"/>
      <c r="D25" s="66"/>
      <c r="E25" s="183">
        <v>7004000</v>
      </c>
      <c r="F25" s="183">
        <v>0</v>
      </c>
      <c r="G25" s="67">
        <v>672400</v>
      </c>
      <c r="H25" s="67">
        <v>672400</v>
      </c>
      <c r="I25" s="67">
        <v>812400</v>
      </c>
      <c r="J25" s="67">
        <v>672400</v>
      </c>
      <c r="K25" s="67">
        <v>672400</v>
      </c>
      <c r="L25" s="67">
        <v>672400</v>
      </c>
      <c r="M25" s="67">
        <v>672400</v>
      </c>
      <c r="N25" s="67">
        <v>672400</v>
      </c>
      <c r="O25" s="67">
        <v>812400</v>
      </c>
      <c r="P25" s="67">
        <v>672400</v>
      </c>
      <c r="Q25" s="67">
        <v>0</v>
      </c>
      <c r="R25" s="183">
        <v>7004000</v>
      </c>
      <c r="S25" s="56">
        <v>7004000</v>
      </c>
      <c r="T25" s="56">
        <v>0</v>
      </c>
      <c r="U25" s="56"/>
      <c r="V25" s="57">
        <v>840500</v>
      </c>
      <c r="AA25" s="71">
        <v>0</v>
      </c>
      <c r="AD25" s="183">
        <v>150000</v>
      </c>
      <c r="AF25" s="173" t="e">
        <f t="shared" si="3"/>
        <v>#DIV/0!</v>
      </c>
    </row>
    <row r="26" spans="1:32" s="57" customFormat="1" x14ac:dyDescent="0.35">
      <c r="A26" s="204">
        <v>1125110111110</v>
      </c>
      <c r="B26" s="193" t="s">
        <v>267</v>
      </c>
      <c r="C26" s="66"/>
      <c r="D26" s="66"/>
      <c r="E26" s="183">
        <v>15000000</v>
      </c>
      <c r="F26" s="183">
        <v>0</v>
      </c>
      <c r="G26" s="67">
        <v>0</v>
      </c>
      <c r="H26" s="67">
        <v>0</v>
      </c>
      <c r="I26" s="67">
        <v>2528715.5</v>
      </c>
      <c r="J26" s="67">
        <v>6511202.5</v>
      </c>
      <c r="K26" s="67">
        <v>0</v>
      </c>
      <c r="L26" s="67">
        <v>0</v>
      </c>
      <c r="M26" s="67">
        <v>0</v>
      </c>
      <c r="N26" s="67">
        <v>0</v>
      </c>
      <c r="O26" s="67">
        <v>5960082</v>
      </c>
      <c r="P26" s="67">
        <v>0</v>
      </c>
      <c r="Q26" s="67">
        <v>0</v>
      </c>
      <c r="R26" s="183">
        <v>15000000</v>
      </c>
      <c r="S26" s="56">
        <v>15000000</v>
      </c>
      <c r="T26" s="56">
        <v>0</v>
      </c>
      <c r="U26" s="56"/>
      <c r="AA26" s="71">
        <v>0</v>
      </c>
      <c r="AD26" s="183"/>
      <c r="AF26" s="173" t="e">
        <f t="shared" si="3"/>
        <v>#DIV/0!</v>
      </c>
    </row>
    <row r="27" spans="1:32" s="57" customFormat="1" x14ac:dyDescent="0.35">
      <c r="A27" s="204">
        <v>1125110111111</v>
      </c>
      <c r="B27" s="193" t="s">
        <v>269</v>
      </c>
      <c r="C27" s="66"/>
      <c r="D27" s="66"/>
      <c r="E27" s="183">
        <v>940383716.99999988</v>
      </c>
      <c r="F27" s="183">
        <v>248559531.55000001</v>
      </c>
      <c r="G27" s="67">
        <v>0</v>
      </c>
      <c r="H27" s="67">
        <v>163453296.92999998</v>
      </c>
      <c r="I27" s="67">
        <v>19393010.879999999</v>
      </c>
      <c r="J27" s="67">
        <v>19393010.879999999</v>
      </c>
      <c r="K27" s="67">
        <v>252999665.93000001</v>
      </c>
      <c r="L27" s="67">
        <v>14952876.5</v>
      </c>
      <c r="M27" s="67">
        <v>148500415.22999999</v>
      </c>
      <c r="N27" s="67">
        <v>34345887.380000003</v>
      </c>
      <c r="O27" s="67">
        <v>19393010.879999999</v>
      </c>
      <c r="P27" s="67">
        <v>19393010.84</v>
      </c>
      <c r="Q27" s="67">
        <v>0</v>
      </c>
      <c r="R27" s="183">
        <v>940383717.00000012</v>
      </c>
      <c r="S27" s="56">
        <v>940383717</v>
      </c>
      <c r="T27" s="56">
        <v>0</v>
      </c>
      <c r="U27" s="56"/>
      <c r="AA27" s="71">
        <v>0</v>
      </c>
      <c r="AD27" s="183">
        <v>122964869</v>
      </c>
      <c r="AF27" s="173">
        <f t="shared" si="3"/>
        <v>-0.50529006780307484</v>
      </c>
    </row>
    <row r="28" spans="1:32" s="57" customFormat="1" x14ac:dyDescent="0.35">
      <c r="A28" s="204">
        <v>1125110111112</v>
      </c>
      <c r="B28" s="193" t="s">
        <v>271</v>
      </c>
      <c r="C28" s="66"/>
      <c r="D28" s="66"/>
      <c r="E28" s="183">
        <v>74160000</v>
      </c>
      <c r="F28" s="183">
        <v>26391880.100000001</v>
      </c>
      <c r="G28" s="67">
        <v>11011778.199999999</v>
      </c>
      <c r="H28" s="67">
        <v>1254163.5</v>
      </c>
      <c r="I28" s="67">
        <v>1254163.5</v>
      </c>
      <c r="J28" s="67">
        <v>20703637.200000003</v>
      </c>
      <c r="K28" s="67">
        <v>8527723.5</v>
      </c>
      <c r="L28" s="67">
        <v>0</v>
      </c>
      <c r="M28" s="67">
        <v>1254163.5</v>
      </c>
      <c r="N28" s="67">
        <v>1254163.5</v>
      </c>
      <c r="O28" s="67">
        <v>1254163.5</v>
      </c>
      <c r="P28" s="67">
        <v>1254163.5</v>
      </c>
      <c r="Q28" s="67">
        <v>0</v>
      </c>
      <c r="R28" s="183">
        <v>74160000</v>
      </c>
      <c r="S28" s="56">
        <v>74160000</v>
      </c>
      <c r="T28" s="56">
        <v>0</v>
      </c>
      <c r="U28" s="56"/>
      <c r="V28" s="68">
        <v>6429844.2000000002</v>
      </c>
      <c r="AA28" s="71">
        <v>0</v>
      </c>
      <c r="AD28" s="183">
        <v>388450</v>
      </c>
      <c r="AF28" s="173">
        <f t="shared" si="3"/>
        <v>-0.98528145783748089</v>
      </c>
    </row>
    <row r="29" spans="1:32" s="57" customFormat="1" ht="29" x14ac:dyDescent="0.35">
      <c r="A29" s="203">
        <v>1125110112</v>
      </c>
      <c r="B29" s="192" t="s">
        <v>273</v>
      </c>
      <c r="C29" s="64"/>
      <c r="D29" s="64"/>
      <c r="E29" s="182">
        <f t="shared" ref="E29:R29" si="12">+E30+E36+E41</f>
        <v>9796488332</v>
      </c>
      <c r="F29" s="182">
        <f t="shared" si="12"/>
        <v>1312073152</v>
      </c>
      <c r="G29" s="65">
        <f t="shared" si="12"/>
        <v>4758401891.75</v>
      </c>
      <c r="H29" s="65">
        <f t="shared" si="12"/>
        <v>4275580819.9700003</v>
      </c>
      <c r="I29" s="65">
        <f t="shared" si="12"/>
        <v>68646693.450000003</v>
      </c>
      <c r="J29" s="65">
        <f t="shared" si="12"/>
        <v>343409282.05000001</v>
      </c>
      <c r="K29" s="65">
        <f t="shared" si="12"/>
        <v>1069649640</v>
      </c>
      <c r="L29" s="65">
        <f t="shared" si="12"/>
        <v>3514629885.75</v>
      </c>
      <c r="M29" s="65">
        <f t="shared" si="12"/>
        <v>4828516719.5299997</v>
      </c>
      <c r="N29" s="65">
        <f t="shared" si="12"/>
        <v>1072589648.15</v>
      </c>
      <c r="O29" s="65">
        <f t="shared" si="12"/>
        <v>200866757.44999999</v>
      </c>
      <c r="P29" s="65">
        <f t="shared" si="12"/>
        <v>191869148.90000001</v>
      </c>
      <c r="Q29" s="65">
        <f t="shared" si="12"/>
        <v>0</v>
      </c>
      <c r="R29" s="182">
        <f t="shared" si="12"/>
        <v>9796488332</v>
      </c>
      <c r="S29" s="56">
        <v>9796488332.2199993</v>
      </c>
      <c r="T29" s="56">
        <f>+E29-S29</f>
        <v>-0.21999931335449219</v>
      </c>
      <c r="U29" s="56"/>
      <c r="AA29" s="71">
        <f>+R29-E29</f>
        <v>0</v>
      </c>
      <c r="AD29" s="182">
        <v>216274029</v>
      </c>
      <c r="AF29" s="168">
        <f t="shared" si="3"/>
        <v>-0.83516618058198022</v>
      </c>
    </row>
    <row r="30" spans="1:32" s="57" customFormat="1" x14ac:dyDescent="0.35">
      <c r="A30" s="203">
        <v>11251101121</v>
      </c>
      <c r="B30" s="192" t="s">
        <v>275</v>
      </c>
      <c r="C30" s="64"/>
      <c r="D30" s="64"/>
      <c r="E30" s="182">
        <f t="shared" ref="E30:R30" si="13">+E31+E32+E33+E34+E35</f>
        <v>4983476831</v>
      </c>
      <c r="F30" s="182">
        <f t="shared" si="13"/>
        <v>989133707</v>
      </c>
      <c r="G30" s="65">
        <f t="shared" si="13"/>
        <v>3862110807.25</v>
      </c>
      <c r="H30" s="65">
        <f t="shared" si="13"/>
        <v>3174775001.75</v>
      </c>
      <c r="I30" s="65">
        <f t="shared" si="13"/>
        <v>68646693.450000003</v>
      </c>
      <c r="J30" s="65">
        <f t="shared" si="13"/>
        <v>343409282.05000001</v>
      </c>
      <c r="K30" s="65">
        <f t="shared" si="13"/>
        <v>772617200</v>
      </c>
      <c r="L30" s="65">
        <f t="shared" si="13"/>
        <v>2788875660.25</v>
      </c>
      <c r="M30" s="65">
        <f t="shared" si="13"/>
        <v>3596497691.75</v>
      </c>
      <c r="N30" s="65">
        <f t="shared" si="13"/>
        <v>841563188.14999998</v>
      </c>
      <c r="O30" s="65">
        <f t="shared" si="13"/>
        <v>200866757.44999999</v>
      </c>
      <c r="P30" s="65">
        <f t="shared" si="13"/>
        <v>184726148.90000001</v>
      </c>
      <c r="Q30" s="65">
        <f t="shared" si="13"/>
        <v>0</v>
      </c>
      <c r="R30" s="182">
        <f t="shared" si="13"/>
        <v>4983476831</v>
      </c>
      <c r="S30" s="56">
        <v>4983476830</v>
      </c>
      <c r="T30" s="56">
        <f>+E30-S30</f>
        <v>1</v>
      </c>
      <c r="AA30" s="71">
        <f>+R30-E30</f>
        <v>0</v>
      </c>
      <c r="AD30" s="182">
        <v>165580105</v>
      </c>
      <c r="AF30" s="168">
        <f t="shared" si="3"/>
        <v>-0.83260088719229142</v>
      </c>
    </row>
    <row r="31" spans="1:32" s="57" customFormat="1" x14ac:dyDescent="0.35">
      <c r="A31" s="204">
        <v>112511011211</v>
      </c>
      <c r="B31" s="193" t="s">
        <v>249</v>
      </c>
      <c r="C31" s="66"/>
      <c r="D31" s="66"/>
      <c r="E31" s="183">
        <v>176410006</v>
      </c>
      <c r="F31" s="183">
        <v>26940797</v>
      </c>
      <c r="G31" s="67">
        <v>16600000</v>
      </c>
      <c r="H31" s="67">
        <v>4855797</v>
      </c>
      <c r="I31" s="67">
        <v>9469837.4499999993</v>
      </c>
      <c r="J31" s="67">
        <v>26231071.050000001</v>
      </c>
      <c r="K31" s="67">
        <v>21163000</v>
      </c>
      <c r="L31" s="67">
        <v>9000000</v>
      </c>
      <c r="M31" s="67">
        <v>8770000</v>
      </c>
      <c r="N31" s="67">
        <v>6393808.1499999994</v>
      </c>
      <c r="O31" s="67">
        <v>9469837.4499999993</v>
      </c>
      <c r="P31" s="67">
        <v>37515857.900000006</v>
      </c>
      <c r="Q31" s="67">
        <v>0</v>
      </c>
      <c r="R31" s="183">
        <v>176410006</v>
      </c>
      <c r="S31" s="56">
        <v>176410005</v>
      </c>
      <c r="T31" s="56">
        <v>1</v>
      </c>
      <c r="U31" s="56"/>
      <c r="AA31" s="71">
        <v>0</v>
      </c>
      <c r="AD31" s="183">
        <v>41052000</v>
      </c>
      <c r="AF31" s="173">
        <f t="shared" si="3"/>
        <v>0.5237856548935802</v>
      </c>
    </row>
    <row r="32" spans="1:32" s="57" customFormat="1" x14ac:dyDescent="0.35">
      <c r="A32" s="204">
        <v>112511011212</v>
      </c>
      <c r="B32" s="193" t="s">
        <v>251</v>
      </c>
      <c r="C32" s="66"/>
      <c r="D32" s="66"/>
      <c r="E32" s="183">
        <v>4000596877</v>
      </c>
      <c r="F32" s="183">
        <v>0</v>
      </c>
      <c r="G32" s="67">
        <v>1101712601.75</v>
      </c>
      <c r="H32" s="67">
        <v>881997408.75</v>
      </c>
      <c r="I32" s="67">
        <v>33176856</v>
      </c>
      <c r="J32" s="67">
        <v>0</v>
      </c>
      <c r="K32" s="67">
        <v>250000000</v>
      </c>
      <c r="L32" s="67">
        <v>582743508.75</v>
      </c>
      <c r="M32" s="67">
        <v>1034876501.75</v>
      </c>
      <c r="N32" s="67">
        <v>116090000</v>
      </c>
      <c r="O32" s="67">
        <v>0</v>
      </c>
      <c r="P32" s="67">
        <v>0</v>
      </c>
      <c r="Q32" s="67">
        <v>0</v>
      </c>
      <c r="R32" s="183">
        <v>4000596877</v>
      </c>
      <c r="S32" s="56">
        <v>4000596877</v>
      </c>
      <c r="T32" s="56">
        <v>0</v>
      </c>
      <c r="U32" s="56"/>
      <c r="AA32" s="71">
        <v>0</v>
      </c>
      <c r="AD32" s="183">
        <v>15642733</v>
      </c>
      <c r="AF32" s="173" t="e">
        <f t="shared" si="3"/>
        <v>#DIV/0!</v>
      </c>
    </row>
    <row r="33" spans="1:32" s="57" customFormat="1" x14ac:dyDescent="0.35">
      <c r="A33" s="204">
        <v>112511011213</v>
      </c>
      <c r="B33" s="193" t="s">
        <v>279</v>
      </c>
      <c r="C33" s="66"/>
      <c r="D33" s="66"/>
      <c r="E33" s="183">
        <v>594153640</v>
      </c>
      <c r="F33" s="183">
        <v>962192910</v>
      </c>
      <c r="G33" s="67">
        <v>2731513205.5</v>
      </c>
      <c r="H33" s="67">
        <v>2236475739</v>
      </c>
      <c r="I33" s="67">
        <v>26000000</v>
      </c>
      <c r="J33" s="67">
        <v>275251114</v>
      </c>
      <c r="K33" s="67">
        <v>495055240</v>
      </c>
      <c r="L33" s="67">
        <v>2187727151.5</v>
      </c>
      <c r="M33" s="67">
        <v>2503924093</v>
      </c>
      <c r="N33" s="67">
        <v>719079380</v>
      </c>
      <c r="O33" s="67">
        <v>191396920</v>
      </c>
      <c r="P33" s="67">
        <v>105283194</v>
      </c>
      <c r="Q33" s="67">
        <v>0</v>
      </c>
      <c r="R33" s="183">
        <v>594153640</v>
      </c>
      <c r="S33" s="56">
        <v>594153640</v>
      </c>
      <c r="T33" s="56">
        <v>0</v>
      </c>
      <c r="U33" s="56"/>
      <c r="AA33" s="71">
        <v>0</v>
      </c>
      <c r="AD33" s="183">
        <v>108885372</v>
      </c>
      <c r="AF33" s="173">
        <f t="shared" si="3"/>
        <v>-0.88683623536573342</v>
      </c>
    </row>
    <row r="34" spans="1:32" s="57" customFormat="1" x14ac:dyDescent="0.35">
      <c r="A34" s="204">
        <v>112511011214</v>
      </c>
      <c r="B34" s="193" t="s">
        <v>281</v>
      </c>
      <c r="C34" s="66"/>
      <c r="D34" s="66"/>
      <c r="E34" s="183">
        <v>44607920</v>
      </c>
      <c r="F34" s="183">
        <v>0</v>
      </c>
      <c r="G34" s="67">
        <v>12285000</v>
      </c>
      <c r="H34" s="67">
        <v>9518960</v>
      </c>
      <c r="I34" s="67">
        <v>0</v>
      </c>
      <c r="J34" s="67">
        <v>0</v>
      </c>
      <c r="K34" s="67">
        <v>6398960</v>
      </c>
      <c r="L34" s="67">
        <v>9405000</v>
      </c>
      <c r="M34" s="67">
        <v>7000000</v>
      </c>
      <c r="N34" s="67">
        <v>0</v>
      </c>
      <c r="O34" s="67">
        <v>0</v>
      </c>
      <c r="P34" s="67">
        <v>0</v>
      </c>
      <c r="Q34" s="67">
        <v>0</v>
      </c>
      <c r="R34" s="183">
        <v>44607920</v>
      </c>
      <c r="S34" s="56">
        <v>44607920</v>
      </c>
      <c r="T34" s="56">
        <v>0</v>
      </c>
      <c r="U34" s="56"/>
      <c r="AA34" s="71">
        <v>0</v>
      </c>
      <c r="AD34" s="183"/>
      <c r="AF34" s="173" t="e">
        <f t="shared" si="3"/>
        <v>#DIV/0!</v>
      </c>
    </row>
    <row r="35" spans="1:32" s="57" customFormat="1" x14ac:dyDescent="0.35">
      <c r="A35" s="204">
        <v>112511011215</v>
      </c>
      <c r="B35" s="193" t="s">
        <v>255</v>
      </c>
      <c r="C35" s="66"/>
      <c r="D35" s="66"/>
      <c r="E35" s="183">
        <v>167708388</v>
      </c>
      <c r="F35" s="183">
        <v>0</v>
      </c>
      <c r="G35" s="67">
        <v>0</v>
      </c>
      <c r="H35" s="67">
        <v>41927097</v>
      </c>
      <c r="I35" s="67">
        <v>0</v>
      </c>
      <c r="J35" s="67">
        <v>41927097</v>
      </c>
      <c r="K35" s="67">
        <v>0</v>
      </c>
      <c r="L35" s="67">
        <v>0</v>
      </c>
      <c r="M35" s="67">
        <v>41927097</v>
      </c>
      <c r="N35" s="67">
        <v>0</v>
      </c>
      <c r="O35" s="67">
        <v>0</v>
      </c>
      <c r="P35" s="67">
        <v>41927097</v>
      </c>
      <c r="Q35" s="67">
        <v>0</v>
      </c>
      <c r="R35" s="183">
        <v>167708388</v>
      </c>
      <c r="S35" s="56">
        <v>167708388</v>
      </c>
      <c r="T35" s="56">
        <v>0</v>
      </c>
      <c r="U35" s="56"/>
      <c r="AA35" s="71">
        <v>0</v>
      </c>
      <c r="AD35" s="183"/>
      <c r="AF35" s="173" t="e">
        <f t="shared" si="3"/>
        <v>#DIV/0!</v>
      </c>
    </row>
    <row r="36" spans="1:32" s="57" customFormat="1" x14ac:dyDescent="0.35">
      <c r="A36" s="203">
        <v>11251101122</v>
      </c>
      <c r="B36" s="192" t="s">
        <v>284</v>
      </c>
      <c r="C36" s="64"/>
      <c r="D36" s="64"/>
      <c r="E36" s="182">
        <f t="shared" ref="E36:Q36" si="14">+E37+E38+E39+E40</f>
        <v>3817074479</v>
      </c>
      <c r="F36" s="182">
        <f t="shared" si="14"/>
        <v>322939445</v>
      </c>
      <c r="G36" s="65">
        <f t="shared" si="14"/>
        <v>896291084.5</v>
      </c>
      <c r="H36" s="65">
        <f t="shared" si="14"/>
        <v>694607875</v>
      </c>
      <c r="I36" s="65">
        <f t="shared" si="14"/>
        <v>0</v>
      </c>
      <c r="J36" s="65">
        <f t="shared" si="14"/>
        <v>0</v>
      </c>
      <c r="K36" s="65">
        <f t="shared" si="14"/>
        <v>161032440</v>
      </c>
      <c r="L36" s="65">
        <f t="shared" si="14"/>
        <v>725754225.5</v>
      </c>
      <c r="M36" s="65">
        <f t="shared" si="14"/>
        <v>778279949</v>
      </c>
      <c r="N36" s="65">
        <f t="shared" si="14"/>
        <v>231026460</v>
      </c>
      <c r="O36" s="65">
        <f t="shared" si="14"/>
        <v>0</v>
      </c>
      <c r="P36" s="65">
        <f t="shared" si="14"/>
        <v>7143000</v>
      </c>
      <c r="Q36" s="65">
        <f t="shared" si="14"/>
        <v>0</v>
      </c>
      <c r="R36" s="182">
        <f>SUM(F36:Q36)</f>
        <v>3817074479</v>
      </c>
      <c r="S36" s="56">
        <v>3817074480</v>
      </c>
      <c r="T36" s="56">
        <f>+E36-S36</f>
        <v>-1</v>
      </c>
      <c r="AA36" s="71">
        <f>+R36-E36</f>
        <v>0</v>
      </c>
      <c r="AD36" s="182">
        <v>45318234</v>
      </c>
      <c r="AF36" s="168">
        <f t="shared" si="3"/>
        <v>-0.85966956127022509</v>
      </c>
    </row>
    <row r="37" spans="1:32" s="57" customFormat="1" x14ac:dyDescent="0.35">
      <c r="A37" s="204">
        <v>112511011221</v>
      </c>
      <c r="B37" s="193" t="s">
        <v>249</v>
      </c>
      <c r="C37" s="66"/>
      <c r="D37" s="66"/>
      <c r="E37" s="183">
        <v>73640620</v>
      </c>
      <c r="F37" s="183">
        <v>0</v>
      </c>
      <c r="G37" s="67">
        <v>31538310</v>
      </c>
      <c r="H37" s="67">
        <v>0</v>
      </c>
      <c r="I37" s="67">
        <v>0</v>
      </c>
      <c r="J37" s="67">
        <v>0</v>
      </c>
      <c r="K37" s="67">
        <v>1500000</v>
      </c>
      <c r="L37" s="67">
        <v>22489350</v>
      </c>
      <c r="M37" s="67">
        <v>2000000</v>
      </c>
      <c r="N37" s="67">
        <v>8969960</v>
      </c>
      <c r="O37" s="67">
        <v>0</v>
      </c>
      <c r="P37" s="67">
        <v>7143000</v>
      </c>
      <c r="Q37" s="67">
        <v>0</v>
      </c>
      <c r="R37" s="183">
        <v>73640620</v>
      </c>
      <c r="S37" s="56">
        <v>73640621</v>
      </c>
      <c r="T37" s="56">
        <v>-1</v>
      </c>
      <c r="U37" s="56"/>
      <c r="V37" s="57">
        <v>26387094.333333332</v>
      </c>
      <c r="W37" s="57">
        <v>26387094.333333332</v>
      </c>
      <c r="X37" s="57">
        <v>13193547.1666667</v>
      </c>
      <c r="AA37" s="71">
        <v>0</v>
      </c>
      <c r="AD37" s="183">
        <v>11119600</v>
      </c>
      <c r="AF37" s="173" t="e">
        <f t="shared" si="3"/>
        <v>#DIV/0!</v>
      </c>
    </row>
    <row r="38" spans="1:32" s="57" customFormat="1" x14ac:dyDescent="0.35">
      <c r="A38" s="204">
        <v>112511011222</v>
      </c>
      <c r="B38" s="193" t="s">
        <v>251</v>
      </c>
      <c r="C38" s="66"/>
      <c r="D38" s="66"/>
      <c r="E38" s="183">
        <v>3469054021</v>
      </c>
      <c r="F38" s="183">
        <v>310948595</v>
      </c>
      <c r="G38" s="67">
        <v>776376940.5</v>
      </c>
      <c r="H38" s="67">
        <v>647201475</v>
      </c>
      <c r="I38" s="67">
        <v>0</v>
      </c>
      <c r="J38" s="67">
        <v>0</v>
      </c>
      <c r="K38" s="67">
        <v>149855760</v>
      </c>
      <c r="L38" s="67">
        <v>630719775.5</v>
      </c>
      <c r="M38" s="67">
        <v>731894975</v>
      </c>
      <c r="N38" s="67">
        <v>222056500</v>
      </c>
      <c r="O38" s="67">
        <v>0</v>
      </c>
      <c r="P38" s="67">
        <v>0</v>
      </c>
      <c r="Q38" s="67">
        <v>0</v>
      </c>
      <c r="R38" s="183">
        <v>3469054021</v>
      </c>
      <c r="S38" s="56">
        <v>3469054021</v>
      </c>
      <c r="T38" s="56">
        <v>0</v>
      </c>
      <c r="U38" s="56"/>
      <c r="V38" s="57" t="s">
        <v>687</v>
      </c>
      <c r="AA38" s="71">
        <v>0</v>
      </c>
      <c r="AD38" s="183">
        <v>34198634</v>
      </c>
      <c r="AF38" s="173">
        <f t="shared" si="3"/>
        <v>-0.89001836782700372</v>
      </c>
    </row>
    <row r="39" spans="1:32" s="57" customFormat="1" x14ac:dyDescent="0.35">
      <c r="A39" s="204">
        <v>112511011223</v>
      </c>
      <c r="B39" s="193" t="s">
        <v>279</v>
      </c>
      <c r="C39" s="66"/>
      <c r="D39" s="66"/>
      <c r="E39" s="183">
        <v>266109890</v>
      </c>
      <c r="F39" s="183">
        <v>11570850</v>
      </c>
      <c r="G39" s="67">
        <v>85570860</v>
      </c>
      <c r="H39" s="67">
        <v>46286400</v>
      </c>
      <c r="I39" s="67">
        <v>0</v>
      </c>
      <c r="J39" s="67">
        <v>0</v>
      </c>
      <c r="K39" s="67">
        <v>9256680</v>
      </c>
      <c r="L39" s="67">
        <v>71425100</v>
      </c>
      <c r="M39" s="67">
        <v>42000000</v>
      </c>
      <c r="N39" s="67">
        <v>0</v>
      </c>
      <c r="O39" s="67">
        <v>0</v>
      </c>
      <c r="P39" s="67">
        <v>0</v>
      </c>
      <c r="Q39" s="67">
        <v>0</v>
      </c>
      <c r="R39" s="183">
        <v>266109890</v>
      </c>
      <c r="S39" s="56">
        <v>266109890</v>
      </c>
      <c r="T39" s="56">
        <v>0</v>
      </c>
      <c r="U39" s="56"/>
      <c r="AA39" s="71">
        <v>0</v>
      </c>
      <c r="AB39" s="47">
        <v>133054945</v>
      </c>
      <c r="AC39" s="72"/>
      <c r="AD39" s="183"/>
      <c r="AE39" s="72"/>
      <c r="AF39" s="173">
        <f t="shared" si="3"/>
        <v>-1</v>
      </c>
    </row>
    <row r="40" spans="1:32" s="57" customFormat="1" x14ac:dyDescent="0.35">
      <c r="A40" s="204">
        <v>112511011224</v>
      </c>
      <c r="B40" s="193" t="s">
        <v>281</v>
      </c>
      <c r="C40" s="66"/>
      <c r="D40" s="66"/>
      <c r="E40" s="183">
        <v>8269948</v>
      </c>
      <c r="F40" s="183">
        <v>420000</v>
      </c>
      <c r="G40" s="67">
        <v>2804974</v>
      </c>
      <c r="H40" s="67">
        <v>1120000</v>
      </c>
      <c r="I40" s="67">
        <v>0</v>
      </c>
      <c r="J40" s="67">
        <v>0</v>
      </c>
      <c r="K40" s="67">
        <v>420000</v>
      </c>
      <c r="L40" s="67">
        <v>1120000</v>
      </c>
      <c r="M40" s="67">
        <v>2384974</v>
      </c>
      <c r="N40" s="67">
        <v>0</v>
      </c>
      <c r="O40" s="67">
        <v>0</v>
      </c>
      <c r="P40" s="67">
        <v>0</v>
      </c>
      <c r="Q40" s="67">
        <v>0</v>
      </c>
      <c r="R40" s="183">
        <v>8269948</v>
      </c>
      <c r="S40" s="56">
        <v>8269948</v>
      </c>
      <c r="T40" s="56">
        <v>0</v>
      </c>
      <c r="U40" s="56"/>
      <c r="AA40" s="71">
        <v>0</v>
      </c>
      <c r="AD40" s="183"/>
      <c r="AF40" s="173">
        <f t="shared" si="3"/>
        <v>-1</v>
      </c>
    </row>
    <row r="41" spans="1:32" s="57" customFormat="1" x14ac:dyDescent="0.35">
      <c r="A41" s="203">
        <v>11251101123</v>
      </c>
      <c r="B41" s="192" t="s">
        <v>290</v>
      </c>
      <c r="C41" s="64"/>
      <c r="D41" s="64"/>
      <c r="E41" s="182">
        <f>SUM(E42:E46)</f>
        <v>995937022</v>
      </c>
      <c r="F41" s="182">
        <f t="shared" ref="F41:Q41" si="15">SUM(F42:F46)</f>
        <v>0</v>
      </c>
      <c r="G41" s="65">
        <f t="shared" si="15"/>
        <v>0</v>
      </c>
      <c r="H41" s="65">
        <f t="shared" si="15"/>
        <v>406197943.22000003</v>
      </c>
      <c r="I41" s="65">
        <f t="shared" si="15"/>
        <v>0</v>
      </c>
      <c r="J41" s="65">
        <f t="shared" si="15"/>
        <v>0</v>
      </c>
      <c r="K41" s="65">
        <f t="shared" si="15"/>
        <v>136000000</v>
      </c>
      <c r="L41" s="65">
        <f t="shared" si="15"/>
        <v>0</v>
      </c>
      <c r="M41" s="65">
        <f t="shared" si="15"/>
        <v>453739078.78000003</v>
      </c>
      <c r="N41" s="65">
        <f t="shared" si="15"/>
        <v>0</v>
      </c>
      <c r="O41" s="65">
        <f t="shared" si="15"/>
        <v>0</v>
      </c>
      <c r="P41" s="65">
        <f t="shared" si="15"/>
        <v>0</v>
      </c>
      <c r="Q41" s="65">
        <f t="shared" si="15"/>
        <v>0</v>
      </c>
      <c r="R41" s="182">
        <f t="shared" ref="R41:R86" si="16">SUM(F41:Q41)</f>
        <v>995937022</v>
      </c>
      <c r="S41" s="56">
        <v>995937022</v>
      </c>
      <c r="T41" s="56">
        <f t="shared" ref="T41:T46" si="17">+E41-S41</f>
        <v>0</v>
      </c>
      <c r="AA41" s="71">
        <f t="shared" ref="AA41:AA70" si="18">+R41-E41</f>
        <v>0</v>
      </c>
      <c r="AD41" s="182">
        <v>5375690</v>
      </c>
      <c r="AF41" s="168" t="e">
        <f t="shared" si="3"/>
        <v>#DIV/0!</v>
      </c>
    </row>
    <row r="42" spans="1:32" x14ac:dyDescent="0.35">
      <c r="A42" s="205">
        <v>112511011231</v>
      </c>
      <c r="B42" s="194" t="s">
        <v>292</v>
      </c>
      <c r="C42" s="69" t="s">
        <v>676</v>
      </c>
      <c r="D42" s="69" t="s">
        <v>688</v>
      </c>
      <c r="E42" s="184">
        <v>123593826</v>
      </c>
      <c r="F42" s="184">
        <v>0</v>
      </c>
      <c r="G42" s="70">
        <v>0</v>
      </c>
      <c r="H42" s="70">
        <v>61250000</v>
      </c>
      <c r="I42" s="70">
        <v>0</v>
      </c>
      <c r="J42" s="70">
        <v>0</v>
      </c>
      <c r="K42" s="70">
        <v>0</v>
      </c>
      <c r="L42" s="70">
        <v>0</v>
      </c>
      <c r="M42" s="70">
        <v>62343826</v>
      </c>
      <c r="N42" s="70">
        <v>0</v>
      </c>
      <c r="O42" s="70">
        <v>0</v>
      </c>
      <c r="P42" s="70">
        <v>0</v>
      </c>
      <c r="Q42" s="70">
        <v>0</v>
      </c>
      <c r="R42" s="184">
        <f t="shared" si="16"/>
        <v>123593826</v>
      </c>
      <c r="S42" s="56"/>
      <c r="T42" s="56">
        <f t="shared" si="17"/>
        <v>123593826</v>
      </c>
      <c r="U42" s="56"/>
      <c r="AA42" s="71">
        <f t="shared" si="18"/>
        <v>0</v>
      </c>
      <c r="AD42" s="184">
        <v>2687845</v>
      </c>
      <c r="AF42" s="174" t="e">
        <f t="shared" si="3"/>
        <v>#DIV/0!</v>
      </c>
    </row>
    <row r="43" spans="1:32" x14ac:dyDescent="0.35">
      <c r="A43" s="205">
        <v>112511011232</v>
      </c>
      <c r="B43" s="194" t="s">
        <v>294</v>
      </c>
      <c r="C43" s="69" t="s">
        <v>676</v>
      </c>
      <c r="D43" s="69" t="s">
        <v>688</v>
      </c>
      <c r="E43" s="184">
        <v>436733306</v>
      </c>
      <c r="F43" s="184">
        <v>0</v>
      </c>
      <c r="G43" s="70">
        <v>0</v>
      </c>
      <c r="H43" s="70">
        <v>136000000</v>
      </c>
      <c r="I43" s="70">
        <v>0</v>
      </c>
      <c r="J43" s="70">
        <v>0</v>
      </c>
      <c r="K43" s="70">
        <v>136000000</v>
      </c>
      <c r="L43" s="70">
        <v>0</v>
      </c>
      <c r="M43" s="70">
        <v>164733306</v>
      </c>
      <c r="N43" s="70">
        <v>0</v>
      </c>
      <c r="O43" s="70">
        <v>0</v>
      </c>
      <c r="P43" s="70">
        <v>0</v>
      </c>
      <c r="Q43" s="70">
        <v>0</v>
      </c>
      <c r="R43" s="184">
        <f t="shared" si="16"/>
        <v>436733306</v>
      </c>
      <c r="S43" s="56"/>
      <c r="T43" s="56">
        <f t="shared" si="17"/>
        <v>436733306</v>
      </c>
      <c r="U43" s="56"/>
      <c r="AA43" s="71">
        <f t="shared" si="18"/>
        <v>0</v>
      </c>
      <c r="AD43" s="184"/>
      <c r="AF43" s="174" t="e">
        <f t="shared" si="3"/>
        <v>#DIV/0!</v>
      </c>
    </row>
    <row r="44" spans="1:32" x14ac:dyDescent="0.35">
      <c r="A44" s="205">
        <v>112511011233</v>
      </c>
      <c r="B44" s="194" t="s">
        <v>296</v>
      </c>
      <c r="C44" s="69" t="s">
        <v>676</v>
      </c>
      <c r="D44" s="69" t="s">
        <v>688</v>
      </c>
      <c r="E44" s="184">
        <v>93285640</v>
      </c>
      <c r="F44" s="184">
        <v>0</v>
      </c>
      <c r="G44" s="70">
        <v>0</v>
      </c>
      <c r="H44" s="70">
        <v>45838000</v>
      </c>
      <c r="I44" s="70">
        <v>0</v>
      </c>
      <c r="J44" s="70">
        <v>0</v>
      </c>
      <c r="K44" s="70">
        <v>0</v>
      </c>
      <c r="L44" s="70">
        <v>0</v>
      </c>
      <c r="M44" s="70">
        <v>47447640</v>
      </c>
      <c r="N44" s="70">
        <v>0</v>
      </c>
      <c r="O44" s="70">
        <v>0</v>
      </c>
      <c r="P44" s="70">
        <v>0</v>
      </c>
      <c r="Q44" s="70">
        <v>0</v>
      </c>
      <c r="R44" s="184">
        <f t="shared" si="16"/>
        <v>93285640</v>
      </c>
      <c r="S44" s="56"/>
      <c r="T44" s="56">
        <f t="shared" si="17"/>
        <v>93285640</v>
      </c>
      <c r="U44" s="56"/>
      <c r="AA44" s="71">
        <f t="shared" si="18"/>
        <v>0</v>
      </c>
      <c r="AD44" s="184">
        <v>840955</v>
      </c>
      <c r="AF44" s="174" t="e">
        <f t="shared" si="3"/>
        <v>#DIV/0!</v>
      </c>
    </row>
    <row r="45" spans="1:32" x14ac:dyDescent="0.35">
      <c r="A45" s="205">
        <v>112511011234</v>
      </c>
      <c r="B45" s="194" t="s">
        <v>298</v>
      </c>
      <c r="C45" s="69" t="s">
        <v>676</v>
      </c>
      <c r="D45" s="69" t="s">
        <v>688</v>
      </c>
      <c r="E45" s="184">
        <v>262129868.22</v>
      </c>
      <c r="F45" s="184">
        <v>0</v>
      </c>
      <c r="G45" s="70">
        <v>0</v>
      </c>
      <c r="H45" s="70">
        <v>131129000</v>
      </c>
      <c r="I45" s="70">
        <v>0</v>
      </c>
      <c r="J45" s="70">
        <v>0</v>
      </c>
      <c r="K45" s="70">
        <v>0</v>
      </c>
      <c r="L45" s="70">
        <v>0</v>
      </c>
      <c r="M45" s="70">
        <v>131000868.22</v>
      </c>
      <c r="N45" s="70">
        <v>0</v>
      </c>
      <c r="O45" s="70">
        <v>0</v>
      </c>
      <c r="P45" s="70">
        <v>0</v>
      </c>
      <c r="Q45" s="70">
        <v>0</v>
      </c>
      <c r="R45" s="184">
        <f t="shared" si="16"/>
        <v>262129868.22</v>
      </c>
      <c r="S45" s="56"/>
      <c r="T45" s="56">
        <f t="shared" si="17"/>
        <v>262129868.22</v>
      </c>
      <c r="U45" s="56"/>
      <c r="AA45" s="71">
        <f t="shared" si="18"/>
        <v>0</v>
      </c>
      <c r="AD45" s="184"/>
      <c r="AF45" s="174" t="e">
        <f t="shared" si="3"/>
        <v>#DIV/0!</v>
      </c>
    </row>
    <row r="46" spans="1:32" x14ac:dyDescent="0.35">
      <c r="A46" s="205">
        <v>112511011235</v>
      </c>
      <c r="B46" s="194" t="s">
        <v>300</v>
      </c>
      <c r="C46" s="69" t="s">
        <v>676</v>
      </c>
      <c r="D46" s="69" t="s">
        <v>688</v>
      </c>
      <c r="E46" s="184">
        <v>80194381.780000001</v>
      </c>
      <c r="F46" s="184">
        <v>0</v>
      </c>
      <c r="G46" s="70">
        <v>0</v>
      </c>
      <c r="H46" s="70">
        <v>31980943.219999999</v>
      </c>
      <c r="I46" s="70">
        <v>0</v>
      </c>
      <c r="J46" s="70">
        <v>0</v>
      </c>
      <c r="K46" s="70">
        <v>0</v>
      </c>
      <c r="L46" s="70">
        <v>0</v>
      </c>
      <c r="M46" s="70">
        <v>48213438.560000002</v>
      </c>
      <c r="N46" s="70">
        <v>0</v>
      </c>
      <c r="O46" s="70">
        <v>0</v>
      </c>
      <c r="P46" s="70">
        <v>0</v>
      </c>
      <c r="Q46" s="70">
        <v>0</v>
      </c>
      <c r="R46" s="184">
        <f t="shared" si="16"/>
        <v>80194381.780000001</v>
      </c>
      <c r="S46" s="56"/>
      <c r="T46" s="56">
        <f t="shared" si="17"/>
        <v>80194381.780000001</v>
      </c>
      <c r="U46" s="56"/>
      <c r="AA46" s="71">
        <f t="shared" si="18"/>
        <v>0</v>
      </c>
      <c r="AD46" s="184">
        <v>1846890</v>
      </c>
      <c r="AF46" s="174" t="e">
        <f t="shared" si="3"/>
        <v>#DIV/0!</v>
      </c>
    </row>
    <row r="47" spans="1:32" s="57" customFormat="1" ht="29" x14ac:dyDescent="0.35">
      <c r="A47" s="203">
        <v>1125110113</v>
      </c>
      <c r="B47" s="192" t="s">
        <v>302</v>
      </c>
      <c r="C47" s="64"/>
      <c r="D47" s="64"/>
      <c r="E47" s="182">
        <f>SUM(E48:E83)</f>
        <v>2469338284</v>
      </c>
      <c r="F47" s="182">
        <f t="shared" ref="F47:R47" si="19">SUM(F48:F83)</f>
        <v>0</v>
      </c>
      <c r="G47" s="65">
        <f t="shared" si="19"/>
        <v>36989126.399999999</v>
      </c>
      <c r="H47" s="65">
        <f t="shared" si="19"/>
        <v>977049205.39999998</v>
      </c>
      <c r="I47" s="65">
        <f t="shared" si="19"/>
        <v>63290562.899999999</v>
      </c>
      <c r="J47" s="65">
        <f t="shared" si="19"/>
        <v>121351126.40000001</v>
      </c>
      <c r="K47" s="65">
        <f t="shared" si="19"/>
        <v>32989126.399999999</v>
      </c>
      <c r="L47" s="65">
        <f t="shared" si="19"/>
        <v>32989126.399999999</v>
      </c>
      <c r="M47" s="65">
        <f t="shared" si="19"/>
        <v>1040509194.4</v>
      </c>
      <c r="N47" s="65">
        <f t="shared" si="19"/>
        <v>80510626.400000006</v>
      </c>
      <c r="O47" s="65">
        <f t="shared" si="19"/>
        <v>59671062.899999999</v>
      </c>
      <c r="P47" s="65">
        <f t="shared" si="19"/>
        <v>23989126.399999999</v>
      </c>
      <c r="Q47" s="65">
        <f t="shared" si="19"/>
        <v>0</v>
      </c>
      <c r="R47" s="182">
        <f t="shared" si="19"/>
        <v>2469338284</v>
      </c>
      <c r="S47" s="56"/>
      <c r="T47" s="56"/>
      <c r="U47" s="56"/>
      <c r="V47" s="268" t="s">
        <v>689</v>
      </c>
      <c r="W47" s="268"/>
      <c r="AA47" s="71">
        <f t="shared" si="18"/>
        <v>0</v>
      </c>
      <c r="AD47" s="182">
        <v>175298628.06</v>
      </c>
      <c r="AF47" s="168" t="e">
        <f t="shared" si="3"/>
        <v>#DIV/0!</v>
      </c>
    </row>
    <row r="48" spans="1:32" ht="26" x14ac:dyDescent="0.35">
      <c r="A48" s="205">
        <v>11251101131</v>
      </c>
      <c r="B48" s="194" t="s">
        <v>1093</v>
      </c>
      <c r="C48" s="69" t="s">
        <v>676</v>
      </c>
      <c r="D48" s="69" t="s">
        <v>690</v>
      </c>
      <c r="E48" s="184">
        <v>30000000</v>
      </c>
      <c r="F48" s="184">
        <v>0</v>
      </c>
      <c r="G48" s="70">
        <v>0</v>
      </c>
      <c r="H48" s="70">
        <v>15000000</v>
      </c>
      <c r="I48" s="70">
        <v>0</v>
      </c>
      <c r="J48" s="70">
        <v>0</v>
      </c>
      <c r="K48" s="70">
        <v>0</v>
      </c>
      <c r="L48" s="70">
        <v>0</v>
      </c>
      <c r="M48" s="70">
        <v>15000000</v>
      </c>
      <c r="N48" s="70">
        <v>0</v>
      </c>
      <c r="O48" s="70">
        <v>0</v>
      </c>
      <c r="P48" s="70">
        <v>0</v>
      </c>
      <c r="Q48" s="70">
        <v>0</v>
      </c>
      <c r="R48" s="184">
        <f t="shared" si="16"/>
        <v>30000000</v>
      </c>
      <c r="S48" s="56"/>
      <c r="T48" s="56"/>
      <c r="U48" s="56"/>
      <c r="V48" s="73" t="s">
        <v>307</v>
      </c>
      <c r="W48" s="74">
        <v>18000000</v>
      </c>
      <c r="X48" s="75">
        <v>2012003</v>
      </c>
      <c r="Y48" s="76" t="s">
        <v>691</v>
      </c>
      <c r="Z48" s="76" t="s">
        <v>692</v>
      </c>
      <c r="AA48" s="71">
        <f t="shared" si="18"/>
        <v>0</v>
      </c>
      <c r="AD48" s="184"/>
      <c r="AF48" s="174" t="e">
        <f t="shared" si="3"/>
        <v>#DIV/0!</v>
      </c>
    </row>
    <row r="49" spans="1:32" ht="26" x14ac:dyDescent="0.35">
      <c r="A49" s="205">
        <v>11251101132</v>
      </c>
      <c r="B49" s="194" t="s">
        <v>1123</v>
      </c>
      <c r="C49" s="69" t="s">
        <v>676</v>
      </c>
      <c r="D49" s="69" t="s">
        <v>693</v>
      </c>
      <c r="E49" s="184">
        <v>4500000</v>
      </c>
      <c r="F49" s="184">
        <v>0</v>
      </c>
      <c r="G49" s="70">
        <v>0</v>
      </c>
      <c r="H49" s="70">
        <v>2000000</v>
      </c>
      <c r="I49" s="70">
        <v>0</v>
      </c>
      <c r="J49" s="70">
        <v>0</v>
      </c>
      <c r="K49" s="70">
        <v>0</v>
      </c>
      <c r="L49" s="70">
        <v>0</v>
      </c>
      <c r="M49" s="70">
        <v>2500000</v>
      </c>
      <c r="N49" s="70">
        <v>0</v>
      </c>
      <c r="O49" s="70">
        <v>0</v>
      </c>
      <c r="P49" s="70">
        <v>0</v>
      </c>
      <c r="Q49" s="70">
        <v>0</v>
      </c>
      <c r="R49" s="184">
        <f t="shared" si="16"/>
        <v>4500000</v>
      </c>
      <c r="S49" s="56"/>
      <c r="T49" s="56"/>
      <c r="U49" s="56"/>
      <c r="V49" s="77" t="s">
        <v>310</v>
      </c>
      <c r="W49" s="74">
        <v>32920000</v>
      </c>
      <c r="X49" s="75">
        <v>2015003</v>
      </c>
      <c r="Y49" s="76" t="s">
        <v>691</v>
      </c>
      <c r="Z49" s="76" t="s">
        <v>694</v>
      </c>
      <c r="AA49" s="71">
        <f t="shared" si="18"/>
        <v>0</v>
      </c>
      <c r="AD49" s="184"/>
      <c r="AF49" s="174" t="e">
        <f t="shared" si="3"/>
        <v>#DIV/0!</v>
      </c>
    </row>
    <row r="50" spans="1:32" ht="26" x14ac:dyDescent="0.35">
      <c r="A50" s="205">
        <v>11251101133</v>
      </c>
      <c r="B50" s="194" t="s">
        <v>1120</v>
      </c>
      <c r="C50" s="69" t="s">
        <v>676</v>
      </c>
      <c r="D50" s="69" t="s">
        <v>695</v>
      </c>
      <c r="E50" s="184">
        <v>22000000</v>
      </c>
      <c r="F50" s="184">
        <v>0</v>
      </c>
      <c r="G50" s="70">
        <v>11000000</v>
      </c>
      <c r="H50" s="70">
        <v>0</v>
      </c>
      <c r="I50" s="70">
        <v>6000000</v>
      </c>
      <c r="J50" s="70">
        <v>0</v>
      </c>
      <c r="K50" s="70">
        <v>0</v>
      </c>
      <c r="L50" s="70">
        <v>0</v>
      </c>
      <c r="M50" s="70">
        <v>5000000</v>
      </c>
      <c r="N50" s="70">
        <v>0</v>
      </c>
      <c r="O50" s="70">
        <v>0</v>
      </c>
      <c r="P50" s="70">
        <v>0</v>
      </c>
      <c r="Q50" s="70">
        <v>0</v>
      </c>
      <c r="R50" s="184">
        <f t="shared" si="16"/>
        <v>22000000</v>
      </c>
      <c r="S50" s="56"/>
      <c r="T50" s="56"/>
      <c r="U50" s="56"/>
      <c r="V50" s="77" t="s">
        <v>311</v>
      </c>
      <c r="W50" s="74">
        <v>320000000</v>
      </c>
      <c r="X50" s="75">
        <v>2015003</v>
      </c>
      <c r="Y50" s="76" t="s">
        <v>691</v>
      </c>
      <c r="Z50" s="76" t="s">
        <v>696</v>
      </c>
      <c r="AA50" s="71">
        <f t="shared" si="18"/>
        <v>0</v>
      </c>
      <c r="AB50" s="46">
        <f>+W50/8</f>
        <v>40000000</v>
      </c>
      <c r="AD50" s="184"/>
      <c r="AF50" s="174" t="e">
        <f t="shared" si="3"/>
        <v>#DIV/0!</v>
      </c>
    </row>
    <row r="51" spans="1:32" ht="26" x14ac:dyDescent="0.35">
      <c r="A51" s="205">
        <v>11251101134</v>
      </c>
      <c r="B51" s="194" t="s">
        <v>1094</v>
      </c>
      <c r="C51" s="69" t="s">
        <v>676</v>
      </c>
      <c r="D51" s="69" t="s">
        <v>697</v>
      </c>
      <c r="E51" s="184">
        <v>18000000</v>
      </c>
      <c r="F51" s="184">
        <v>0</v>
      </c>
      <c r="G51" s="70">
        <v>0</v>
      </c>
      <c r="H51" s="70">
        <v>9000000</v>
      </c>
      <c r="I51" s="70">
        <v>0</v>
      </c>
      <c r="J51" s="70">
        <v>0</v>
      </c>
      <c r="K51" s="70">
        <v>0</v>
      </c>
      <c r="L51" s="70"/>
      <c r="M51" s="70">
        <v>9000000</v>
      </c>
      <c r="N51" s="70">
        <v>0</v>
      </c>
      <c r="O51" s="70">
        <v>0</v>
      </c>
      <c r="P51" s="70">
        <v>0</v>
      </c>
      <c r="Q51" s="70">
        <v>0</v>
      </c>
      <c r="R51" s="184">
        <f t="shared" si="16"/>
        <v>18000000</v>
      </c>
      <c r="S51" s="56"/>
      <c r="T51" s="56"/>
      <c r="U51" s="56"/>
      <c r="V51" s="77" t="s">
        <v>336</v>
      </c>
      <c r="W51" s="74">
        <v>48000000</v>
      </c>
      <c r="X51" s="75">
        <v>2015003</v>
      </c>
      <c r="Y51" s="76" t="s">
        <v>691</v>
      </c>
      <c r="Z51" s="76" t="s">
        <v>698</v>
      </c>
      <c r="AA51" s="71">
        <f t="shared" si="18"/>
        <v>0</v>
      </c>
      <c r="AD51" s="184"/>
      <c r="AF51" s="174" t="e">
        <f t="shared" si="3"/>
        <v>#DIV/0!</v>
      </c>
    </row>
    <row r="52" spans="1:32" ht="26" x14ac:dyDescent="0.35">
      <c r="A52" s="205">
        <v>11251101136</v>
      </c>
      <c r="B52" s="194" t="s">
        <v>1121</v>
      </c>
      <c r="C52" s="69" t="s">
        <v>676</v>
      </c>
      <c r="D52" s="69" t="s">
        <v>699</v>
      </c>
      <c r="E52" s="184">
        <f>33682873+500011</f>
        <v>34182884</v>
      </c>
      <c r="F52" s="184">
        <v>0</v>
      </c>
      <c r="G52" s="70">
        <v>0</v>
      </c>
      <c r="H52" s="70">
        <v>500011</v>
      </c>
      <c r="I52" s="70">
        <v>16841436.5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16841436.5</v>
      </c>
      <c r="P52" s="70">
        <v>0</v>
      </c>
      <c r="Q52" s="70">
        <v>0</v>
      </c>
      <c r="R52" s="184">
        <f t="shared" si="16"/>
        <v>34182884</v>
      </c>
      <c r="S52" s="56"/>
      <c r="T52" s="56"/>
      <c r="V52" s="77" t="s">
        <v>314</v>
      </c>
      <c r="W52" s="74">
        <v>240000000</v>
      </c>
      <c r="X52" s="75">
        <v>2015004</v>
      </c>
      <c r="Y52" s="78" t="s">
        <v>700</v>
      </c>
      <c r="Z52" s="76" t="s">
        <v>701</v>
      </c>
      <c r="AA52" s="71">
        <f t="shared" si="18"/>
        <v>0</v>
      </c>
      <c r="AD52" s="184"/>
      <c r="AF52" s="174" t="e">
        <f t="shared" si="3"/>
        <v>#DIV/0!</v>
      </c>
    </row>
    <row r="53" spans="1:32" ht="26" x14ac:dyDescent="0.35">
      <c r="A53" s="205">
        <v>11251101137</v>
      </c>
      <c r="B53" s="194" t="s">
        <v>1122</v>
      </c>
      <c r="C53" s="69" t="s">
        <v>676</v>
      </c>
      <c r="D53" s="69" t="s">
        <v>702</v>
      </c>
      <c r="E53" s="184">
        <v>32920000</v>
      </c>
      <c r="F53" s="184"/>
      <c r="G53" s="70"/>
      <c r="H53" s="70">
        <v>0</v>
      </c>
      <c r="I53" s="70">
        <v>16460000</v>
      </c>
      <c r="J53" s="70">
        <v>0</v>
      </c>
      <c r="K53" s="70"/>
      <c r="L53" s="70">
        <v>0</v>
      </c>
      <c r="M53" s="70">
        <v>16460000</v>
      </c>
      <c r="N53" s="70">
        <v>0</v>
      </c>
      <c r="O53" s="70">
        <v>0</v>
      </c>
      <c r="P53" s="70">
        <v>0</v>
      </c>
      <c r="Q53" s="70">
        <v>0</v>
      </c>
      <c r="R53" s="184">
        <f t="shared" si="16"/>
        <v>32920000</v>
      </c>
      <c r="S53" s="56"/>
      <c r="T53" s="56"/>
      <c r="U53" s="56"/>
      <c r="V53" s="77" t="s">
        <v>334</v>
      </c>
      <c r="W53" s="74">
        <v>34200000</v>
      </c>
      <c r="X53" s="75">
        <v>2014003</v>
      </c>
      <c r="Y53" s="76" t="s">
        <v>691</v>
      </c>
      <c r="Z53" s="76" t="s">
        <v>703</v>
      </c>
      <c r="AA53" s="71">
        <f t="shared" si="18"/>
        <v>0</v>
      </c>
      <c r="AD53" s="184"/>
      <c r="AF53" s="174" t="e">
        <f t="shared" si="3"/>
        <v>#DIV/0!</v>
      </c>
    </row>
    <row r="54" spans="1:32" ht="26" x14ac:dyDescent="0.35">
      <c r="A54" s="205">
        <v>11251101138</v>
      </c>
      <c r="B54" s="194" t="s">
        <v>1114</v>
      </c>
      <c r="C54" s="69" t="s">
        <v>676</v>
      </c>
      <c r="D54" s="69" t="s">
        <v>704</v>
      </c>
      <c r="E54" s="184">
        <v>320000000</v>
      </c>
      <c r="F54" s="184">
        <v>0</v>
      </c>
      <c r="G54" s="70">
        <v>0</v>
      </c>
      <c r="H54" s="70">
        <v>160000000</v>
      </c>
      <c r="I54" s="70">
        <v>0</v>
      </c>
      <c r="J54" s="70">
        <v>0</v>
      </c>
      <c r="K54" s="70">
        <v>0</v>
      </c>
      <c r="L54" s="70">
        <v>0</v>
      </c>
      <c r="M54" s="70">
        <v>160000000</v>
      </c>
      <c r="N54" s="70"/>
      <c r="O54" s="70">
        <v>0</v>
      </c>
      <c r="P54" s="70">
        <v>0</v>
      </c>
      <c r="Q54" s="70">
        <v>0</v>
      </c>
      <c r="R54" s="184">
        <f t="shared" si="16"/>
        <v>320000000</v>
      </c>
      <c r="S54" s="56"/>
      <c r="T54" s="56"/>
      <c r="U54" s="56"/>
      <c r="V54" s="77" t="s">
        <v>352</v>
      </c>
      <c r="W54" s="74">
        <v>600000</v>
      </c>
      <c r="X54" s="75">
        <v>2014003</v>
      </c>
      <c r="Y54" s="76" t="s">
        <v>691</v>
      </c>
      <c r="Z54" s="76" t="str">
        <f>+V54</f>
        <v>PRESTAMOS DE LABORATORIOS</v>
      </c>
      <c r="AA54" s="71">
        <f t="shared" si="18"/>
        <v>0</v>
      </c>
      <c r="AD54" s="184">
        <v>7200000</v>
      </c>
      <c r="AF54" s="174" t="e">
        <f t="shared" si="3"/>
        <v>#DIV/0!</v>
      </c>
    </row>
    <row r="55" spans="1:32" ht="26" x14ac:dyDescent="0.35">
      <c r="A55" s="205">
        <v>11251101139</v>
      </c>
      <c r="B55" s="194" t="s">
        <v>1115</v>
      </c>
      <c r="C55" s="69" t="s">
        <v>676</v>
      </c>
      <c r="D55" s="69" t="s">
        <v>705</v>
      </c>
      <c r="E55" s="184">
        <v>140000000</v>
      </c>
      <c r="F55" s="184">
        <v>0</v>
      </c>
      <c r="G55" s="70">
        <v>0</v>
      </c>
      <c r="H55" s="70">
        <v>70000000</v>
      </c>
      <c r="I55" s="70">
        <v>0</v>
      </c>
      <c r="J55" s="70">
        <v>0</v>
      </c>
      <c r="K55" s="70">
        <v>0</v>
      </c>
      <c r="L55" s="70">
        <v>0</v>
      </c>
      <c r="M55" s="70">
        <v>70000000</v>
      </c>
      <c r="N55" s="70">
        <v>0</v>
      </c>
      <c r="O55" s="70">
        <v>0</v>
      </c>
      <c r="P55" s="70">
        <v>0</v>
      </c>
      <c r="Q55" s="70">
        <v>0</v>
      </c>
      <c r="R55" s="184">
        <f t="shared" si="16"/>
        <v>140000000</v>
      </c>
      <c r="S55" s="56"/>
      <c r="T55" s="56"/>
      <c r="U55" s="56"/>
      <c r="V55" s="77" t="s">
        <v>354</v>
      </c>
      <c r="W55" s="74">
        <v>200000</v>
      </c>
      <c r="X55" s="75">
        <v>2014003</v>
      </c>
      <c r="Y55" s="76" t="s">
        <v>691</v>
      </c>
      <c r="Z55" s="76" t="str">
        <f>+V55</f>
        <v>DIPLOMADO EN ESTADISTICA</v>
      </c>
      <c r="AA55" s="71">
        <f t="shared" si="18"/>
        <v>0</v>
      </c>
      <c r="AD55" s="184">
        <v>2460000</v>
      </c>
      <c r="AF55" s="174" t="e">
        <f t="shared" si="3"/>
        <v>#DIV/0!</v>
      </c>
    </row>
    <row r="56" spans="1:32" ht="26" x14ac:dyDescent="0.35">
      <c r="A56" s="205">
        <v>112511011310</v>
      </c>
      <c r="B56" s="194" t="s">
        <v>1116</v>
      </c>
      <c r="C56" s="69" t="s">
        <v>676</v>
      </c>
      <c r="D56" s="69" t="s">
        <v>701</v>
      </c>
      <c r="E56" s="184">
        <v>240000000</v>
      </c>
      <c r="F56" s="184">
        <v>0</v>
      </c>
      <c r="G56" s="70">
        <v>0</v>
      </c>
      <c r="H56" s="70">
        <v>120000000</v>
      </c>
      <c r="I56" s="70">
        <v>0</v>
      </c>
      <c r="J56" s="70">
        <v>0</v>
      </c>
      <c r="K56" s="70">
        <v>0</v>
      </c>
      <c r="L56" s="70">
        <v>0</v>
      </c>
      <c r="M56" s="70">
        <v>120000000</v>
      </c>
      <c r="N56" s="70">
        <v>0</v>
      </c>
      <c r="O56" s="70">
        <v>0</v>
      </c>
      <c r="P56" s="70">
        <v>0</v>
      </c>
      <c r="Q56" s="70">
        <v>0</v>
      </c>
      <c r="R56" s="184">
        <f t="shared" si="16"/>
        <v>240000000</v>
      </c>
      <c r="S56" s="56"/>
      <c r="T56" s="56"/>
      <c r="U56" s="56"/>
      <c r="V56" s="77" t="s">
        <v>356</v>
      </c>
      <c r="W56" s="74">
        <v>400000</v>
      </c>
      <c r="X56" s="75">
        <v>2014003</v>
      </c>
      <c r="Y56" s="76" t="s">
        <v>691</v>
      </c>
      <c r="Z56" s="76" t="str">
        <f>+V56</f>
        <v>UNIDAD DE ASESORIA DE ESTADISTICA</v>
      </c>
      <c r="AA56" s="71">
        <f t="shared" si="18"/>
        <v>0</v>
      </c>
      <c r="AD56" s="184">
        <v>2323600</v>
      </c>
      <c r="AF56" s="174" t="e">
        <f t="shared" si="3"/>
        <v>#DIV/0!</v>
      </c>
    </row>
    <row r="57" spans="1:32" ht="26" x14ac:dyDescent="0.35">
      <c r="A57" s="205">
        <v>112511011311</v>
      </c>
      <c r="B57" s="194" t="s">
        <v>1117</v>
      </c>
      <c r="C57" s="69" t="s">
        <v>676</v>
      </c>
      <c r="D57" s="69" t="s">
        <v>706</v>
      </c>
      <c r="E57" s="184">
        <v>22000000</v>
      </c>
      <c r="F57" s="184">
        <v>0</v>
      </c>
      <c r="G57" s="70"/>
      <c r="H57" s="70"/>
      <c r="I57" s="70"/>
      <c r="J57" s="70">
        <v>11000000</v>
      </c>
      <c r="K57" s="70"/>
      <c r="L57" s="70"/>
      <c r="M57" s="70">
        <v>11000000</v>
      </c>
      <c r="N57" s="70">
        <v>0</v>
      </c>
      <c r="O57" s="70">
        <v>0</v>
      </c>
      <c r="P57" s="70">
        <v>0</v>
      </c>
      <c r="Q57" s="70">
        <v>0</v>
      </c>
      <c r="R57" s="184">
        <f t="shared" si="16"/>
        <v>22000000</v>
      </c>
      <c r="S57" s="56"/>
      <c r="T57" s="56"/>
      <c r="U57" s="56"/>
      <c r="V57" s="77" t="s">
        <v>358</v>
      </c>
      <c r="W57" s="74">
        <v>5000</v>
      </c>
      <c r="X57" s="75">
        <v>2014003</v>
      </c>
      <c r="Y57" s="76" t="s">
        <v>691</v>
      </c>
      <c r="Z57" s="76" t="str">
        <f>+V57</f>
        <v>ENCUENTRO DE MATEMATICAS</v>
      </c>
      <c r="AA57" s="71">
        <f t="shared" si="18"/>
        <v>0</v>
      </c>
      <c r="AD57" s="184"/>
      <c r="AF57" s="174" t="e">
        <f t="shared" si="3"/>
        <v>#DIV/0!</v>
      </c>
    </row>
    <row r="58" spans="1:32" ht="26" x14ac:dyDescent="0.35">
      <c r="A58" s="205">
        <v>112511011312</v>
      </c>
      <c r="B58" s="194" t="s">
        <v>1118</v>
      </c>
      <c r="C58" s="69" t="s">
        <v>676</v>
      </c>
      <c r="D58" s="69" t="s">
        <v>707</v>
      </c>
      <c r="E58" s="184">
        <v>13060960</v>
      </c>
      <c r="F58" s="184">
        <v>0</v>
      </c>
      <c r="G58" s="70"/>
      <c r="H58" s="70">
        <v>6530480</v>
      </c>
      <c r="I58" s="70"/>
      <c r="J58" s="70"/>
      <c r="K58" s="70"/>
      <c r="L58" s="70"/>
      <c r="M58" s="70">
        <v>6530480</v>
      </c>
      <c r="N58" s="70">
        <v>0</v>
      </c>
      <c r="O58" s="70">
        <v>0</v>
      </c>
      <c r="P58" s="70">
        <v>0</v>
      </c>
      <c r="Q58" s="70">
        <v>0</v>
      </c>
      <c r="R58" s="184">
        <f t="shared" si="16"/>
        <v>13060960</v>
      </c>
      <c r="S58" s="56"/>
      <c r="T58" s="56"/>
      <c r="U58" s="56"/>
      <c r="V58" s="77" t="s">
        <v>338</v>
      </c>
      <c r="W58" s="74">
        <v>172025580</v>
      </c>
      <c r="X58" s="75">
        <v>2016003</v>
      </c>
      <c r="Y58" s="76" t="s">
        <v>691</v>
      </c>
      <c r="Z58" s="76" t="s">
        <v>708</v>
      </c>
      <c r="AA58" s="71">
        <f t="shared" si="18"/>
        <v>0</v>
      </c>
      <c r="AB58" s="46">
        <v>43006395</v>
      </c>
      <c r="AD58" s="184"/>
      <c r="AF58" s="174" t="e">
        <f t="shared" si="3"/>
        <v>#DIV/0!</v>
      </c>
    </row>
    <row r="59" spans="1:32" ht="26" x14ac:dyDescent="0.35">
      <c r="A59" s="205">
        <v>112511011314</v>
      </c>
      <c r="B59" s="194" t="s">
        <v>1098</v>
      </c>
      <c r="C59" s="69" t="s">
        <v>676</v>
      </c>
      <c r="D59" s="69" t="s">
        <v>709</v>
      </c>
      <c r="E59" s="184">
        <v>80000000</v>
      </c>
      <c r="F59" s="184">
        <v>0</v>
      </c>
      <c r="G59" s="70">
        <v>2000000</v>
      </c>
      <c r="H59" s="70">
        <v>9000000</v>
      </c>
      <c r="I59" s="70"/>
      <c r="J59" s="70">
        <v>11000000</v>
      </c>
      <c r="K59" s="70">
        <v>9000000</v>
      </c>
      <c r="L59" s="70">
        <v>9000000</v>
      </c>
      <c r="M59" s="70">
        <v>40000000</v>
      </c>
      <c r="N59" s="70">
        <v>0</v>
      </c>
      <c r="O59" s="70">
        <v>0</v>
      </c>
      <c r="P59" s="70">
        <v>0</v>
      </c>
      <c r="Q59" s="70">
        <v>0</v>
      </c>
      <c r="R59" s="184">
        <f t="shared" si="16"/>
        <v>80000000</v>
      </c>
      <c r="S59" s="56"/>
      <c r="T59" s="56"/>
      <c r="U59" s="56"/>
      <c r="V59" s="77" t="s">
        <v>710</v>
      </c>
      <c r="W59" s="74">
        <v>3750000</v>
      </c>
      <c r="X59" s="75">
        <v>2017003</v>
      </c>
      <c r="Y59" s="76" t="s">
        <v>691</v>
      </c>
      <c r="Z59" s="76" t="s">
        <v>711</v>
      </c>
      <c r="AA59" s="71">
        <f t="shared" si="18"/>
        <v>0</v>
      </c>
      <c r="AD59" s="184">
        <v>154900</v>
      </c>
      <c r="AF59" s="174" t="e">
        <f t="shared" si="3"/>
        <v>#DIV/0!</v>
      </c>
    </row>
    <row r="60" spans="1:32" s="47" customFormat="1" ht="29" x14ac:dyDescent="0.35">
      <c r="A60" s="205">
        <v>112511011315</v>
      </c>
      <c r="B60" s="194" t="s">
        <v>1099</v>
      </c>
      <c r="C60" s="69" t="s">
        <v>676</v>
      </c>
      <c r="D60" s="69" t="s">
        <v>712</v>
      </c>
      <c r="E60" s="184">
        <v>100000000</v>
      </c>
      <c r="F60" s="184">
        <v>0</v>
      </c>
      <c r="G60" s="70">
        <v>0</v>
      </c>
      <c r="H60" s="70">
        <v>50000000</v>
      </c>
      <c r="I60" s="70">
        <v>0</v>
      </c>
      <c r="J60" s="70">
        <v>0</v>
      </c>
      <c r="K60" s="70">
        <v>0</v>
      </c>
      <c r="L60" s="70">
        <v>0</v>
      </c>
      <c r="M60" s="70">
        <v>50000000</v>
      </c>
      <c r="N60" s="70">
        <v>0</v>
      </c>
      <c r="O60" s="70">
        <v>0</v>
      </c>
      <c r="P60" s="70">
        <v>0</v>
      </c>
      <c r="Q60" s="70">
        <v>0</v>
      </c>
      <c r="R60" s="184">
        <f t="shared" si="16"/>
        <v>100000000</v>
      </c>
      <c r="S60" s="56"/>
      <c r="T60" s="56"/>
      <c r="U60" s="56"/>
      <c r="V60" s="77" t="s">
        <v>713</v>
      </c>
      <c r="W60" s="74">
        <v>128167513</v>
      </c>
      <c r="X60" s="75">
        <v>3025003</v>
      </c>
      <c r="Y60" s="78" t="s">
        <v>714</v>
      </c>
      <c r="Z60" s="76" t="str">
        <f>+V60</f>
        <v>SEMINARIO DE DOCENCIA UNIVERSITARIA IDEAD</v>
      </c>
      <c r="AA60" s="71">
        <f t="shared" si="18"/>
        <v>0</v>
      </c>
      <c r="AB60" s="46">
        <v>64083756.5</v>
      </c>
      <c r="AC60" s="46"/>
      <c r="AD60" s="184">
        <v>10162463</v>
      </c>
      <c r="AE60" s="46"/>
      <c r="AF60" s="174" t="e">
        <f t="shared" si="3"/>
        <v>#DIV/0!</v>
      </c>
    </row>
    <row r="61" spans="1:32" s="47" customFormat="1" x14ac:dyDescent="0.35">
      <c r="A61" s="205">
        <v>112511011316</v>
      </c>
      <c r="B61" s="194" t="s">
        <v>1096</v>
      </c>
      <c r="C61" s="69" t="s">
        <v>676</v>
      </c>
      <c r="D61" s="69" t="s">
        <v>715</v>
      </c>
      <c r="E61" s="184">
        <v>69000000</v>
      </c>
      <c r="F61" s="184">
        <v>0</v>
      </c>
      <c r="G61" s="70">
        <v>0</v>
      </c>
      <c r="H61" s="70">
        <v>34500000</v>
      </c>
      <c r="I61" s="70">
        <v>0</v>
      </c>
      <c r="J61" s="70">
        <v>0</v>
      </c>
      <c r="K61" s="70">
        <v>0</v>
      </c>
      <c r="L61" s="70">
        <v>0</v>
      </c>
      <c r="M61" s="70">
        <v>34500000</v>
      </c>
      <c r="N61" s="70">
        <v>0</v>
      </c>
      <c r="O61" s="70">
        <v>0</v>
      </c>
      <c r="P61" s="70">
        <v>0</v>
      </c>
      <c r="Q61" s="70">
        <v>0</v>
      </c>
      <c r="R61" s="184">
        <f t="shared" si="16"/>
        <v>69000000</v>
      </c>
      <c r="S61" s="56"/>
      <c r="T61" s="56"/>
      <c r="U61" s="56"/>
      <c r="V61" s="46"/>
      <c r="W61" s="46"/>
      <c r="X61" s="46"/>
      <c r="Y61" s="46"/>
      <c r="Z61" s="46"/>
      <c r="AA61" s="71">
        <f t="shared" si="18"/>
        <v>0</v>
      </c>
      <c r="AB61" s="46"/>
      <c r="AC61" s="46"/>
      <c r="AD61" s="184"/>
      <c r="AE61" s="46"/>
      <c r="AF61" s="174" t="e">
        <f t="shared" si="3"/>
        <v>#DIV/0!</v>
      </c>
    </row>
    <row r="62" spans="1:32" s="47" customFormat="1" x14ac:dyDescent="0.35">
      <c r="A62" s="205">
        <v>112511011316</v>
      </c>
      <c r="B62" s="194" t="s">
        <v>1096</v>
      </c>
      <c r="C62" s="69" t="s">
        <v>676</v>
      </c>
      <c r="D62" s="69" t="s">
        <v>716</v>
      </c>
      <c r="E62" s="184">
        <v>68000000</v>
      </c>
      <c r="F62" s="184">
        <v>0</v>
      </c>
      <c r="G62" s="70">
        <v>0</v>
      </c>
      <c r="H62" s="70">
        <v>34000000</v>
      </c>
      <c r="I62" s="70">
        <v>0</v>
      </c>
      <c r="J62" s="70">
        <v>0</v>
      </c>
      <c r="K62" s="70">
        <v>0</v>
      </c>
      <c r="L62" s="70">
        <v>0</v>
      </c>
      <c r="M62" s="70">
        <v>34000000</v>
      </c>
      <c r="N62" s="70">
        <v>0</v>
      </c>
      <c r="O62" s="70">
        <v>0</v>
      </c>
      <c r="P62" s="70">
        <v>0</v>
      </c>
      <c r="Q62" s="70">
        <v>0</v>
      </c>
      <c r="R62" s="184">
        <f t="shared" si="16"/>
        <v>68000000</v>
      </c>
      <c r="S62" s="56"/>
      <c r="T62" s="56"/>
      <c r="U62" s="56"/>
      <c r="V62" s="46"/>
      <c r="W62" s="46"/>
      <c r="X62" s="46"/>
      <c r="Y62" s="46"/>
      <c r="Z62" s="46"/>
      <c r="AA62" s="71">
        <f t="shared" si="18"/>
        <v>0</v>
      </c>
      <c r="AB62" s="46"/>
      <c r="AC62" s="46"/>
      <c r="AD62" s="184"/>
      <c r="AE62" s="46"/>
      <c r="AF62" s="174" t="e">
        <f t="shared" si="3"/>
        <v>#DIV/0!</v>
      </c>
    </row>
    <row r="63" spans="1:32" s="47" customFormat="1" x14ac:dyDescent="0.35">
      <c r="A63" s="205">
        <v>112511011316</v>
      </c>
      <c r="B63" s="194" t="s">
        <v>1096</v>
      </c>
      <c r="C63" s="69" t="s">
        <v>676</v>
      </c>
      <c r="D63" s="69" t="s">
        <v>717</v>
      </c>
      <c r="E63" s="184">
        <v>68000000</v>
      </c>
      <c r="F63" s="184">
        <v>0</v>
      </c>
      <c r="G63" s="70">
        <v>0</v>
      </c>
      <c r="H63" s="70">
        <v>34000000</v>
      </c>
      <c r="I63" s="70">
        <v>0</v>
      </c>
      <c r="J63" s="70">
        <v>0</v>
      </c>
      <c r="K63" s="70">
        <v>0</v>
      </c>
      <c r="L63" s="70">
        <v>0</v>
      </c>
      <c r="M63" s="70">
        <v>34000000</v>
      </c>
      <c r="N63" s="70">
        <v>0</v>
      </c>
      <c r="O63" s="70">
        <v>0</v>
      </c>
      <c r="P63" s="70">
        <v>0</v>
      </c>
      <c r="Q63" s="70">
        <v>0</v>
      </c>
      <c r="R63" s="184">
        <f t="shared" si="16"/>
        <v>68000000</v>
      </c>
      <c r="S63" s="56"/>
      <c r="T63" s="56"/>
      <c r="U63" s="56"/>
      <c r="V63" s="46"/>
      <c r="W63" s="46"/>
      <c r="X63" s="46"/>
      <c r="Y63" s="46"/>
      <c r="Z63" s="46"/>
      <c r="AA63" s="71">
        <f t="shared" si="18"/>
        <v>0</v>
      </c>
      <c r="AB63" s="46"/>
      <c r="AC63" s="46"/>
      <c r="AD63" s="184"/>
      <c r="AE63" s="46"/>
      <c r="AF63" s="174" t="e">
        <f t="shared" si="3"/>
        <v>#DIV/0!</v>
      </c>
    </row>
    <row r="64" spans="1:32" s="47" customFormat="1" x14ac:dyDescent="0.35">
      <c r="A64" s="205">
        <v>112511011317</v>
      </c>
      <c r="B64" s="194" t="s">
        <v>1095</v>
      </c>
      <c r="C64" s="69" t="s">
        <v>676</v>
      </c>
      <c r="D64" s="69" t="s">
        <v>718</v>
      </c>
      <c r="E64" s="184">
        <v>120000000</v>
      </c>
      <c r="F64" s="184">
        <v>0</v>
      </c>
      <c r="G64" s="70">
        <v>0</v>
      </c>
      <c r="H64" s="70">
        <v>60000000</v>
      </c>
      <c r="I64" s="70">
        <v>0</v>
      </c>
      <c r="J64" s="70">
        <v>0</v>
      </c>
      <c r="K64" s="70">
        <v>0</v>
      </c>
      <c r="L64" s="70">
        <v>0</v>
      </c>
      <c r="M64" s="70">
        <v>60000000</v>
      </c>
      <c r="N64" s="70">
        <v>0</v>
      </c>
      <c r="O64" s="70">
        <v>0</v>
      </c>
      <c r="P64" s="70">
        <v>0</v>
      </c>
      <c r="Q64" s="70">
        <v>0</v>
      </c>
      <c r="R64" s="184">
        <f t="shared" si="16"/>
        <v>120000000</v>
      </c>
      <c r="S64" s="56"/>
      <c r="T64" s="56"/>
      <c r="U64" s="56"/>
      <c r="V64" s="46"/>
      <c r="W64" s="46"/>
      <c r="X64" s="46"/>
      <c r="Y64" s="46"/>
      <c r="Z64" s="46"/>
      <c r="AA64" s="71">
        <f t="shared" si="18"/>
        <v>0</v>
      </c>
      <c r="AB64" s="46"/>
      <c r="AC64" s="46"/>
      <c r="AD64" s="184"/>
      <c r="AE64" s="46"/>
      <c r="AF64" s="174" t="e">
        <f t="shared" si="3"/>
        <v>#DIV/0!</v>
      </c>
    </row>
    <row r="65" spans="1:32" s="47" customFormat="1" x14ac:dyDescent="0.35">
      <c r="A65" s="205">
        <v>112511011318</v>
      </c>
      <c r="B65" s="194" t="s">
        <v>1097</v>
      </c>
      <c r="C65" s="69" t="s">
        <v>676</v>
      </c>
      <c r="D65" s="69" t="s">
        <v>719</v>
      </c>
      <c r="E65" s="184">
        <v>37681000</v>
      </c>
      <c r="F65" s="184">
        <v>0</v>
      </c>
      <c r="G65" s="70"/>
      <c r="H65" s="70"/>
      <c r="I65" s="70">
        <v>0</v>
      </c>
      <c r="J65" s="70">
        <v>18840500</v>
      </c>
      <c r="K65" s="70">
        <v>0</v>
      </c>
      <c r="L65" s="70"/>
      <c r="M65" s="70"/>
      <c r="N65" s="70">
        <v>0</v>
      </c>
      <c r="O65" s="70">
        <v>18840500</v>
      </c>
      <c r="P65" s="70">
        <v>0</v>
      </c>
      <c r="Q65" s="70">
        <v>0</v>
      </c>
      <c r="R65" s="184">
        <f t="shared" si="16"/>
        <v>37681000</v>
      </c>
      <c r="S65" s="56"/>
      <c r="T65" s="56"/>
      <c r="U65" s="56"/>
      <c r="V65" s="46"/>
      <c r="W65" s="46"/>
      <c r="X65" s="46"/>
      <c r="Y65" s="46"/>
      <c r="Z65" s="46"/>
      <c r="AA65" s="71">
        <f t="shared" si="18"/>
        <v>0</v>
      </c>
      <c r="AB65" s="46"/>
      <c r="AC65" s="46"/>
      <c r="AD65" s="184"/>
      <c r="AE65" s="46"/>
      <c r="AF65" s="174" t="e">
        <f t="shared" si="3"/>
        <v>#DIV/0!</v>
      </c>
    </row>
    <row r="66" spans="1:32" s="47" customFormat="1" x14ac:dyDescent="0.35">
      <c r="A66" s="205">
        <v>112511011318</v>
      </c>
      <c r="B66" s="194" t="s">
        <v>1097</v>
      </c>
      <c r="C66" s="69" t="s">
        <v>676</v>
      </c>
      <c r="D66" s="69" t="s">
        <v>720</v>
      </c>
      <c r="E66" s="184">
        <v>37681000</v>
      </c>
      <c r="F66" s="184">
        <v>0</v>
      </c>
      <c r="G66" s="70">
        <v>0</v>
      </c>
      <c r="H66" s="70"/>
      <c r="I66" s="70">
        <v>0</v>
      </c>
      <c r="J66" s="70">
        <v>18840500</v>
      </c>
      <c r="K66" s="70"/>
      <c r="L66" s="70"/>
      <c r="M66" s="70"/>
      <c r="N66" s="70">
        <v>18840500</v>
      </c>
      <c r="O66" s="70">
        <v>0</v>
      </c>
      <c r="P66" s="70">
        <v>0</v>
      </c>
      <c r="Q66" s="70">
        <v>0</v>
      </c>
      <c r="R66" s="184">
        <f t="shared" si="16"/>
        <v>37681000</v>
      </c>
      <c r="S66" s="56"/>
      <c r="T66" s="56"/>
      <c r="U66" s="56"/>
      <c r="V66" s="46"/>
      <c r="W66" s="46"/>
      <c r="X66" s="46"/>
      <c r="Y66" s="46"/>
      <c r="Z66" s="46"/>
      <c r="AA66" s="71">
        <f t="shared" si="18"/>
        <v>0</v>
      </c>
      <c r="AB66" s="46"/>
      <c r="AC66" s="46"/>
      <c r="AD66" s="184"/>
      <c r="AE66" s="46"/>
      <c r="AF66" s="174" t="e">
        <f t="shared" si="3"/>
        <v>#DIV/0!</v>
      </c>
    </row>
    <row r="67" spans="1:32" s="47" customFormat="1" x14ac:dyDescent="0.35">
      <c r="A67" s="205">
        <v>112511011318</v>
      </c>
      <c r="B67" s="194" t="s">
        <v>1097</v>
      </c>
      <c r="C67" s="69" t="s">
        <v>676</v>
      </c>
      <c r="D67" s="69" t="s">
        <v>721</v>
      </c>
      <c r="E67" s="184">
        <v>37681000</v>
      </c>
      <c r="F67" s="184">
        <v>0</v>
      </c>
      <c r="G67" s="70"/>
      <c r="H67" s="70"/>
      <c r="I67" s="70"/>
      <c r="J67" s="70">
        <v>18840500</v>
      </c>
      <c r="K67" s="70"/>
      <c r="L67" s="70"/>
      <c r="M67" s="70"/>
      <c r="N67" s="70">
        <v>18840500</v>
      </c>
      <c r="O67" s="70">
        <v>0</v>
      </c>
      <c r="P67" s="70">
        <v>0</v>
      </c>
      <c r="Q67" s="70">
        <v>0</v>
      </c>
      <c r="R67" s="184">
        <f t="shared" si="16"/>
        <v>37681000</v>
      </c>
      <c r="S67" s="56"/>
      <c r="T67" s="56"/>
      <c r="U67" s="56"/>
      <c r="V67" s="46"/>
      <c r="W67" s="46"/>
      <c r="X67" s="46"/>
      <c r="Y67" s="46"/>
      <c r="Z67" s="46"/>
      <c r="AA67" s="71">
        <f t="shared" si="18"/>
        <v>0</v>
      </c>
      <c r="AB67" s="46"/>
      <c r="AC67" s="46"/>
      <c r="AD67" s="184">
        <v>14301000</v>
      </c>
      <c r="AE67" s="46"/>
      <c r="AF67" s="174" t="e">
        <f t="shared" si="3"/>
        <v>#DIV/0!</v>
      </c>
    </row>
    <row r="68" spans="1:32" s="47" customFormat="1" x14ac:dyDescent="0.35">
      <c r="A68" s="205">
        <v>112511011318</v>
      </c>
      <c r="B68" s="194" t="s">
        <v>1097</v>
      </c>
      <c r="C68" s="69" t="s">
        <v>676</v>
      </c>
      <c r="D68" s="69" t="s">
        <v>722</v>
      </c>
      <c r="E68" s="184">
        <v>37681000</v>
      </c>
      <c r="F68" s="184"/>
      <c r="G68" s="70"/>
      <c r="H68" s="70"/>
      <c r="I68" s="70"/>
      <c r="J68" s="70">
        <v>18840500</v>
      </c>
      <c r="K68" s="70"/>
      <c r="L68" s="70"/>
      <c r="M68" s="70"/>
      <c r="N68" s="70">
        <v>18840500</v>
      </c>
      <c r="O68" s="70"/>
      <c r="P68" s="70"/>
      <c r="Q68" s="70"/>
      <c r="R68" s="184">
        <f t="shared" si="16"/>
        <v>37681000</v>
      </c>
      <c r="S68" s="56"/>
      <c r="T68" s="56"/>
      <c r="U68" s="56"/>
      <c r="V68" s="46"/>
      <c r="W68" s="46"/>
      <c r="X68" s="46"/>
      <c r="Y68" s="46"/>
      <c r="Z68" s="46"/>
      <c r="AA68" s="71">
        <f t="shared" si="18"/>
        <v>0</v>
      </c>
      <c r="AB68" s="46"/>
      <c r="AC68" s="46"/>
      <c r="AD68" s="184"/>
      <c r="AE68" s="46"/>
      <c r="AF68" s="174" t="e">
        <f t="shared" si="3"/>
        <v>#DIV/0!</v>
      </c>
    </row>
    <row r="69" spans="1:32" s="47" customFormat="1" x14ac:dyDescent="0.35">
      <c r="A69" s="205">
        <v>112511011319</v>
      </c>
      <c r="B69" s="194" t="s">
        <v>1119</v>
      </c>
      <c r="C69" s="69" t="s">
        <v>676</v>
      </c>
      <c r="D69" s="69" t="s">
        <v>723</v>
      </c>
      <c r="E69" s="184">
        <v>239891264</v>
      </c>
      <c r="F69" s="184"/>
      <c r="G69" s="70">
        <v>23989126.399999999</v>
      </c>
      <c r="H69" s="70">
        <v>23989126.399999999</v>
      </c>
      <c r="I69" s="70">
        <v>23989126.399999999</v>
      </c>
      <c r="J69" s="70">
        <v>23989126.399999999</v>
      </c>
      <c r="K69" s="70">
        <v>23989126.399999999</v>
      </c>
      <c r="L69" s="70">
        <v>23989126.399999999</v>
      </c>
      <c r="M69" s="70">
        <v>23989126.399999999</v>
      </c>
      <c r="N69" s="70">
        <v>23989126.399999999</v>
      </c>
      <c r="O69" s="70">
        <v>23989126.399999999</v>
      </c>
      <c r="P69" s="70">
        <v>23989126.399999999</v>
      </c>
      <c r="Q69" s="70"/>
      <c r="R69" s="184">
        <f t="shared" si="16"/>
        <v>239891264.00000003</v>
      </c>
      <c r="S69" s="56"/>
      <c r="T69" s="56"/>
      <c r="U69" s="56"/>
      <c r="V69" s="57"/>
      <c r="W69" s="57"/>
      <c r="X69" s="46"/>
      <c r="Y69" s="46"/>
      <c r="Z69" s="46"/>
      <c r="AA69" s="71">
        <f t="shared" si="18"/>
        <v>0</v>
      </c>
      <c r="AB69" s="46"/>
      <c r="AC69" s="46"/>
      <c r="AD69" s="184"/>
      <c r="AE69" s="46"/>
      <c r="AF69" s="174" t="e">
        <f t="shared" si="3"/>
        <v>#DIV/0!</v>
      </c>
    </row>
    <row r="70" spans="1:32" s="47" customFormat="1" x14ac:dyDescent="0.35">
      <c r="A70" s="205">
        <v>112511011320</v>
      </c>
      <c r="B70" s="194" t="s">
        <v>1100</v>
      </c>
      <c r="C70" s="69" t="s">
        <v>676</v>
      </c>
      <c r="D70" s="69" t="s">
        <v>724</v>
      </c>
      <c r="E70" s="184">
        <v>34200000</v>
      </c>
      <c r="F70" s="184">
        <v>0</v>
      </c>
      <c r="G70" s="70">
        <v>0</v>
      </c>
      <c r="H70" s="70">
        <v>17100000</v>
      </c>
      <c r="I70" s="70">
        <v>0</v>
      </c>
      <c r="J70" s="70">
        <v>0</v>
      </c>
      <c r="K70" s="70">
        <v>0</v>
      </c>
      <c r="L70" s="70">
        <v>0</v>
      </c>
      <c r="M70" s="70">
        <v>17100000</v>
      </c>
      <c r="N70" s="70">
        <v>0</v>
      </c>
      <c r="O70" s="70">
        <v>0</v>
      </c>
      <c r="P70" s="70">
        <v>0</v>
      </c>
      <c r="Q70" s="70">
        <v>0</v>
      </c>
      <c r="R70" s="184">
        <f t="shared" si="16"/>
        <v>34200000</v>
      </c>
      <c r="S70" s="56"/>
      <c r="T70" s="56"/>
      <c r="U70" s="56"/>
      <c r="V70" s="46"/>
      <c r="W70" s="46"/>
      <c r="X70" s="46"/>
      <c r="Y70" s="46"/>
      <c r="Z70" s="57"/>
      <c r="AA70" s="71">
        <f t="shared" si="18"/>
        <v>0</v>
      </c>
      <c r="AB70" s="46"/>
      <c r="AC70" s="46"/>
      <c r="AD70" s="184"/>
      <c r="AE70" s="46"/>
      <c r="AF70" s="174" t="e">
        <f t="shared" si="3"/>
        <v>#DIV/0!</v>
      </c>
    </row>
    <row r="71" spans="1:32" s="47" customFormat="1" x14ac:dyDescent="0.35">
      <c r="A71" s="206">
        <v>112511011321</v>
      </c>
      <c r="B71" s="195" t="s">
        <v>1101</v>
      </c>
      <c r="C71" s="79"/>
      <c r="D71" s="79" t="s">
        <v>725</v>
      </c>
      <c r="E71" s="184">
        <v>48000000</v>
      </c>
      <c r="F71" s="185"/>
      <c r="G71" s="80"/>
      <c r="H71" s="80">
        <v>24000000</v>
      </c>
      <c r="I71" s="80"/>
      <c r="J71" s="80"/>
      <c r="K71" s="80"/>
      <c r="L71" s="80"/>
      <c r="M71" s="80">
        <v>24000000</v>
      </c>
      <c r="N71" s="80"/>
      <c r="O71" s="80"/>
      <c r="P71" s="80"/>
      <c r="Q71" s="80"/>
      <c r="R71" s="184">
        <f t="shared" si="16"/>
        <v>48000000</v>
      </c>
      <c r="S71" s="56"/>
      <c r="T71" s="56"/>
      <c r="U71" s="56"/>
      <c r="V71" s="46"/>
      <c r="W71" s="46"/>
      <c r="X71" s="46"/>
      <c r="Y71" s="46"/>
      <c r="Z71" s="57"/>
      <c r="AA71" s="71"/>
      <c r="AB71" s="46"/>
      <c r="AC71" s="46"/>
      <c r="AD71" s="185">
        <v>654600</v>
      </c>
      <c r="AE71" s="46"/>
      <c r="AF71" s="175" t="e">
        <f t="shared" ref="AF71:AF134" si="20">(AD71-F71)/F71</f>
        <v>#DIV/0!</v>
      </c>
    </row>
    <row r="72" spans="1:32" s="47" customFormat="1" x14ac:dyDescent="0.35">
      <c r="A72" s="206">
        <v>112511011322</v>
      </c>
      <c r="B72" s="195" t="s">
        <v>1102</v>
      </c>
      <c r="C72" s="79"/>
      <c r="D72" s="79" t="s">
        <v>726</v>
      </c>
      <c r="E72" s="184">
        <v>172025580</v>
      </c>
      <c r="F72" s="185"/>
      <c r="G72" s="80"/>
      <c r="H72" s="80">
        <v>86012790</v>
      </c>
      <c r="I72" s="80"/>
      <c r="J72" s="80"/>
      <c r="K72" s="80"/>
      <c r="L72" s="80"/>
      <c r="M72" s="80">
        <v>86012790</v>
      </c>
      <c r="N72" s="80"/>
      <c r="O72" s="80"/>
      <c r="P72" s="80"/>
      <c r="Q72" s="80"/>
      <c r="R72" s="184">
        <f t="shared" si="16"/>
        <v>172025580</v>
      </c>
      <c r="S72" s="56"/>
      <c r="T72" s="56"/>
      <c r="U72" s="56"/>
      <c r="V72" s="46"/>
      <c r="W72" s="46"/>
      <c r="X72" s="46"/>
      <c r="Y72" s="46"/>
      <c r="Z72" s="57"/>
      <c r="AA72" s="71"/>
      <c r="AB72" s="46"/>
      <c r="AC72" s="46"/>
      <c r="AD72" s="185"/>
      <c r="AE72" s="46"/>
      <c r="AF72" s="175" t="e">
        <f t="shared" si="20"/>
        <v>#DIV/0!</v>
      </c>
    </row>
    <row r="73" spans="1:32" s="47" customFormat="1" x14ac:dyDescent="0.35">
      <c r="A73" s="206">
        <v>112511011323</v>
      </c>
      <c r="B73" s="195" t="s">
        <v>1103</v>
      </c>
      <c r="C73" s="79"/>
      <c r="D73" s="79" t="s">
        <v>727</v>
      </c>
      <c r="E73" s="184">
        <v>51082000</v>
      </c>
      <c r="F73" s="185"/>
      <c r="G73" s="80"/>
      <c r="H73" s="80">
        <v>25541000</v>
      </c>
      <c r="I73" s="80"/>
      <c r="J73" s="80"/>
      <c r="K73" s="80"/>
      <c r="L73" s="80"/>
      <c r="M73" s="80">
        <v>25541000</v>
      </c>
      <c r="N73" s="80"/>
      <c r="O73" s="80"/>
      <c r="P73" s="80"/>
      <c r="Q73" s="80"/>
      <c r="R73" s="184">
        <f t="shared" si="16"/>
        <v>51082000</v>
      </c>
      <c r="S73" s="56"/>
      <c r="T73" s="56"/>
      <c r="U73" s="56"/>
      <c r="V73" s="46"/>
      <c r="W73" s="46"/>
      <c r="X73" s="46"/>
      <c r="Y73" s="46"/>
      <c r="Z73" s="57"/>
      <c r="AA73" s="71"/>
      <c r="AB73" s="46"/>
      <c r="AC73" s="46"/>
      <c r="AD73" s="185">
        <v>77760000</v>
      </c>
      <c r="AE73" s="46"/>
      <c r="AF73" s="175" t="e">
        <f t="shared" si="20"/>
        <v>#DIV/0!</v>
      </c>
    </row>
    <row r="74" spans="1:32" s="47" customFormat="1" x14ac:dyDescent="0.35">
      <c r="A74" s="206">
        <v>112511011324</v>
      </c>
      <c r="B74" s="195" t="s">
        <v>1104</v>
      </c>
      <c r="C74" s="79"/>
      <c r="D74" s="79" t="s">
        <v>728</v>
      </c>
      <c r="E74" s="184">
        <v>3750000</v>
      </c>
      <c r="F74" s="185"/>
      <c r="G74" s="80"/>
      <c r="H74" s="80">
        <v>1875000</v>
      </c>
      <c r="I74" s="80"/>
      <c r="J74" s="80"/>
      <c r="K74" s="80"/>
      <c r="L74" s="80"/>
      <c r="M74" s="80">
        <v>1875000</v>
      </c>
      <c r="N74" s="80"/>
      <c r="O74" s="80"/>
      <c r="P74" s="80"/>
      <c r="Q74" s="80"/>
      <c r="R74" s="184">
        <f t="shared" si="16"/>
        <v>3750000</v>
      </c>
      <c r="S74" s="56"/>
      <c r="T74" s="56"/>
      <c r="U74" s="56"/>
      <c r="V74" s="46"/>
      <c r="W74" s="46"/>
      <c r="X74" s="46"/>
      <c r="Y74" s="46"/>
      <c r="Z74" s="57"/>
      <c r="AA74" s="71"/>
      <c r="AB74" s="46"/>
      <c r="AC74" s="46"/>
      <c r="AD74" s="185">
        <v>26935367.059999999</v>
      </c>
      <c r="AE74" s="46"/>
      <c r="AF74" s="175" t="e">
        <f t="shared" si="20"/>
        <v>#DIV/0!</v>
      </c>
    </row>
    <row r="75" spans="1:32" s="47" customFormat="1" x14ac:dyDescent="0.35">
      <c r="A75" s="206">
        <v>112511011325</v>
      </c>
      <c r="B75" s="195" t="s">
        <v>1105</v>
      </c>
      <c r="C75" s="79"/>
      <c r="D75" s="79" t="s">
        <v>713</v>
      </c>
      <c r="E75" s="184">
        <v>85445008</v>
      </c>
      <c r="F75" s="185"/>
      <c r="G75" s="80"/>
      <c r="H75" s="80">
        <v>42722504</v>
      </c>
      <c r="I75" s="80"/>
      <c r="J75" s="80"/>
      <c r="K75" s="80"/>
      <c r="L75" s="80"/>
      <c r="M75" s="80">
        <v>42722504</v>
      </c>
      <c r="N75" s="80"/>
      <c r="O75" s="80"/>
      <c r="P75" s="80"/>
      <c r="Q75" s="80"/>
      <c r="R75" s="184">
        <f t="shared" si="16"/>
        <v>85445008</v>
      </c>
      <c r="S75" s="56"/>
      <c r="T75" s="56"/>
      <c r="U75" s="56"/>
      <c r="V75" s="46"/>
      <c r="W75" s="46"/>
      <c r="X75" s="46"/>
      <c r="Y75" s="46"/>
      <c r="Z75" s="57"/>
      <c r="AA75" s="71"/>
      <c r="AB75" s="46"/>
      <c r="AC75" s="46"/>
      <c r="AD75" s="185"/>
      <c r="AE75" s="46"/>
      <c r="AF75" s="175" t="e">
        <f t="shared" si="20"/>
        <v>#DIV/0!</v>
      </c>
    </row>
    <row r="76" spans="1:32" x14ac:dyDescent="0.35">
      <c r="A76" s="206">
        <v>112511011326</v>
      </c>
      <c r="B76" s="195" t="s">
        <v>1106</v>
      </c>
      <c r="C76" s="79"/>
      <c r="D76" s="79" t="s">
        <v>346</v>
      </c>
      <c r="E76" s="184">
        <v>24200000</v>
      </c>
      <c r="F76" s="185"/>
      <c r="G76" s="80"/>
      <c r="H76" s="80">
        <v>12100000</v>
      </c>
      <c r="I76" s="80"/>
      <c r="J76" s="80"/>
      <c r="K76" s="80"/>
      <c r="L76" s="80"/>
      <c r="M76" s="80">
        <v>12100000</v>
      </c>
      <c r="N76" s="80"/>
      <c r="O76" s="80"/>
      <c r="P76" s="80"/>
      <c r="Q76" s="80"/>
      <c r="R76" s="184">
        <f t="shared" si="16"/>
        <v>24200000</v>
      </c>
      <c r="S76" s="56"/>
      <c r="T76" s="56"/>
      <c r="U76" s="56"/>
      <c r="Z76" s="57"/>
      <c r="AA76" s="71"/>
      <c r="AD76" s="185"/>
      <c r="AF76" s="175" t="e">
        <f t="shared" si="20"/>
        <v>#DIV/0!</v>
      </c>
    </row>
    <row r="77" spans="1:32" x14ac:dyDescent="0.35">
      <c r="A77" s="206">
        <v>112511011327</v>
      </c>
      <c r="B77" s="195" t="s">
        <v>1107</v>
      </c>
      <c r="C77" s="79"/>
      <c r="D77" s="79" t="s">
        <v>729</v>
      </c>
      <c r="E77" s="184">
        <v>108984075</v>
      </c>
      <c r="F77" s="185"/>
      <c r="G77" s="80"/>
      <c r="H77" s="80">
        <v>54492037.5</v>
      </c>
      <c r="I77" s="80"/>
      <c r="J77" s="80"/>
      <c r="K77" s="80"/>
      <c r="L77" s="80"/>
      <c r="M77" s="80">
        <v>54492037.5</v>
      </c>
      <c r="N77" s="80"/>
      <c r="O77" s="80"/>
      <c r="P77" s="80"/>
      <c r="Q77" s="80"/>
      <c r="R77" s="184">
        <f t="shared" si="16"/>
        <v>108984075</v>
      </c>
      <c r="S77" s="56"/>
      <c r="T77" s="56"/>
      <c r="U77" s="56"/>
      <c r="Z77" s="57"/>
      <c r="AA77" s="71"/>
      <c r="AD77" s="185"/>
      <c r="AF77" s="175" t="e">
        <f t="shared" si="20"/>
        <v>#DIV/0!</v>
      </c>
    </row>
    <row r="78" spans="1:32" x14ac:dyDescent="0.35">
      <c r="A78" s="206">
        <v>112511011328</v>
      </c>
      <c r="B78" s="195" t="s">
        <v>1108</v>
      </c>
      <c r="C78" s="79"/>
      <c r="D78" s="79" t="s">
        <v>704</v>
      </c>
      <c r="E78" s="184">
        <v>40000000</v>
      </c>
      <c r="F78" s="185"/>
      <c r="G78" s="80"/>
      <c r="H78" s="80">
        <v>20000000</v>
      </c>
      <c r="I78" s="80"/>
      <c r="J78" s="80"/>
      <c r="K78" s="80"/>
      <c r="L78" s="80"/>
      <c r="M78" s="80">
        <v>20000000</v>
      </c>
      <c r="N78" s="80"/>
      <c r="O78" s="80"/>
      <c r="P78" s="80"/>
      <c r="Q78" s="80"/>
      <c r="R78" s="184">
        <f t="shared" si="16"/>
        <v>40000000</v>
      </c>
      <c r="S78" s="56"/>
      <c r="T78" s="56"/>
      <c r="U78" s="56"/>
      <c r="Z78" s="57"/>
      <c r="AA78" s="71"/>
      <c r="AD78" s="185"/>
      <c r="AF78" s="175" t="e">
        <f t="shared" si="20"/>
        <v>#DIV/0!</v>
      </c>
    </row>
    <row r="79" spans="1:32" x14ac:dyDescent="0.35">
      <c r="A79" s="206">
        <v>112511011329</v>
      </c>
      <c r="B79" s="195" t="s">
        <v>1109</v>
      </c>
      <c r="C79" s="79"/>
      <c r="D79" s="79" t="s">
        <v>730</v>
      </c>
      <c r="E79" s="184">
        <v>600000</v>
      </c>
      <c r="F79" s="185"/>
      <c r="G79" s="80"/>
      <c r="H79" s="80">
        <v>300000</v>
      </c>
      <c r="I79" s="80"/>
      <c r="J79" s="80"/>
      <c r="K79" s="80"/>
      <c r="L79" s="80"/>
      <c r="M79" s="80">
        <v>300000</v>
      </c>
      <c r="N79" s="80"/>
      <c r="O79" s="80"/>
      <c r="P79" s="80"/>
      <c r="Q79" s="80"/>
      <c r="R79" s="184">
        <f t="shared" si="16"/>
        <v>600000</v>
      </c>
      <c r="S79" s="56"/>
      <c r="T79" s="56"/>
      <c r="U79" s="56"/>
      <c r="Z79" s="57"/>
      <c r="AA79" s="71"/>
      <c r="AD79" s="185">
        <v>2873100</v>
      </c>
      <c r="AF79" s="175" t="e">
        <f t="shared" si="20"/>
        <v>#DIV/0!</v>
      </c>
    </row>
    <row r="80" spans="1:32" x14ac:dyDescent="0.35">
      <c r="A80" s="206">
        <v>112511011330</v>
      </c>
      <c r="B80" s="195" t="s">
        <v>1110</v>
      </c>
      <c r="C80" s="79"/>
      <c r="D80" s="79" t="s">
        <v>724</v>
      </c>
      <c r="E80" s="184">
        <v>200000</v>
      </c>
      <c r="F80" s="185"/>
      <c r="G80" s="80"/>
      <c r="H80" s="80">
        <v>100000</v>
      </c>
      <c r="I80" s="80"/>
      <c r="J80" s="80"/>
      <c r="K80" s="80"/>
      <c r="L80" s="80"/>
      <c r="M80" s="80">
        <v>100000</v>
      </c>
      <c r="N80" s="80"/>
      <c r="O80" s="80"/>
      <c r="P80" s="80"/>
      <c r="Q80" s="80"/>
      <c r="R80" s="184">
        <f t="shared" si="16"/>
        <v>200000</v>
      </c>
      <c r="S80" s="56"/>
      <c r="T80" s="56"/>
      <c r="U80" s="56"/>
      <c r="Z80" s="57"/>
      <c r="AA80" s="71"/>
      <c r="AD80" s="185"/>
      <c r="AF80" s="175" t="e">
        <f t="shared" si="20"/>
        <v>#DIV/0!</v>
      </c>
    </row>
    <row r="81" spans="1:32" x14ac:dyDescent="0.35">
      <c r="A81" s="206">
        <v>112511011331</v>
      </c>
      <c r="B81" s="195" t="s">
        <v>1111</v>
      </c>
      <c r="C81" s="79"/>
      <c r="D81" s="79" t="s">
        <v>731</v>
      </c>
      <c r="E81" s="184">
        <v>400000</v>
      </c>
      <c r="F81" s="185"/>
      <c r="G81" s="80"/>
      <c r="H81" s="80">
        <v>200000</v>
      </c>
      <c r="I81" s="80"/>
      <c r="J81" s="80"/>
      <c r="K81" s="80"/>
      <c r="L81" s="80"/>
      <c r="M81" s="80">
        <v>200000</v>
      </c>
      <c r="N81" s="80"/>
      <c r="O81" s="80"/>
      <c r="P81" s="80"/>
      <c r="Q81" s="80"/>
      <c r="R81" s="184">
        <f t="shared" si="16"/>
        <v>400000</v>
      </c>
      <c r="S81" s="56"/>
      <c r="T81" s="56"/>
      <c r="U81" s="56"/>
      <c r="Z81" s="57"/>
      <c r="AA81" s="71"/>
      <c r="AD81" s="185"/>
      <c r="AF81" s="175" t="e">
        <f t="shared" si="20"/>
        <v>#DIV/0!</v>
      </c>
    </row>
    <row r="82" spans="1:32" x14ac:dyDescent="0.35">
      <c r="A82" s="206">
        <v>112511011332</v>
      </c>
      <c r="B82" s="195" t="s">
        <v>1112</v>
      </c>
      <c r="C82" s="79"/>
      <c r="D82" s="79" t="s">
        <v>732</v>
      </c>
      <c r="E82" s="184">
        <v>5000</v>
      </c>
      <c r="F82" s="185"/>
      <c r="G82" s="80"/>
      <c r="H82" s="80">
        <v>2500</v>
      </c>
      <c r="I82" s="80"/>
      <c r="J82" s="80"/>
      <c r="K82" s="80"/>
      <c r="L82" s="80"/>
      <c r="M82" s="80">
        <v>2500</v>
      </c>
      <c r="N82" s="80"/>
      <c r="O82" s="80"/>
      <c r="P82" s="80"/>
      <c r="Q82" s="80"/>
      <c r="R82" s="184">
        <f t="shared" si="16"/>
        <v>5000</v>
      </c>
      <c r="S82" s="56"/>
      <c r="T82" s="56"/>
      <c r="U82" s="56"/>
      <c r="Z82" s="57"/>
      <c r="AA82" s="71"/>
      <c r="AD82" s="185"/>
      <c r="AF82" s="175" t="e">
        <f t="shared" si="20"/>
        <v>#DIV/0!</v>
      </c>
    </row>
    <row r="83" spans="1:32" s="57" customFormat="1" x14ac:dyDescent="0.35">
      <c r="A83" s="206">
        <v>112511011335</v>
      </c>
      <c r="B83" s="195" t="s">
        <v>1113</v>
      </c>
      <c r="C83" s="79"/>
      <c r="D83" s="79" t="s">
        <v>713</v>
      </c>
      <c r="E83" s="184">
        <v>128167513</v>
      </c>
      <c r="F83" s="185"/>
      <c r="G83" s="80"/>
      <c r="H83" s="80">
        <v>64083756.5</v>
      </c>
      <c r="I83" s="80"/>
      <c r="J83" s="80"/>
      <c r="K83" s="80"/>
      <c r="L83" s="80"/>
      <c r="M83" s="80">
        <v>64083756.5</v>
      </c>
      <c r="N83" s="80"/>
      <c r="O83" s="80"/>
      <c r="P83" s="80"/>
      <c r="Q83" s="80"/>
      <c r="R83" s="184">
        <f t="shared" si="16"/>
        <v>128167513</v>
      </c>
      <c r="S83" s="56"/>
      <c r="T83" s="56"/>
      <c r="U83" s="56"/>
      <c r="V83" s="46"/>
      <c r="W83" s="46"/>
      <c r="AA83" s="71">
        <f>+R84-E84</f>
        <v>0</v>
      </c>
      <c r="AD83" s="185">
        <v>13220</v>
      </c>
      <c r="AF83" s="175" t="e">
        <f t="shared" si="20"/>
        <v>#DIV/0!</v>
      </c>
    </row>
    <row r="84" spans="1:32" ht="43.5" x14ac:dyDescent="0.35">
      <c r="A84" s="203">
        <v>112517</v>
      </c>
      <c r="B84" s="192" t="s">
        <v>733</v>
      </c>
      <c r="C84" s="64"/>
      <c r="D84" s="64"/>
      <c r="E84" s="182">
        <f>+E85</f>
        <v>230000000</v>
      </c>
      <c r="F84" s="182">
        <f t="shared" ref="F84:Q85" si="21">+F85</f>
        <v>0</v>
      </c>
      <c r="G84" s="65">
        <f t="shared" si="21"/>
        <v>23000000</v>
      </c>
      <c r="H84" s="65">
        <f t="shared" si="21"/>
        <v>23000000</v>
      </c>
      <c r="I84" s="65">
        <f t="shared" si="21"/>
        <v>23000000</v>
      </c>
      <c r="J84" s="65">
        <f t="shared" si="21"/>
        <v>23000000</v>
      </c>
      <c r="K84" s="65">
        <f t="shared" si="21"/>
        <v>23000000</v>
      </c>
      <c r="L84" s="65">
        <f t="shared" si="21"/>
        <v>23000000</v>
      </c>
      <c r="M84" s="65">
        <f t="shared" si="21"/>
        <v>23000000</v>
      </c>
      <c r="N84" s="65">
        <f t="shared" si="21"/>
        <v>23000000</v>
      </c>
      <c r="O84" s="65">
        <f t="shared" si="21"/>
        <v>23000000</v>
      </c>
      <c r="P84" s="65">
        <f t="shared" si="21"/>
        <v>23000000</v>
      </c>
      <c r="Q84" s="65">
        <f t="shared" si="21"/>
        <v>0</v>
      </c>
      <c r="R84" s="182">
        <f t="shared" si="16"/>
        <v>230000000</v>
      </c>
      <c r="S84" s="56">
        <f>+'[2]PLANO INGRESOS'!BV91</f>
        <v>24000000</v>
      </c>
      <c r="T84" s="56">
        <f t="shared" ref="T84:T111" si="22">+E97-S84</f>
        <v>0</v>
      </c>
      <c r="U84" s="56"/>
      <c r="AA84" s="71">
        <f t="shared" ref="AA84:AA134" si="23">+R97-E97</f>
        <v>0</v>
      </c>
      <c r="AD84" s="182">
        <f>+[3]Hoja7!I81</f>
        <v>8135700</v>
      </c>
      <c r="AF84" s="168" t="e">
        <f t="shared" si="20"/>
        <v>#DIV/0!</v>
      </c>
    </row>
    <row r="85" spans="1:32" ht="29" x14ac:dyDescent="0.35">
      <c r="A85" s="203">
        <v>1125171</v>
      </c>
      <c r="B85" s="192" t="s">
        <v>368</v>
      </c>
      <c r="C85" s="64"/>
      <c r="D85" s="64"/>
      <c r="E85" s="182">
        <f>+E86</f>
        <v>230000000</v>
      </c>
      <c r="F85" s="182">
        <f t="shared" si="21"/>
        <v>0</v>
      </c>
      <c r="G85" s="65">
        <f t="shared" si="21"/>
        <v>23000000</v>
      </c>
      <c r="H85" s="65">
        <f t="shared" si="21"/>
        <v>23000000</v>
      </c>
      <c r="I85" s="65">
        <f t="shared" si="21"/>
        <v>23000000</v>
      </c>
      <c r="J85" s="65">
        <f t="shared" si="21"/>
        <v>23000000</v>
      </c>
      <c r="K85" s="65">
        <f t="shared" si="21"/>
        <v>23000000</v>
      </c>
      <c r="L85" s="65">
        <f t="shared" si="21"/>
        <v>23000000</v>
      </c>
      <c r="M85" s="65">
        <f t="shared" si="21"/>
        <v>23000000</v>
      </c>
      <c r="N85" s="65">
        <f t="shared" si="21"/>
        <v>23000000</v>
      </c>
      <c r="O85" s="65">
        <f t="shared" si="21"/>
        <v>23000000</v>
      </c>
      <c r="P85" s="65">
        <f t="shared" si="21"/>
        <v>23000000</v>
      </c>
      <c r="Q85" s="65">
        <f t="shared" si="21"/>
        <v>0</v>
      </c>
      <c r="R85" s="182">
        <f t="shared" si="16"/>
        <v>230000000</v>
      </c>
      <c r="S85" s="56">
        <f>+'[2]PLANO INGRESOS'!BV92</f>
        <v>1200000</v>
      </c>
      <c r="T85" s="56">
        <f t="shared" si="22"/>
        <v>0</v>
      </c>
      <c r="U85" s="56"/>
      <c r="AA85" s="71">
        <f t="shared" si="23"/>
        <v>0</v>
      </c>
      <c r="AD85" s="182">
        <f>+[3]Hoja7!I82</f>
        <v>8135700</v>
      </c>
      <c r="AF85" s="168" t="e">
        <f t="shared" si="20"/>
        <v>#DIV/0!</v>
      </c>
    </row>
    <row r="86" spans="1:32" ht="29" x14ac:dyDescent="0.35">
      <c r="A86" s="207">
        <v>11251711</v>
      </c>
      <c r="B86" s="196" t="s">
        <v>370</v>
      </c>
      <c r="C86" s="69"/>
      <c r="D86" s="69"/>
      <c r="E86" s="184">
        <v>230000000</v>
      </c>
      <c r="F86" s="184"/>
      <c r="G86" s="70">
        <v>23000000</v>
      </c>
      <c r="H86" s="70">
        <v>23000000</v>
      </c>
      <c r="I86" s="70">
        <v>23000000</v>
      </c>
      <c r="J86" s="70">
        <v>23000000</v>
      </c>
      <c r="K86" s="70">
        <v>23000000</v>
      </c>
      <c r="L86" s="70">
        <v>23000000</v>
      </c>
      <c r="M86" s="70">
        <v>23000000</v>
      </c>
      <c r="N86" s="70">
        <v>23000000</v>
      </c>
      <c r="O86" s="70">
        <v>23000000</v>
      </c>
      <c r="P86" s="70">
        <v>23000000</v>
      </c>
      <c r="Q86" s="70"/>
      <c r="R86" s="184">
        <f t="shared" si="16"/>
        <v>230000000</v>
      </c>
      <c r="S86" s="56">
        <f>+'[2]PLANO INGRESOS'!BV93</f>
        <v>600000</v>
      </c>
      <c r="T86" s="56">
        <f t="shared" si="22"/>
        <v>0</v>
      </c>
      <c r="AA86" s="71">
        <f t="shared" si="23"/>
        <v>0</v>
      </c>
      <c r="AD86" s="184"/>
      <c r="AF86" s="174" t="e">
        <f t="shared" si="20"/>
        <v>#DIV/0!</v>
      </c>
    </row>
    <row r="87" spans="1:32" ht="29" x14ac:dyDescent="0.35">
      <c r="A87" s="203">
        <v>11252</v>
      </c>
      <c r="B87" s="192" t="s">
        <v>372</v>
      </c>
      <c r="C87" s="64"/>
      <c r="D87" s="64"/>
      <c r="E87" s="182">
        <f>+E88+E104+E107</f>
        <v>1693296796</v>
      </c>
      <c r="F87" s="182">
        <f t="shared" ref="F87:R87" si="24">+F88+F104+F107</f>
        <v>109274732.99333334</v>
      </c>
      <c r="G87" s="65">
        <f t="shared" si="24"/>
        <v>158274732.99333334</v>
      </c>
      <c r="H87" s="65">
        <f t="shared" si="24"/>
        <v>118274732.99333334</v>
      </c>
      <c r="I87" s="65">
        <f t="shared" si="24"/>
        <v>109274732.99333334</v>
      </c>
      <c r="J87" s="65">
        <f t="shared" si="24"/>
        <v>211274732.99333334</v>
      </c>
      <c r="K87" s="65">
        <f t="shared" si="24"/>
        <v>115274732.99333334</v>
      </c>
      <c r="L87" s="65">
        <f t="shared" si="24"/>
        <v>109274732.99333334</v>
      </c>
      <c r="M87" s="65">
        <f t="shared" si="24"/>
        <v>158274732.99333334</v>
      </c>
      <c r="N87" s="65">
        <f t="shared" si="24"/>
        <v>118274732.99333334</v>
      </c>
      <c r="O87" s="65">
        <f t="shared" si="24"/>
        <v>109274732.99333334</v>
      </c>
      <c r="P87" s="65">
        <f t="shared" si="24"/>
        <v>261274732.99333334</v>
      </c>
      <c r="Q87" s="65">
        <f t="shared" si="24"/>
        <v>115274733.07333334</v>
      </c>
      <c r="R87" s="182">
        <f t="shared" si="24"/>
        <v>1693296796</v>
      </c>
      <c r="S87" s="56">
        <f>+'[2]PLANO INGRESOS'!BV94</f>
        <v>28000000</v>
      </c>
      <c r="T87" s="56">
        <f t="shared" si="22"/>
        <v>0</v>
      </c>
      <c r="AA87" s="71">
        <f t="shared" si="23"/>
        <v>0</v>
      </c>
      <c r="AD87" s="182">
        <f>+[3]Hoja7!I84</f>
        <v>196104045</v>
      </c>
      <c r="AF87" s="168">
        <f t="shared" si="20"/>
        <v>0.79459642341989489</v>
      </c>
    </row>
    <row r="88" spans="1:32" x14ac:dyDescent="0.35">
      <c r="A88" s="203">
        <v>112521</v>
      </c>
      <c r="B88" s="192" t="s">
        <v>734</v>
      </c>
      <c r="C88" s="64"/>
      <c r="D88" s="64"/>
      <c r="E88" s="182">
        <f>+E89+E95</f>
        <v>346400000</v>
      </c>
      <c r="F88" s="182">
        <f t="shared" ref="F88:R88" si="25">+F89+F95</f>
        <v>28866666.66</v>
      </c>
      <c r="G88" s="65">
        <f t="shared" si="25"/>
        <v>28866666.66</v>
      </c>
      <c r="H88" s="65">
        <f t="shared" si="25"/>
        <v>28866666.66</v>
      </c>
      <c r="I88" s="65">
        <f t="shared" si="25"/>
        <v>28866666.66</v>
      </c>
      <c r="J88" s="65">
        <f t="shared" si="25"/>
        <v>28866666.66</v>
      </c>
      <c r="K88" s="65">
        <f t="shared" si="25"/>
        <v>28866666.66</v>
      </c>
      <c r="L88" s="65">
        <f t="shared" si="25"/>
        <v>28866666.66</v>
      </c>
      <c r="M88" s="65">
        <f t="shared" si="25"/>
        <v>28866666.66</v>
      </c>
      <c r="N88" s="65">
        <f t="shared" si="25"/>
        <v>28866666.66</v>
      </c>
      <c r="O88" s="65">
        <f t="shared" si="25"/>
        <v>28866666.66</v>
      </c>
      <c r="P88" s="65">
        <f t="shared" si="25"/>
        <v>28866666.66</v>
      </c>
      <c r="Q88" s="65">
        <f t="shared" si="25"/>
        <v>28866666.740000002</v>
      </c>
      <c r="R88" s="182">
        <f t="shared" si="25"/>
        <v>346400000</v>
      </c>
      <c r="S88" s="56">
        <f>+'[2]PLANO INGRESOS'!BV95</f>
        <v>40000000</v>
      </c>
      <c r="T88" s="56">
        <f t="shared" si="22"/>
        <v>0</v>
      </c>
      <c r="AA88" s="71">
        <f t="shared" si="23"/>
        <v>0</v>
      </c>
      <c r="AD88" s="182">
        <f>+[3]Hoja7!I85</f>
        <v>127622146</v>
      </c>
      <c r="AF88" s="168">
        <f t="shared" si="20"/>
        <v>3.4210905091041779</v>
      </c>
    </row>
    <row r="89" spans="1:32" ht="29" x14ac:dyDescent="0.35">
      <c r="A89" s="203">
        <v>1125211</v>
      </c>
      <c r="B89" s="192" t="s">
        <v>46</v>
      </c>
      <c r="C89" s="64"/>
      <c r="D89" s="64"/>
      <c r="E89" s="182">
        <f>SUM(E90:E94)</f>
        <v>180600000</v>
      </c>
      <c r="F89" s="182">
        <f t="shared" ref="F89:R89" si="26">SUM(F90:F94)</f>
        <v>15050000</v>
      </c>
      <c r="G89" s="65">
        <f t="shared" si="26"/>
        <v>15050000</v>
      </c>
      <c r="H89" s="65">
        <f t="shared" si="26"/>
        <v>15050000</v>
      </c>
      <c r="I89" s="65">
        <f t="shared" si="26"/>
        <v>15050000</v>
      </c>
      <c r="J89" s="65">
        <f t="shared" si="26"/>
        <v>15050000</v>
      </c>
      <c r="K89" s="65">
        <f t="shared" si="26"/>
        <v>15050000</v>
      </c>
      <c r="L89" s="65">
        <f t="shared" si="26"/>
        <v>15050000</v>
      </c>
      <c r="M89" s="65">
        <f t="shared" si="26"/>
        <v>15050000</v>
      </c>
      <c r="N89" s="65">
        <f t="shared" si="26"/>
        <v>15050000</v>
      </c>
      <c r="O89" s="65">
        <f t="shared" si="26"/>
        <v>15050000</v>
      </c>
      <c r="P89" s="65">
        <f t="shared" si="26"/>
        <v>15050000</v>
      </c>
      <c r="Q89" s="65">
        <f t="shared" si="26"/>
        <v>15050000</v>
      </c>
      <c r="R89" s="182">
        <f t="shared" si="26"/>
        <v>180600000.00000003</v>
      </c>
      <c r="S89" s="56">
        <f>+'[2]PLANO INGRESOS'!BV96</f>
        <v>12000000</v>
      </c>
      <c r="T89" s="56">
        <f t="shared" si="22"/>
        <v>0</v>
      </c>
      <c r="AA89" s="71">
        <f t="shared" si="23"/>
        <v>0</v>
      </c>
      <c r="AD89" s="182">
        <f>+[3]Hoja7!I86</f>
        <v>107936146</v>
      </c>
      <c r="AF89" s="168">
        <f t="shared" si="20"/>
        <v>6.171836943521595</v>
      </c>
    </row>
    <row r="90" spans="1:32" x14ac:dyDescent="0.35">
      <c r="A90" s="205">
        <v>11252111</v>
      </c>
      <c r="B90" s="194" t="s">
        <v>47</v>
      </c>
      <c r="C90" s="69" t="s">
        <v>676</v>
      </c>
      <c r="D90" s="69" t="s">
        <v>735</v>
      </c>
      <c r="E90" s="184">
        <v>169000000</v>
      </c>
      <c r="F90" s="184">
        <v>14083333.33</v>
      </c>
      <c r="G90" s="70">
        <v>14083333.33</v>
      </c>
      <c r="H90" s="70">
        <v>14083333.33</v>
      </c>
      <c r="I90" s="70">
        <v>14083333.33</v>
      </c>
      <c r="J90" s="70">
        <v>14083333.33</v>
      </c>
      <c r="K90" s="70">
        <v>14083333.33</v>
      </c>
      <c r="L90" s="70">
        <v>14083333.33</v>
      </c>
      <c r="M90" s="70">
        <v>14083333.33</v>
      </c>
      <c r="N90" s="70">
        <v>14083333.33</v>
      </c>
      <c r="O90" s="70">
        <v>14083333.33</v>
      </c>
      <c r="P90" s="70">
        <v>14083333.33</v>
      </c>
      <c r="Q90" s="70">
        <v>14083333.369999999</v>
      </c>
      <c r="R90" s="184">
        <f t="shared" ref="R90:R146" si="27">SUM(F90:Q90)</f>
        <v>169000000.00000003</v>
      </c>
      <c r="S90" s="56">
        <f>+'[2]PLANO INGRESOS'!BV97</f>
        <v>60000000</v>
      </c>
      <c r="T90" s="56">
        <f t="shared" si="22"/>
        <v>0</v>
      </c>
      <c r="V90" s="57"/>
      <c r="W90" s="57"/>
      <c r="Z90" s="57"/>
      <c r="AA90" s="71">
        <f t="shared" si="23"/>
        <v>0</v>
      </c>
      <c r="AD90" s="184"/>
      <c r="AF90" s="174">
        <f t="shared" si="20"/>
        <v>-1</v>
      </c>
    </row>
    <row r="91" spans="1:32" s="57" customFormat="1" x14ac:dyDescent="0.35">
      <c r="A91" s="205">
        <v>11252112</v>
      </c>
      <c r="B91" s="194" t="s">
        <v>48</v>
      </c>
      <c r="C91" s="69" t="s">
        <v>676</v>
      </c>
      <c r="D91" s="69" t="s">
        <v>735</v>
      </c>
      <c r="E91" s="184">
        <v>200000</v>
      </c>
      <c r="F91" s="184">
        <v>16666.669999999998</v>
      </c>
      <c r="G91" s="70">
        <v>16666.669999999998</v>
      </c>
      <c r="H91" s="70">
        <v>16666.669999999998</v>
      </c>
      <c r="I91" s="70">
        <v>16666.669999999998</v>
      </c>
      <c r="J91" s="70">
        <v>16666.669999999998</v>
      </c>
      <c r="K91" s="70">
        <v>16666.669999999998</v>
      </c>
      <c r="L91" s="70">
        <v>16666.669999999998</v>
      </c>
      <c r="M91" s="70">
        <v>16666.669999999998</v>
      </c>
      <c r="N91" s="70">
        <v>16666.669999999998</v>
      </c>
      <c r="O91" s="70">
        <v>16666.669999999998</v>
      </c>
      <c r="P91" s="70">
        <v>16666.669999999998</v>
      </c>
      <c r="Q91" s="70">
        <v>16666.63</v>
      </c>
      <c r="R91" s="184">
        <f t="shared" si="27"/>
        <v>199999.99999999994</v>
      </c>
      <c r="S91" s="56">
        <f>+'[2]PLANO INGRESOS'!$BV$98</f>
        <v>94000000</v>
      </c>
      <c r="T91" s="56">
        <f t="shared" si="22"/>
        <v>0</v>
      </c>
      <c r="U91" s="46"/>
      <c r="Z91" s="46"/>
      <c r="AA91" s="71">
        <f t="shared" si="23"/>
        <v>0</v>
      </c>
      <c r="AD91" s="184"/>
      <c r="AF91" s="174">
        <f t="shared" si="20"/>
        <v>-1</v>
      </c>
    </row>
    <row r="92" spans="1:32" x14ac:dyDescent="0.35">
      <c r="A92" s="205">
        <v>11252113</v>
      </c>
      <c r="B92" s="194" t="s">
        <v>49</v>
      </c>
      <c r="C92" s="69" t="s">
        <v>676</v>
      </c>
      <c r="D92" s="69" t="s">
        <v>735</v>
      </c>
      <c r="E92" s="184">
        <v>200000</v>
      </c>
      <c r="F92" s="184">
        <v>16666.669999999998</v>
      </c>
      <c r="G92" s="70">
        <v>16666.669999999998</v>
      </c>
      <c r="H92" s="70">
        <v>16666.669999999998</v>
      </c>
      <c r="I92" s="70">
        <v>16666.669999999998</v>
      </c>
      <c r="J92" s="70">
        <v>16666.669999999998</v>
      </c>
      <c r="K92" s="70">
        <v>16666.669999999998</v>
      </c>
      <c r="L92" s="70">
        <v>16666.669999999998</v>
      </c>
      <c r="M92" s="70">
        <v>16666.669999999998</v>
      </c>
      <c r="N92" s="70">
        <v>16666.669999999998</v>
      </c>
      <c r="O92" s="70">
        <v>16666.669999999998</v>
      </c>
      <c r="P92" s="70">
        <v>16666.669999999998</v>
      </c>
      <c r="Q92" s="70">
        <v>16666.63</v>
      </c>
      <c r="R92" s="184">
        <f t="shared" si="27"/>
        <v>199999.99999999994</v>
      </c>
      <c r="S92" s="56"/>
      <c r="T92" s="56">
        <f t="shared" si="22"/>
        <v>0</v>
      </c>
      <c r="V92" s="57"/>
      <c r="W92" s="57"/>
      <c r="AA92" s="71">
        <f t="shared" si="23"/>
        <v>0</v>
      </c>
      <c r="AD92" s="184"/>
      <c r="AF92" s="174">
        <f t="shared" si="20"/>
        <v>-1</v>
      </c>
    </row>
    <row r="93" spans="1:32" x14ac:dyDescent="0.35">
      <c r="A93" s="205">
        <v>11252114</v>
      </c>
      <c r="B93" s="194" t="s">
        <v>50</v>
      </c>
      <c r="C93" s="69" t="s">
        <v>676</v>
      </c>
      <c r="D93" s="69" t="s">
        <v>735</v>
      </c>
      <c r="E93" s="184">
        <v>10000000</v>
      </c>
      <c r="F93" s="184">
        <v>833333.33</v>
      </c>
      <c r="G93" s="70">
        <v>833333.33</v>
      </c>
      <c r="H93" s="70">
        <v>833333.33</v>
      </c>
      <c r="I93" s="70">
        <v>833333.33</v>
      </c>
      <c r="J93" s="70">
        <v>833333.33</v>
      </c>
      <c r="K93" s="70">
        <v>833333.33</v>
      </c>
      <c r="L93" s="70">
        <v>833333.33</v>
      </c>
      <c r="M93" s="70">
        <v>833333.33</v>
      </c>
      <c r="N93" s="70">
        <v>833333.33</v>
      </c>
      <c r="O93" s="70">
        <v>833333.33</v>
      </c>
      <c r="P93" s="70">
        <v>833333.33</v>
      </c>
      <c r="Q93" s="70">
        <v>833333.37</v>
      </c>
      <c r="R93" s="184">
        <f t="shared" si="27"/>
        <v>9999999.9999999981</v>
      </c>
      <c r="S93" s="56">
        <f>+'[2]PLANO INGRESOS'!$BV$99</f>
        <v>94000000</v>
      </c>
      <c r="T93" s="56">
        <f t="shared" si="22"/>
        <v>0</v>
      </c>
      <c r="U93" s="56"/>
      <c r="Z93" s="57"/>
      <c r="AA93" s="71">
        <f t="shared" si="23"/>
        <v>0</v>
      </c>
      <c r="AB93" s="46">
        <f>+E106/12</f>
        <v>7833333.333333333</v>
      </c>
      <c r="AD93" s="184"/>
      <c r="AF93" s="174">
        <f t="shared" si="20"/>
        <v>-1</v>
      </c>
    </row>
    <row r="94" spans="1:32" s="57" customFormat="1" x14ac:dyDescent="0.35">
      <c r="A94" s="205">
        <v>11252119</v>
      </c>
      <c r="B94" s="194" t="s">
        <v>736</v>
      </c>
      <c r="C94" s="69" t="s">
        <v>676</v>
      </c>
      <c r="D94" s="69" t="s">
        <v>735</v>
      </c>
      <c r="E94" s="184">
        <v>1200000</v>
      </c>
      <c r="F94" s="184">
        <v>100000</v>
      </c>
      <c r="G94" s="70">
        <v>100000</v>
      </c>
      <c r="H94" s="70">
        <v>100000</v>
      </c>
      <c r="I94" s="70">
        <v>100000</v>
      </c>
      <c r="J94" s="70">
        <v>100000</v>
      </c>
      <c r="K94" s="70">
        <v>100000</v>
      </c>
      <c r="L94" s="70">
        <v>100000</v>
      </c>
      <c r="M94" s="70">
        <v>100000</v>
      </c>
      <c r="N94" s="70">
        <v>100000</v>
      </c>
      <c r="O94" s="70">
        <v>100000</v>
      </c>
      <c r="P94" s="70">
        <v>100000</v>
      </c>
      <c r="Q94" s="70">
        <v>100000</v>
      </c>
      <c r="R94" s="184">
        <f t="shared" si="27"/>
        <v>1200000</v>
      </c>
      <c r="S94" s="56">
        <f>+'[2]PLANO INGRESOS'!$BV$101</f>
        <v>1252896796</v>
      </c>
      <c r="T94" s="56">
        <f t="shared" si="22"/>
        <v>0</v>
      </c>
      <c r="U94" s="56"/>
      <c r="V94" s="46"/>
      <c r="W94" s="46"/>
      <c r="Z94" s="46"/>
      <c r="AA94" s="71">
        <f t="shared" si="23"/>
        <v>0</v>
      </c>
      <c r="AD94" s="184"/>
      <c r="AF94" s="174">
        <f t="shared" si="20"/>
        <v>-1</v>
      </c>
    </row>
    <row r="95" spans="1:32" ht="29" x14ac:dyDescent="0.35">
      <c r="A95" s="203">
        <v>1125212</v>
      </c>
      <c r="B95" s="192" t="s">
        <v>52</v>
      </c>
      <c r="C95" s="64"/>
      <c r="D95" s="64"/>
      <c r="E95" s="182">
        <f>+E96</f>
        <v>165800000</v>
      </c>
      <c r="F95" s="182">
        <f t="shared" ref="F95:Q95" si="28">+F96</f>
        <v>13816666.66</v>
      </c>
      <c r="G95" s="65">
        <f t="shared" si="28"/>
        <v>13816666.66</v>
      </c>
      <c r="H95" s="65">
        <f t="shared" si="28"/>
        <v>13816666.66</v>
      </c>
      <c r="I95" s="65">
        <f t="shared" si="28"/>
        <v>13816666.66</v>
      </c>
      <c r="J95" s="65">
        <f t="shared" si="28"/>
        <v>13816666.66</v>
      </c>
      <c r="K95" s="65">
        <f t="shared" si="28"/>
        <v>13816666.66</v>
      </c>
      <c r="L95" s="65">
        <f t="shared" si="28"/>
        <v>13816666.66</v>
      </c>
      <c r="M95" s="65">
        <f t="shared" si="28"/>
        <v>13816666.66</v>
      </c>
      <c r="N95" s="65">
        <f t="shared" si="28"/>
        <v>13816666.66</v>
      </c>
      <c r="O95" s="65">
        <f t="shared" si="28"/>
        <v>13816666.66</v>
      </c>
      <c r="P95" s="65">
        <f t="shared" si="28"/>
        <v>13816666.66</v>
      </c>
      <c r="Q95" s="65">
        <f t="shared" si="28"/>
        <v>13816666.74</v>
      </c>
      <c r="R95" s="182">
        <f t="shared" si="27"/>
        <v>165800000</v>
      </c>
      <c r="S95" s="56"/>
      <c r="T95" s="56">
        <f t="shared" si="22"/>
        <v>0</v>
      </c>
      <c r="Z95" s="57"/>
      <c r="AA95" s="71">
        <f t="shared" si="23"/>
        <v>0</v>
      </c>
      <c r="AD95" s="182">
        <f>+[3]Hoja7!I92</f>
        <v>19686000</v>
      </c>
      <c r="AF95" s="168">
        <f t="shared" si="20"/>
        <v>0.42480096570557341</v>
      </c>
    </row>
    <row r="96" spans="1:32" s="57" customFormat="1" x14ac:dyDescent="0.35">
      <c r="A96" s="203">
        <v>11252121</v>
      </c>
      <c r="B96" s="192" t="s">
        <v>53</v>
      </c>
      <c r="C96" s="64"/>
      <c r="D96" s="64"/>
      <c r="E96" s="182">
        <f>SUM(E97:E103)</f>
        <v>165800000</v>
      </c>
      <c r="F96" s="182">
        <f t="shared" ref="F96:Q96" si="29">SUM(F97:F103)</f>
        <v>13816666.66</v>
      </c>
      <c r="G96" s="65">
        <f t="shared" si="29"/>
        <v>13816666.66</v>
      </c>
      <c r="H96" s="65">
        <f t="shared" si="29"/>
        <v>13816666.66</v>
      </c>
      <c r="I96" s="65">
        <f t="shared" si="29"/>
        <v>13816666.66</v>
      </c>
      <c r="J96" s="65">
        <f t="shared" si="29"/>
        <v>13816666.66</v>
      </c>
      <c r="K96" s="65">
        <f t="shared" si="29"/>
        <v>13816666.66</v>
      </c>
      <c r="L96" s="65">
        <f t="shared" si="29"/>
        <v>13816666.66</v>
      </c>
      <c r="M96" s="65">
        <f t="shared" si="29"/>
        <v>13816666.66</v>
      </c>
      <c r="N96" s="65">
        <f t="shared" si="29"/>
        <v>13816666.66</v>
      </c>
      <c r="O96" s="65">
        <f t="shared" si="29"/>
        <v>13816666.66</v>
      </c>
      <c r="P96" s="65">
        <f t="shared" si="29"/>
        <v>13816666.66</v>
      </c>
      <c r="Q96" s="65">
        <f t="shared" si="29"/>
        <v>13816666.74</v>
      </c>
      <c r="R96" s="182">
        <f t="shared" si="27"/>
        <v>165800000</v>
      </c>
      <c r="S96" s="56">
        <f>+'[2]PLANO INGRESOS'!$BV$103</f>
        <v>1252896796</v>
      </c>
      <c r="T96" s="56">
        <f t="shared" si="22"/>
        <v>0</v>
      </c>
      <c r="U96" s="56"/>
      <c r="V96" s="46"/>
      <c r="W96" s="46"/>
      <c r="AA96" s="71">
        <f t="shared" si="23"/>
        <v>0</v>
      </c>
      <c r="AD96" s="182">
        <f>+[3]Hoja7!I93</f>
        <v>19686000</v>
      </c>
      <c r="AF96" s="168">
        <f t="shared" si="20"/>
        <v>0.42480096570557341</v>
      </c>
    </row>
    <row r="97" spans="1:32" s="57" customFormat="1" x14ac:dyDescent="0.35">
      <c r="A97" s="205">
        <v>112521211</v>
      </c>
      <c r="B97" s="194" t="s">
        <v>54</v>
      </c>
      <c r="C97" s="69" t="s">
        <v>676</v>
      </c>
      <c r="D97" s="69" t="s">
        <v>735</v>
      </c>
      <c r="E97" s="184">
        <v>24000000</v>
      </c>
      <c r="F97" s="184">
        <v>2000000</v>
      </c>
      <c r="G97" s="70">
        <v>2000000</v>
      </c>
      <c r="H97" s="70">
        <v>2000000</v>
      </c>
      <c r="I97" s="70">
        <v>2000000</v>
      </c>
      <c r="J97" s="70">
        <v>2000000</v>
      </c>
      <c r="K97" s="70">
        <v>2000000</v>
      </c>
      <c r="L97" s="70">
        <v>2000000</v>
      </c>
      <c r="M97" s="70">
        <v>2000000</v>
      </c>
      <c r="N97" s="70">
        <v>2000000</v>
      </c>
      <c r="O97" s="70">
        <v>2000000</v>
      </c>
      <c r="P97" s="70">
        <v>2000000</v>
      </c>
      <c r="Q97" s="70">
        <v>2000000</v>
      </c>
      <c r="R97" s="184">
        <f t="shared" si="27"/>
        <v>24000000</v>
      </c>
      <c r="S97" s="56">
        <f>+'[2]PLANO INGRESOS'!$BV$109</f>
        <v>60000000</v>
      </c>
      <c r="T97" s="56">
        <f t="shared" si="22"/>
        <v>0</v>
      </c>
      <c r="U97" s="46"/>
      <c r="V97" s="46"/>
      <c r="W97" s="46"/>
      <c r="Z97" s="46"/>
      <c r="AA97" s="71">
        <f t="shared" si="23"/>
        <v>0</v>
      </c>
      <c r="AD97" s="184"/>
      <c r="AF97" s="174">
        <f t="shared" si="20"/>
        <v>-1</v>
      </c>
    </row>
    <row r="98" spans="1:32" x14ac:dyDescent="0.35">
      <c r="A98" s="205">
        <v>112521212</v>
      </c>
      <c r="B98" s="194" t="s">
        <v>55</v>
      </c>
      <c r="C98" s="69" t="s">
        <v>676</v>
      </c>
      <c r="D98" s="69" t="s">
        <v>735</v>
      </c>
      <c r="E98" s="184">
        <v>1200000</v>
      </c>
      <c r="F98" s="184">
        <v>100000</v>
      </c>
      <c r="G98" s="70">
        <v>100000</v>
      </c>
      <c r="H98" s="70">
        <v>100000</v>
      </c>
      <c r="I98" s="70">
        <v>100000</v>
      </c>
      <c r="J98" s="70">
        <v>100000</v>
      </c>
      <c r="K98" s="70">
        <v>100000</v>
      </c>
      <c r="L98" s="70">
        <v>100000</v>
      </c>
      <c r="M98" s="70">
        <v>100000</v>
      </c>
      <c r="N98" s="70">
        <v>100000</v>
      </c>
      <c r="O98" s="70">
        <v>100000</v>
      </c>
      <c r="P98" s="70">
        <v>100000</v>
      </c>
      <c r="Q98" s="70">
        <v>100000</v>
      </c>
      <c r="R98" s="184">
        <f t="shared" si="27"/>
        <v>1200000</v>
      </c>
      <c r="S98" s="56">
        <v>60000000</v>
      </c>
      <c r="T98" s="56">
        <f t="shared" si="22"/>
        <v>0</v>
      </c>
      <c r="U98" s="56"/>
      <c r="Z98" s="57"/>
      <c r="AA98" s="71">
        <f t="shared" si="23"/>
        <v>0</v>
      </c>
      <c r="AD98" s="184"/>
      <c r="AF98" s="174">
        <f t="shared" si="20"/>
        <v>-1</v>
      </c>
    </row>
    <row r="99" spans="1:32" s="57" customFormat="1" x14ac:dyDescent="0.35">
      <c r="A99" s="205">
        <v>112521213</v>
      </c>
      <c r="B99" s="194" t="s">
        <v>56</v>
      </c>
      <c r="C99" s="69" t="s">
        <v>676</v>
      </c>
      <c r="D99" s="69" t="s">
        <v>735</v>
      </c>
      <c r="E99" s="184">
        <v>600000</v>
      </c>
      <c r="F99" s="184">
        <v>50000</v>
      </c>
      <c r="G99" s="70">
        <v>50000</v>
      </c>
      <c r="H99" s="70">
        <v>50000</v>
      </c>
      <c r="I99" s="70">
        <v>50000</v>
      </c>
      <c r="J99" s="70">
        <v>50000</v>
      </c>
      <c r="K99" s="70">
        <v>50000</v>
      </c>
      <c r="L99" s="70">
        <v>50000</v>
      </c>
      <c r="M99" s="70">
        <v>50000</v>
      </c>
      <c r="N99" s="70">
        <v>50000</v>
      </c>
      <c r="O99" s="70">
        <v>50000</v>
      </c>
      <c r="P99" s="70">
        <v>50000</v>
      </c>
      <c r="Q99" s="70">
        <v>50000</v>
      </c>
      <c r="R99" s="184">
        <f t="shared" si="27"/>
        <v>600000</v>
      </c>
      <c r="S99" s="56">
        <f>+'[2]PLANO INGRESOS'!$BV$110</f>
        <v>1192896796</v>
      </c>
      <c r="T99" s="56">
        <f t="shared" si="22"/>
        <v>0</v>
      </c>
      <c r="U99" s="56"/>
      <c r="Z99" s="46"/>
      <c r="AA99" s="71">
        <f t="shared" si="23"/>
        <v>0</v>
      </c>
      <c r="AD99" s="184"/>
      <c r="AF99" s="174">
        <f t="shared" si="20"/>
        <v>-1</v>
      </c>
    </row>
    <row r="100" spans="1:32" x14ac:dyDescent="0.35">
      <c r="A100" s="205">
        <v>112521214</v>
      </c>
      <c r="B100" s="194" t="s">
        <v>57</v>
      </c>
      <c r="C100" s="69" t="s">
        <v>676</v>
      </c>
      <c r="D100" s="69" t="s">
        <v>735</v>
      </c>
      <c r="E100" s="184">
        <v>28000000</v>
      </c>
      <c r="F100" s="184">
        <v>2333333.33</v>
      </c>
      <c r="G100" s="70">
        <v>2333333.33</v>
      </c>
      <c r="H100" s="70">
        <v>2333333.33</v>
      </c>
      <c r="I100" s="70">
        <v>2333333.33</v>
      </c>
      <c r="J100" s="70">
        <v>2333333.33</v>
      </c>
      <c r="K100" s="70">
        <v>2333333.33</v>
      </c>
      <c r="L100" s="70">
        <v>2333333.33</v>
      </c>
      <c r="M100" s="70">
        <v>2333333.33</v>
      </c>
      <c r="N100" s="70">
        <v>2333333.33</v>
      </c>
      <c r="O100" s="70">
        <v>2333333.33</v>
      </c>
      <c r="P100" s="70">
        <v>2333333.33</v>
      </c>
      <c r="Q100" s="70">
        <v>2333333.37</v>
      </c>
      <c r="R100" s="184">
        <f t="shared" si="27"/>
        <v>27999999.999999996</v>
      </c>
      <c r="S100" s="56">
        <f>+'[2]PLANO INGRESOS'!BV111</f>
        <v>63999996</v>
      </c>
      <c r="T100" s="56">
        <f t="shared" si="22"/>
        <v>0</v>
      </c>
      <c r="U100" s="56"/>
      <c r="V100" s="57"/>
      <c r="W100" s="57"/>
      <c r="AA100" s="71">
        <f t="shared" si="23"/>
        <v>0</v>
      </c>
      <c r="AD100" s="184"/>
      <c r="AF100" s="174">
        <f t="shared" si="20"/>
        <v>-1</v>
      </c>
    </row>
    <row r="101" spans="1:32" x14ac:dyDescent="0.35">
      <c r="A101" s="205">
        <v>112521215</v>
      </c>
      <c r="B101" s="194" t="s">
        <v>58</v>
      </c>
      <c r="C101" s="69" t="s">
        <v>676</v>
      </c>
      <c r="D101" s="69" t="s">
        <v>735</v>
      </c>
      <c r="E101" s="184">
        <v>40000000</v>
      </c>
      <c r="F101" s="184">
        <v>3333333.33</v>
      </c>
      <c r="G101" s="70">
        <v>3333333.33</v>
      </c>
      <c r="H101" s="70">
        <v>3333333.33</v>
      </c>
      <c r="I101" s="70">
        <v>3333333.33</v>
      </c>
      <c r="J101" s="70">
        <v>3333333.33</v>
      </c>
      <c r="K101" s="70">
        <v>3333333.33</v>
      </c>
      <c r="L101" s="70">
        <v>3333333.33</v>
      </c>
      <c r="M101" s="70">
        <v>3333333.33</v>
      </c>
      <c r="N101" s="70">
        <v>3333333.33</v>
      </c>
      <c r="O101" s="70">
        <v>3333333.33</v>
      </c>
      <c r="P101" s="70">
        <v>3333333.33</v>
      </c>
      <c r="Q101" s="70">
        <v>3333333.37</v>
      </c>
      <c r="R101" s="184">
        <f t="shared" si="27"/>
        <v>39999999.999999993</v>
      </c>
      <c r="S101" s="56">
        <f>+'[2]PLANO INGRESOS'!BV112</f>
        <v>164736000</v>
      </c>
      <c r="T101" s="56">
        <f t="shared" si="22"/>
        <v>0</v>
      </c>
      <c r="U101" s="56"/>
      <c r="V101" s="57"/>
      <c r="W101" s="57"/>
      <c r="AA101" s="71">
        <f t="shared" si="23"/>
        <v>0</v>
      </c>
      <c r="AD101" s="184"/>
      <c r="AF101" s="174">
        <f t="shared" si="20"/>
        <v>-1</v>
      </c>
    </row>
    <row r="102" spans="1:32" x14ac:dyDescent="0.35">
      <c r="A102" s="205">
        <v>112521216</v>
      </c>
      <c r="B102" s="194" t="s">
        <v>59</v>
      </c>
      <c r="C102" s="69" t="s">
        <v>676</v>
      </c>
      <c r="D102" s="69" t="s">
        <v>735</v>
      </c>
      <c r="E102" s="184">
        <v>12000000</v>
      </c>
      <c r="F102" s="184">
        <v>1000000</v>
      </c>
      <c r="G102" s="70">
        <v>1000000</v>
      </c>
      <c r="H102" s="70">
        <v>1000000</v>
      </c>
      <c r="I102" s="70">
        <v>1000000</v>
      </c>
      <c r="J102" s="70">
        <v>1000000</v>
      </c>
      <c r="K102" s="70">
        <v>1000000</v>
      </c>
      <c r="L102" s="70">
        <v>1000000</v>
      </c>
      <c r="M102" s="70">
        <v>1000000</v>
      </c>
      <c r="N102" s="70">
        <v>1000000</v>
      </c>
      <c r="O102" s="70">
        <v>1000000</v>
      </c>
      <c r="P102" s="70">
        <v>1000000</v>
      </c>
      <c r="Q102" s="70">
        <v>1000000</v>
      </c>
      <c r="R102" s="184">
        <f t="shared" si="27"/>
        <v>12000000</v>
      </c>
      <c r="S102" s="56">
        <f>+'[2]PLANO INGRESOS'!BV113</f>
        <v>47712000</v>
      </c>
      <c r="T102" s="56">
        <f t="shared" si="22"/>
        <v>0</v>
      </c>
      <c r="U102" s="56"/>
      <c r="AA102" s="71">
        <f t="shared" si="23"/>
        <v>0</v>
      </c>
      <c r="AD102" s="184"/>
      <c r="AF102" s="174">
        <f t="shared" si="20"/>
        <v>-1</v>
      </c>
    </row>
    <row r="103" spans="1:32" x14ac:dyDescent="0.35">
      <c r="A103" s="205">
        <v>112521217</v>
      </c>
      <c r="B103" s="194" t="s">
        <v>737</v>
      </c>
      <c r="C103" s="69" t="s">
        <v>676</v>
      </c>
      <c r="D103" s="69" t="s">
        <v>735</v>
      </c>
      <c r="E103" s="184">
        <v>60000000</v>
      </c>
      <c r="F103" s="184">
        <v>5000000</v>
      </c>
      <c r="G103" s="70">
        <v>5000000</v>
      </c>
      <c r="H103" s="70">
        <v>5000000</v>
      </c>
      <c r="I103" s="70">
        <v>5000000</v>
      </c>
      <c r="J103" s="70">
        <v>5000000</v>
      </c>
      <c r="K103" s="70">
        <v>5000000</v>
      </c>
      <c r="L103" s="70">
        <v>5000000</v>
      </c>
      <c r="M103" s="70">
        <v>5000000</v>
      </c>
      <c r="N103" s="70">
        <v>5000000</v>
      </c>
      <c r="O103" s="70">
        <v>5000000</v>
      </c>
      <c r="P103" s="70">
        <v>5000000</v>
      </c>
      <c r="Q103" s="70">
        <v>5000000</v>
      </c>
      <c r="R103" s="184">
        <f t="shared" si="27"/>
        <v>60000000</v>
      </c>
      <c r="S103" s="56">
        <f>+'[2]PLANO INGRESOS'!BV114</f>
        <v>48000000</v>
      </c>
      <c r="T103" s="56">
        <f t="shared" si="22"/>
        <v>0</v>
      </c>
      <c r="U103" s="56"/>
      <c r="AA103" s="71">
        <f t="shared" si="23"/>
        <v>0</v>
      </c>
      <c r="AD103" s="184"/>
      <c r="AF103" s="174">
        <f t="shared" si="20"/>
        <v>-1</v>
      </c>
    </row>
    <row r="104" spans="1:32" ht="29" x14ac:dyDescent="0.35">
      <c r="A104" s="203">
        <v>112528</v>
      </c>
      <c r="B104" s="192" t="s">
        <v>738</v>
      </c>
      <c r="C104" s="64"/>
      <c r="D104" s="64"/>
      <c r="E104" s="182">
        <f>+E105+E106</f>
        <v>94000000</v>
      </c>
      <c r="F104" s="182">
        <f t="shared" ref="F104:Q104" si="30">+F105+F106</f>
        <v>7833333.333333333</v>
      </c>
      <c r="G104" s="65">
        <f t="shared" si="30"/>
        <v>7833333.333333333</v>
      </c>
      <c r="H104" s="65">
        <f t="shared" si="30"/>
        <v>7833333.333333333</v>
      </c>
      <c r="I104" s="65">
        <f t="shared" si="30"/>
        <v>7833333.333333333</v>
      </c>
      <c r="J104" s="65">
        <f t="shared" si="30"/>
        <v>7833333.333333333</v>
      </c>
      <c r="K104" s="65">
        <f t="shared" si="30"/>
        <v>7833333.333333333</v>
      </c>
      <c r="L104" s="65">
        <f t="shared" si="30"/>
        <v>7833333.333333333</v>
      </c>
      <c r="M104" s="65">
        <f t="shared" si="30"/>
        <v>7833333.333333333</v>
      </c>
      <c r="N104" s="65">
        <f t="shared" si="30"/>
        <v>7833333.333333333</v>
      </c>
      <c r="O104" s="65">
        <f t="shared" si="30"/>
        <v>7833333.333333333</v>
      </c>
      <c r="P104" s="65">
        <f t="shared" si="30"/>
        <v>7833333.333333333</v>
      </c>
      <c r="Q104" s="65">
        <f t="shared" si="30"/>
        <v>7833333.333333333</v>
      </c>
      <c r="R104" s="182">
        <f t="shared" si="27"/>
        <v>93999999.999999985</v>
      </c>
      <c r="S104" s="56">
        <f>+'[2]PLANO INGRESOS'!BV115</f>
        <v>132099996</v>
      </c>
      <c r="T104" s="56">
        <f t="shared" si="22"/>
        <v>0</v>
      </c>
      <c r="U104" s="56"/>
      <c r="AA104" s="71">
        <f t="shared" si="23"/>
        <v>0</v>
      </c>
      <c r="AD104" s="182">
        <f>+[3]Hoja7!I101</f>
        <v>8376760</v>
      </c>
      <c r="AF104" s="168">
        <f t="shared" si="20"/>
        <v>6.9373617021276632E-2</v>
      </c>
    </row>
    <row r="105" spans="1:32" ht="43.5" x14ac:dyDescent="0.35">
      <c r="A105" s="207">
        <v>1125281</v>
      </c>
      <c r="B105" s="196" t="s">
        <v>739</v>
      </c>
      <c r="C105" s="69"/>
      <c r="D105" s="69"/>
      <c r="E105" s="184"/>
      <c r="F105" s="184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84">
        <f t="shared" si="27"/>
        <v>0</v>
      </c>
      <c r="S105" s="56">
        <f>+'[2]PLANO INGRESOS'!BV116</f>
        <v>168000000</v>
      </c>
      <c r="T105" s="56">
        <f t="shared" si="22"/>
        <v>0</v>
      </c>
      <c r="U105" s="56"/>
      <c r="V105" s="57"/>
      <c r="W105" s="57"/>
      <c r="AA105" s="71">
        <f t="shared" si="23"/>
        <v>0</v>
      </c>
      <c r="AB105" s="46">
        <f>+E118/12</f>
        <v>14000000</v>
      </c>
      <c r="AD105" s="184"/>
      <c r="AF105" s="174" t="e">
        <f t="shared" si="20"/>
        <v>#DIV/0!</v>
      </c>
    </row>
    <row r="106" spans="1:32" ht="29" x14ac:dyDescent="0.35">
      <c r="A106" s="207">
        <v>1125282</v>
      </c>
      <c r="B106" s="196" t="s">
        <v>83</v>
      </c>
      <c r="C106" s="69"/>
      <c r="D106" s="69"/>
      <c r="E106" s="184">
        <v>94000000</v>
      </c>
      <c r="F106" s="184">
        <v>7833333.333333333</v>
      </c>
      <c r="G106" s="70">
        <v>7833333.333333333</v>
      </c>
      <c r="H106" s="70">
        <v>7833333.333333333</v>
      </c>
      <c r="I106" s="70">
        <v>7833333.333333333</v>
      </c>
      <c r="J106" s="70">
        <v>7833333.333333333</v>
      </c>
      <c r="K106" s="70">
        <v>7833333.333333333</v>
      </c>
      <c r="L106" s="70">
        <v>7833333.333333333</v>
      </c>
      <c r="M106" s="70">
        <v>7833333.333333333</v>
      </c>
      <c r="N106" s="70">
        <v>7833333.333333333</v>
      </c>
      <c r="O106" s="70">
        <v>7833333.333333333</v>
      </c>
      <c r="P106" s="70">
        <v>7833333.333333333</v>
      </c>
      <c r="Q106" s="70">
        <v>7833333.333333333</v>
      </c>
      <c r="R106" s="184">
        <f t="shared" si="27"/>
        <v>93999999.999999985</v>
      </c>
      <c r="S106" s="56">
        <f>+'[2]PLANO INGRESOS'!BV117</f>
        <v>99840000</v>
      </c>
      <c r="T106" s="56">
        <f t="shared" si="22"/>
        <v>0</v>
      </c>
      <c r="U106" s="56"/>
      <c r="AA106" s="71">
        <f t="shared" si="23"/>
        <v>0</v>
      </c>
      <c r="AD106" s="184"/>
      <c r="AF106" s="174">
        <f t="shared" si="20"/>
        <v>-1</v>
      </c>
    </row>
    <row r="107" spans="1:32" ht="29" x14ac:dyDescent="0.35">
      <c r="A107" s="203">
        <v>112529</v>
      </c>
      <c r="B107" s="192" t="s">
        <v>395</v>
      </c>
      <c r="C107" s="64"/>
      <c r="D107" s="64"/>
      <c r="E107" s="182">
        <f>+E108+E109</f>
        <v>1252896796</v>
      </c>
      <c r="F107" s="182">
        <f t="shared" ref="F107:Q107" si="31">+F108+F109</f>
        <v>72574733</v>
      </c>
      <c r="G107" s="65">
        <f t="shared" si="31"/>
        <v>121574733</v>
      </c>
      <c r="H107" s="65">
        <f t="shared" si="31"/>
        <v>81574733</v>
      </c>
      <c r="I107" s="65">
        <f t="shared" si="31"/>
        <v>72574733</v>
      </c>
      <c r="J107" s="65">
        <f t="shared" si="31"/>
        <v>174574733</v>
      </c>
      <c r="K107" s="65">
        <f t="shared" si="31"/>
        <v>78574733</v>
      </c>
      <c r="L107" s="65">
        <f t="shared" si="31"/>
        <v>72574733</v>
      </c>
      <c r="M107" s="65">
        <f t="shared" si="31"/>
        <v>121574733</v>
      </c>
      <c r="N107" s="65">
        <f t="shared" si="31"/>
        <v>81574733</v>
      </c>
      <c r="O107" s="65">
        <f t="shared" si="31"/>
        <v>72574733</v>
      </c>
      <c r="P107" s="65">
        <f t="shared" si="31"/>
        <v>224574733</v>
      </c>
      <c r="Q107" s="65">
        <f t="shared" si="31"/>
        <v>78574733</v>
      </c>
      <c r="R107" s="182">
        <f t="shared" si="27"/>
        <v>1252896796</v>
      </c>
      <c r="S107" s="56">
        <f>+'[2]PLANO INGRESOS'!BV118</f>
        <v>50400000</v>
      </c>
      <c r="T107" s="56">
        <f t="shared" si="22"/>
        <v>0</v>
      </c>
      <c r="U107" s="56"/>
      <c r="V107" s="57"/>
      <c r="W107" s="57"/>
      <c r="AA107" s="71">
        <f t="shared" si="23"/>
        <v>0</v>
      </c>
      <c r="AD107" s="182">
        <f>+[3]Hoja7!I103</f>
        <v>60105139</v>
      </c>
      <c r="AF107" s="168">
        <f t="shared" si="20"/>
        <v>-0.17181729073670859</v>
      </c>
    </row>
    <row r="108" spans="1:32" x14ac:dyDescent="0.35">
      <c r="A108" s="207">
        <v>1125291</v>
      </c>
      <c r="B108" s="197" t="s">
        <v>397</v>
      </c>
      <c r="C108" s="69"/>
      <c r="D108" s="69"/>
      <c r="E108" s="184"/>
      <c r="F108" s="184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84">
        <f t="shared" si="27"/>
        <v>0</v>
      </c>
      <c r="S108" s="56">
        <f>+'[2]PLANO INGRESOS'!BV119</f>
        <v>36108804</v>
      </c>
      <c r="T108" s="56">
        <f t="shared" si="22"/>
        <v>0</v>
      </c>
      <c r="U108" s="56"/>
      <c r="V108" s="57"/>
      <c r="W108" s="57"/>
      <c r="AA108" s="71">
        <f t="shared" si="23"/>
        <v>0</v>
      </c>
      <c r="AD108" s="184"/>
      <c r="AF108" s="174" t="e">
        <f t="shared" si="20"/>
        <v>#DIV/0!</v>
      </c>
    </row>
    <row r="109" spans="1:32" x14ac:dyDescent="0.35">
      <c r="A109" s="203">
        <v>11252935</v>
      </c>
      <c r="B109" s="192" t="s">
        <v>401</v>
      </c>
      <c r="C109" s="64"/>
      <c r="D109" s="64"/>
      <c r="E109" s="182">
        <f t="shared" ref="E109:R109" si="32">+E110+E112</f>
        <v>1252896796</v>
      </c>
      <c r="F109" s="182">
        <f t="shared" si="32"/>
        <v>72574733</v>
      </c>
      <c r="G109" s="65">
        <f t="shared" si="32"/>
        <v>121574733</v>
      </c>
      <c r="H109" s="65">
        <f t="shared" si="32"/>
        <v>81574733</v>
      </c>
      <c r="I109" s="65">
        <f t="shared" si="32"/>
        <v>72574733</v>
      </c>
      <c r="J109" s="65">
        <f t="shared" si="32"/>
        <v>174574733</v>
      </c>
      <c r="K109" s="65">
        <f t="shared" si="32"/>
        <v>78574733</v>
      </c>
      <c r="L109" s="65">
        <f t="shared" si="32"/>
        <v>72574733</v>
      </c>
      <c r="M109" s="65">
        <f t="shared" si="32"/>
        <v>121574733</v>
      </c>
      <c r="N109" s="65">
        <f t="shared" si="32"/>
        <v>81574733</v>
      </c>
      <c r="O109" s="65">
        <f t="shared" si="32"/>
        <v>72574733</v>
      </c>
      <c r="P109" s="65">
        <f t="shared" si="32"/>
        <v>224574733</v>
      </c>
      <c r="Q109" s="65">
        <f t="shared" si="32"/>
        <v>78574733</v>
      </c>
      <c r="R109" s="182">
        <f t="shared" si="32"/>
        <v>1252896796</v>
      </c>
      <c r="S109" s="56">
        <f>+'[2]PLANO INGRESOS'!BV120</f>
        <v>220000000</v>
      </c>
      <c r="T109" s="56">
        <f t="shared" si="22"/>
        <v>0</v>
      </c>
      <c r="U109" s="56"/>
      <c r="V109" s="57"/>
      <c r="W109" s="57"/>
      <c r="AA109" s="71">
        <f t="shared" si="23"/>
        <v>0</v>
      </c>
      <c r="AD109" s="182">
        <f>+[3]Hoja7!I106</f>
        <v>60105139</v>
      </c>
      <c r="AF109" s="168">
        <f t="shared" si="20"/>
        <v>-0.17181729073670859</v>
      </c>
    </row>
    <row r="110" spans="1:32" x14ac:dyDescent="0.35">
      <c r="A110" s="204">
        <v>112529351</v>
      </c>
      <c r="B110" s="193" t="s">
        <v>740</v>
      </c>
      <c r="C110" s="66"/>
      <c r="D110" s="66"/>
      <c r="E110" s="183">
        <f t="shared" ref="E110:Q110" si="33">+E111</f>
        <v>60000000</v>
      </c>
      <c r="F110" s="183">
        <f t="shared" si="33"/>
        <v>5000000</v>
      </c>
      <c r="G110" s="67">
        <f t="shared" si="33"/>
        <v>5000000</v>
      </c>
      <c r="H110" s="67">
        <f t="shared" si="33"/>
        <v>5000000</v>
      </c>
      <c r="I110" s="67">
        <f t="shared" si="33"/>
        <v>5000000</v>
      </c>
      <c r="J110" s="67">
        <f t="shared" si="33"/>
        <v>5000000</v>
      </c>
      <c r="K110" s="67">
        <f t="shared" si="33"/>
        <v>5000000</v>
      </c>
      <c r="L110" s="67">
        <f t="shared" si="33"/>
        <v>5000000</v>
      </c>
      <c r="M110" s="67">
        <f t="shared" si="33"/>
        <v>5000000</v>
      </c>
      <c r="N110" s="67">
        <f t="shared" si="33"/>
        <v>5000000</v>
      </c>
      <c r="O110" s="67">
        <f t="shared" si="33"/>
        <v>5000000</v>
      </c>
      <c r="P110" s="67">
        <f t="shared" si="33"/>
        <v>5000000</v>
      </c>
      <c r="Q110" s="67">
        <f t="shared" si="33"/>
        <v>5000000</v>
      </c>
      <c r="R110" s="183">
        <f>+R111</f>
        <v>60000000</v>
      </c>
      <c r="S110" s="56">
        <f>+'[2]PLANO INGRESOS'!BV121</f>
        <v>12000000</v>
      </c>
      <c r="T110" s="56">
        <f t="shared" si="22"/>
        <v>0</v>
      </c>
      <c r="U110" s="56"/>
      <c r="V110" s="57"/>
      <c r="W110" s="57"/>
      <c r="AA110" s="71">
        <f t="shared" si="23"/>
        <v>0</v>
      </c>
      <c r="AD110" s="183">
        <f>+[3]Hoja7!I107</f>
        <v>0</v>
      </c>
      <c r="AF110" s="173">
        <f t="shared" si="20"/>
        <v>-1</v>
      </c>
    </row>
    <row r="111" spans="1:32" x14ac:dyDescent="0.35">
      <c r="A111" s="205">
        <v>112529351</v>
      </c>
      <c r="B111" s="194" t="s">
        <v>740</v>
      </c>
      <c r="C111" s="69" t="s">
        <v>676</v>
      </c>
      <c r="D111" s="69" t="s">
        <v>740</v>
      </c>
      <c r="E111" s="184">
        <v>60000000</v>
      </c>
      <c r="F111" s="184">
        <v>5000000</v>
      </c>
      <c r="G111" s="70">
        <v>5000000</v>
      </c>
      <c r="H111" s="70">
        <v>5000000</v>
      </c>
      <c r="I111" s="70">
        <v>5000000</v>
      </c>
      <c r="J111" s="70">
        <v>5000000</v>
      </c>
      <c r="K111" s="70">
        <v>5000000</v>
      </c>
      <c r="L111" s="70">
        <v>5000000</v>
      </c>
      <c r="M111" s="70">
        <v>5000000</v>
      </c>
      <c r="N111" s="70">
        <v>5000000</v>
      </c>
      <c r="O111" s="70">
        <v>5000000</v>
      </c>
      <c r="P111" s="70">
        <v>5000000</v>
      </c>
      <c r="Q111" s="70">
        <v>5000000</v>
      </c>
      <c r="R111" s="184">
        <f t="shared" si="27"/>
        <v>60000000</v>
      </c>
      <c r="S111" s="56">
        <f>+'[2]PLANO INGRESOS'!BV122</f>
        <v>150000000</v>
      </c>
      <c r="T111" s="56">
        <f t="shared" si="22"/>
        <v>0</v>
      </c>
      <c r="U111" s="56"/>
      <c r="Z111" s="57"/>
      <c r="AA111" s="71">
        <f t="shared" si="23"/>
        <v>0</v>
      </c>
      <c r="AD111" s="184"/>
      <c r="AF111" s="174">
        <f t="shared" si="20"/>
        <v>-1</v>
      </c>
    </row>
    <row r="112" spans="1:32" s="57" customFormat="1" x14ac:dyDescent="0.35">
      <c r="A112" s="204">
        <v>112529352</v>
      </c>
      <c r="B112" s="193" t="s">
        <v>405</v>
      </c>
      <c r="C112" s="66"/>
      <c r="D112" s="66"/>
      <c r="E112" s="183">
        <f t="shared" ref="E112:R112" si="34">SUM(E113:E124)</f>
        <v>1192896796</v>
      </c>
      <c r="F112" s="183">
        <f t="shared" si="34"/>
        <v>67574733</v>
      </c>
      <c r="G112" s="67">
        <f t="shared" si="34"/>
        <v>116574733</v>
      </c>
      <c r="H112" s="67">
        <f t="shared" si="34"/>
        <v>76574733</v>
      </c>
      <c r="I112" s="67">
        <f t="shared" si="34"/>
        <v>67574733</v>
      </c>
      <c r="J112" s="67">
        <f t="shared" si="34"/>
        <v>169574733</v>
      </c>
      <c r="K112" s="67">
        <f t="shared" si="34"/>
        <v>73574733</v>
      </c>
      <c r="L112" s="67">
        <f t="shared" si="34"/>
        <v>67574733</v>
      </c>
      <c r="M112" s="67">
        <f t="shared" si="34"/>
        <v>116574733</v>
      </c>
      <c r="N112" s="67">
        <f t="shared" si="34"/>
        <v>76574733</v>
      </c>
      <c r="O112" s="67">
        <f t="shared" si="34"/>
        <v>67574733</v>
      </c>
      <c r="P112" s="67">
        <f t="shared" si="34"/>
        <v>219574733</v>
      </c>
      <c r="Q112" s="67">
        <f t="shared" si="34"/>
        <v>73574733</v>
      </c>
      <c r="R112" s="183">
        <f t="shared" si="34"/>
        <v>1192896796</v>
      </c>
      <c r="S112" s="56">
        <f>+'[2]PLANO INGRESOS'!BV124</f>
        <v>80379443370.219986</v>
      </c>
      <c r="T112" s="56">
        <f t="shared" ref="T112:T120" si="35">+E126-S112</f>
        <v>1365809239.780014</v>
      </c>
      <c r="U112" s="46"/>
      <c r="V112" s="46"/>
      <c r="W112" s="46"/>
      <c r="AA112" s="71">
        <f t="shared" ref="AA112:AA124" si="36">+R126-E126</f>
        <v>0</v>
      </c>
      <c r="AD112" s="183">
        <f>+[3]Hoja7!I108</f>
        <v>56733054</v>
      </c>
      <c r="AF112" s="173">
        <f t="shared" si="20"/>
        <v>-0.1604398348122219</v>
      </c>
    </row>
    <row r="113" spans="1:35" s="57" customFormat="1" x14ac:dyDescent="0.35">
      <c r="A113" s="205">
        <v>1125293521</v>
      </c>
      <c r="B113" s="194" t="s">
        <v>741</v>
      </c>
      <c r="C113" s="69" t="s">
        <v>676</v>
      </c>
      <c r="D113" s="69" t="s">
        <v>741</v>
      </c>
      <c r="E113" s="184">
        <v>63999996</v>
      </c>
      <c r="F113" s="184">
        <v>5333333</v>
      </c>
      <c r="G113" s="70">
        <v>5333333</v>
      </c>
      <c r="H113" s="70">
        <v>5333333</v>
      </c>
      <c r="I113" s="70">
        <v>5333333</v>
      </c>
      <c r="J113" s="70">
        <v>5333333</v>
      </c>
      <c r="K113" s="70">
        <v>5333333</v>
      </c>
      <c r="L113" s="70">
        <v>5333333</v>
      </c>
      <c r="M113" s="70">
        <v>5333333</v>
      </c>
      <c r="N113" s="70">
        <v>5333333</v>
      </c>
      <c r="O113" s="70">
        <v>5333333</v>
      </c>
      <c r="P113" s="70">
        <v>5333333</v>
      </c>
      <c r="Q113" s="70">
        <v>5333333</v>
      </c>
      <c r="R113" s="184">
        <f t="shared" si="27"/>
        <v>63999996</v>
      </c>
      <c r="S113" s="56">
        <f>+'[2]PLANO INGRESOS'!BV125</f>
        <v>80379443370.219986</v>
      </c>
      <c r="T113" s="56">
        <f t="shared" si="35"/>
        <v>1365809239.780014</v>
      </c>
      <c r="U113" s="46"/>
      <c r="V113" s="46"/>
      <c r="W113" s="46"/>
      <c r="AA113" s="71">
        <f t="shared" si="36"/>
        <v>0</v>
      </c>
      <c r="AD113" s="184"/>
      <c r="AF113" s="174">
        <f t="shared" si="20"/>
        <v>-1</v>
      </c>
    </row>
    <row r="114" spans="1:35" s="57" customFormat="1" x14ac:dyDescent="0.35">
      <c r="A114" s="205">
        <v>1125293522</v>
      </c>
      <c r="B114" s="194" t="s">
        <v>742</v>
      </c>
      <c r="C114" s="69" t="s">
        <v>676</v>
      </c>
      <c r="D114" s="69" t="s">
        <v>742</v>
      </c>
      <c r="E114" s="184">
        <v>164736000</v>
      </c>
      <c r="F114" s="184">
        <v>13728000</v>
      </c>
      <c r="G114" s="70">
        <v>13728000</v>
      </c>
      <c r="H114" s="70">
        <v>13728000</v>
      </c>
      <c r="I114" s="70">
        <v>13728000</v>
      </c>
      <c r="J114" s="70">
        <v>13728000</v>
      </c>
      <c r="K114" s="70">
        <v>13728000</v>
      </c>
      <c r="L114" s="70">
        <v>13728000</v>
      </c>
      <c r="M114" s="70">
        <v>13728000</v>
      </c>
      <c r="N114" s="70">
        <v>13728000</v>
      </c>
      <c r="O114" s="70">
        <v>13728000</v>
      </c>
      <c r="P114" s="70">
        <v>13728000</v>
      </c>
      <c r="Q114" s="70">
        <v>13728000</v>
      </c>
      <c r="R114" s="184">
        <f t="shared" si="27"/>
        <v>164736000</v>
      </c>
      <c r="S114" s="56">
        <v>80379443370.219986</v>
      </c>
      <c r="T114" s="56">
        <f t="shared" si="35"/>
        <v>270486565.78001404</v>
      </c>
      <c r="U114" s="56"/>
      <c r="V114" s="46"/>
      <c r="W114" s="46"/>
      <c r="Z114" s="46"/>
      <c r="AA114" s="71">
        <f t="shared" si="36"/>
        <v>0</v>
      </c>
      <c r="AD114" s="184"/>
      <c r="AF114" s="174">
        <f t="shared" si="20"/>
        <v>-1</v>
      </c>
    </row>
    <row r="115" spans="1:35" x14ac:dyDescent="0.35">
      <c r="A115" s="205">
        <v>1125293523</v>
      </c>
      <c r="B115" s="194" t="s">
        <v>743</v>
      </c>
      <c r="C115" s="69" t="s">
        <v>676</v>
      </c>
      <c r="D115" s="69" t="s">
        <v>743</v>
      </c>
      <c r="E115" s="184">
        <v>47712000</v>
      </c>
      <c r="F115" s="184">
        <v>3976000</v>
      </c>
      <c r="G115" s="70">
        <v>3976000</v>
      </c>
      <c r="H115" s="70">
        <v>3976000</v>
      </c>
      <c r="I115" s="70">
        <v>3976000</v>
      </c>
      <c r="J115" s="70">
        <v>3976000</v>
      </c>
      <c r="K115" s="70">
        <v>3976000</v>
      </c>
      <c r="L115" s="70">
        <v>3976000</v>
      </c>
      <c r="M115" s="70">
        <v>3976000</v>
      </c>
      <c r="N115" s="70">
        <v>3976000</v>
      </c>
      <c r="O115" s="70">
        <v>3976000</v>
      </c>
      <c r="P115" s="70">
        <v>3976000</v>
      </c>
      <c r="Q115" s="70">
        <v>3976000</v>
      </c>
      <c r="R115" s="184">
        <f t="shared" si="27"/>
        <v>47712000</v>
      </c>
      <c r="S115" s="56">
        <f>+'[2]PLANO INGRESOS'!BV127</f>
        <v>62787807976.949997</v>
      </c>
      <c r="T115" s="56">
        <f t="shared" si="35"/>
        <v>5.00030517578125E-2</v>
      </c>
      <c r="U115" s="56"/>
      <c r="AA115" s="71">
        <f t="shared" si="36"/>
        <v>0</v>
      </c>
      <c r="AD115" s="184"/>
      <c r="AF115" s="174">
        <f t="shared" si="20"/>
        <v>-1</v>
      </c>
    </row>
    <row r="116" spans="1:35" x14ac:dyDescent="0.35">
      <c r="A116" s="205">
        <v>1125293524</v>
      </c>
      <c r="B116" s="194" t="s">
        <v>744</v>
      </c>
      <c r="C116" s="69" t="s">
        <v>676</v>
      </c>
      <c r="D116" s="69" t="s">
        <v>744</v>
      </c>
      <c r="E116" s="184">
        <v>48000000</v>
      </c>
      <c r="F116" s="184">
        <v>4000000</v>
      </c>
      <c r="G116" s="70">
        <v>4000000</v>
      </c>
      <c r="H116" s="70">
        <v>4000000</v>
      </c>
      <c r="I116" s="70">
        <v>4000000</v>
      </c>
      <c r="J116" s="70">
        <v>4000000</v>
      </c>
      <c r="K116" s="70">
        <v>4000000</v>
      </c>
      <c r="L116" s="70">
        <v>4000000</v>
      </c>
      <c r="M116" s="70">
        <v>4000000</v>
      </c>
      <c r="N116" s="70">
        <v>4000000</v>
      </c>
      <c r="O116" s="70">
        <v>4000000</v>
      </c>
      <c r="P116" s="70">
        <v>4000000</v>
      </c>
      <c r="Q116" s="70">
        <v>4000000</v>
      </c>
      <c r="R116" s="184">
        <f t="shared" si="27"/>
        <v>48000000</v>
      </c>
      <c r="S116" s="56">
        <f>+'[2]PLANO INGRESOS'!BV128</f>
        <v>1334382814.8800001</v>
      </c>
      <c r="T116" s="56">
        <f t="shared" si="35"/>
        <v>0.11999988555908203</v>
      </c>
      <c r="U116" s="56"/>
      <c r="AA116" s="71">
        <f t="shared" si="36"/>
        <v>0</v>
      </c>
      <c r="AD116" s="184"/>
      <c r="AF116" s="174">
        <f t="shared" si="20"/>
        <v>-1</v>
      </c>
    </row>
    <row r="117" spans="1:35" x14ac:dyDescent="0.35">
      <c r="A117" s="205">
        <v>1125293525</v>
      </c>
      <c r="B117" s="194" t="s">
        <v>745</v>
      </c>
      <c r="C117" s="69" t="s">
        <v>676</v>
      </c>
      <c r="D117" s="69" t="s">
        <v>746</v>
      </c>
      <c r="E117" s="184">
        <v>132099996</v>
      </c>
      <c r="F117" s="184">
        <v>11008333</v>
      </c>
      <c r="G117" s="70">
        <v>11008333</v>
      </c>
      <c r="H117" s="70">
        <v>11008333</v>
      </c>
      <c r="I117" s="70">
        <v>11008333</v>
      </c>
      <c r="J117" s="70">
        <v>11008333</v>
      </c>
      <c r="K117" s="70">
        <v>11008333</v>
      </c>
      <c r="L117" s="70">
        <v>11008333</v>
      </c>
      <c r="M117" s="70">
        <v>11008333</v>
      </c>
      <c r="N117" s="70">
        <v>11008333</v>
      </c>
      <c r="O117" s="70">
        <v>11008333</v>
      </c>
      <c r="P117" s="70">
        <v>11008333</v>
      </c>
      <c r="Q117" s="70">
        <v>11008333</v>
      </c>
      <c r="R117" s="184">
        <f t="shared" si="27"/>
        <v>132099996</v>
      </c>
      <c r="S117" s="56">
        <f>+'[2]PLANO INGRESOS'!BV129</f>
        <v>956870000</v>
      </c>
      <c r="T117" s="56">
        <f t="shared" si="35"/>
        <v>0</v>
      </c>
      <c r="U117" s="56"/>
      <c r="AA117" s="71">
        <f t="shared" si="36"/>
        <v>0</v>
      </c>
      <c r="AD117" s="184"/>
      <c r="AF117" s="174">
        <f t="shared" si="20"/>
        <v>-1</v>
      </c>
    </row>
    <row r="118" spans="1:35" x14ac:dyDescent="0.35">
      <c r="A118" s="205">
        <v>1125293526</v>
      </c>
      <c r="B118" s="194" t="s">
        <v>747</v>
      </c>
      <c r="C118" s="69" t="s">
        <v>676</v>
      </c>
      <c r="D118" s="69" t="s">
        <v>748</v>
      </c>
      <c r="E118" s="184">
        <v>168000000</v>
      </c>
      <c r="F118" s="184">
        <v>14000000</v>
      </c>
      <c r="G118" s="70">
        <v>14000000</v>
      </c>
      <c r="H118" s="70">
        <v>14000000</v>
      </c>
      <c r="I118" s="70">
        <v>14000000</v>
      </c>
      <c r="J118" s="70">
        <v>14000000</v>
      </c>
      <c r="K118" s="70">
        <v>14000000</v>
      </c>
      <c r="L118" s="70">
        <v>14000000</v>
      </c>
      <c r="M118" s="70">
        <v>14000000</v>
      </c>
      <c r="N118" s="70">
        <v>14000000</v>
      </c>
      <c r="O118" s="70">
        <v>14000000</v>
      </c>
      <c r="P118" s="70">
        <v>14000000</v>
      </c>
      <c r="Q118" s="70">
        <v>14000000</v>
      </c>
      <c r="R118" s="184">
        <f t="shared" si="27"/>
        <v>168000000</v>
      </c>
      <c r="S118" s="56">
        <f>+'[2]PLANO INGRESOS'!BV130</f>
        <v>2500000000</v>
      </c>
      <c r="T118" s="56">
        <f t="shared" si="35"/>
        <v>0</v>
      </c>
      <c r="U118" s="56"/>
      <c r="AA118" s="71">
        <f t="shared" si="36"/>
        <v>0</v>
      </c>
      <c r="AD118" s="184"/>
      <c r="AF118" s="174">
        <f t="shared" si="20"/>
        <v>-1</v>
      </c>
    </row>
    <row r="119" spans="1:35" x14ac:dyDescent="0.35">
      <c r="A119" s="205">
        <v>1125293527</v>
      </c>
      <c r="B119" s="194" t="s">
        <v>749</v>
      </c>
      <c r="C119" s="69" t="s">
        <v>676</v>
      </c>
      <c r="D119" s="69" t="s">
        <v>749</v>
      </c>
      <c r="E119" s="184">
        <v>99840000</v>
      </c>
      <c r="F119" s="184">
        <v>8320000</v>
      </c>
      <c r="G119" s="70">
        <v>8320000</v>
      </c>
      <c r="H119" s="70">
        <v>8320000</v>
      </c>
      <c r="I119" s="70">
        <v>8320000</v>
      </c>
      <c r="J119" s="70">
        <v>8320000</v>
      </c>
      <c r="K119" s="70">
        <v>8320000</v>
      </c>
      <c r="L119" s="70">
        <v>8320000</v>
      </c>
      <c r="M119" s="70">
        <v>8320000</v>
      </c>
      <c r="N119" s="70">
        <v>8320000</v>
      </c>
      <c r="O119" s="70">
        <v>8320000</v>
      </c>
      <c r="P119" s="70">
        <v>8320000</v>
      </c>
      <c r="Q119" s="70">
        <v>8320000</v>
      </c>
      <c r="R119" s="184">
        <f t="shared" si="27"/>
        <v>99840000</v>
      </c>
      <c r="S119" s="56">
        <f>+'[2]PLANO INGRESOS'!BV131</f>
        <v>3200000000</v>
      </c>
      <c r="T119" s="56">
        <f t="shared" si="35"/>
        <v>0</v>
      </c>
      <c r="U119" s="56"/>
      <c r="AA119" s="71">
        <f t="shared" si="36"/>
        <v>0</v>
      </c>
      <c r="AD119" s="184"/>
      <c r="AF119" s="174">
        <f t="shared" si="20"/>
        <v>-1</v>
      </c>
    </row>
    <row r="120" spans="1:35" x14ac:dyDescent="0.35">
      <c r="A120" s="205">
        <v>1125293528</v>
      </c>
      <c r="B120" s="194" t="s">
        <v>750</v>
      </c>
      <c r="C120" s="69" t="s">
        <v>676</v>
      </c>
      <c r="D120" s="69" t="s">
        <v>750</v>
      </c>
      <c r="E120" s="184">
        <v>50400000</v>
      </c>
      <c r="F120" s="184">
        <v>4200000</v>
      </c>
      <c r="G120" s="70">
        <v>4200000</v>
      </c>
      <c r="H120" s="70">
        <v>4200000</v>
      </c>
      <c r="I120" s="70">
        <v>4200000</v>
      </c>
      <c r="J120" s="70">
        <v>4200000</v>
      </c>
      <c r="K120" s="70">
        <v>4200000</v>
      </c>
      <c r="L120" s="70">
        <v>4200000</v>
      </c>
      <c r="M120" s="70">
        <v>4200000</v>
      </c>
      <c r="N120" s="70">
        <v>4200000</v>
      </c>
      <c r="O120" s="70">
        <v>4200000</v>
      </c>
      <c r="P120" s="70">
        <v>4200000</v>
      </c>
      <c r="Q120" s="70">
        <v>4200000</v>
      </c>
      <c r="R120" s="184">
        <f t="shared" si="27"/>
        <v>50400000</v>
      </c>
      <c r="S120" s="56">
        <f>+'[2]PLANO INGRESOS'!BV132</f>
        <v>8505059904.3900003</v>
      </c>
      <c r="T120" s="56">
        <f t="shared" si="35"/>
        <v>-0.39000034332275391</v>
      </c>
      <c r="U120" s="56"/>
      <c r="Z120" s="57"/>
      <c r="AA120" s="71">
        <f t="shared" si="36"/>
        <v>0</v>
      </c>
      <c r="AD120" s="184"/>
      <c r="AF120" s="174">
        <f t="shared" si="20"/>
        <v>-1</v>
      </c>
    </row>
    <row r="121" spans="1:35" s="57" customFormat="1" x14ac:dyDescent="0.35">
      <c r="A121" s="205">
        <v>1125293529</v>
      </c>
      <c r="B121" s="194" t="s">
        <v>751</v>
      </c>
      <c r="C121" s="69" t="s">
        <v>676</v>
      </c>
      <c r="D121" s="69" t="s">
        <v>751</v>
      </c>
      <c r="E121" s="184">
        <v>36108804</v>
      </c>
      <c r="F121" s="184">
        <v>3009067</v>
      </c>
      <c r="G121" s="70">
        <v>3009067</v>
      </c>
      <c r="H121" s="70">
        <v>3009067</v>
      </c>
      <c r="I121" s="70">
        <v>3009067</v>
      </c>
      <c r="J121" s="70">
        <v>3009067</v>
      </c>
      <c r="K121" s="70">
        <v>3009067</v>
      </c>
      <c r="L121" s="70">
        <v>3009067</v>
      </c>
      <c r="M121" s="70">
        <v>3009067</v>
      </c>
      <c r="N121" s="70">
        <v>3009067</v>
      </c>
      <c r="O121" s="70">
        <v>3009067</v>
      </c>
      <c r="P121" s="70">
        <v>3009067</v>
      </c>
      <c r="Q121" s="70">
        <v>3009067</v>
      </c>
      <c r="R121" s="184">
        <f t="shared" si="27"/>
        <v>36108804</v>
      </c>
      <c r="S121" s="56">
        <f>+'[2]PLANO INGRESOS'!$BV$133</f>
        <v>1365809240</v>
      </c>
      <c r="T121" s="56"/>
      <c r="U121" s="56"/>
      <c r="V121" s="46"/>
      <c r="W121" s="46"/>
      <c r="AA121" s="71">
        <f t="shared" si="36"/>
        <v>0</v>
      </c>
      <c r="AD121" s="184"/>
      <c r="AF121" s="174">
        <f t="shared" si="20"/>
        <v>-1</v>
      </c>
    </row>
    <row r="122" spans="1:35" s="57" customFormat="1" x14ac:dyDescent="0.35">
      <c r="A122" s="205">
        <v>11252935210</v>
      </c>
      <c r="B122" s="194" t="s">
        <v>752</v>
      </c>
      <c r="C122" s="69" t="s">
        <v>676</v>
      </c>
      <c r="D122" s="69" t="s">
        <v>753</v>
      </c>
      <c r="E122" s="184">
        <v>220000000</v>
      </c>
      <c r="F122" s="184">
        <v>0</v>
      </c>
      <c r="G122" s="70">
        <v>49000000</v>
      </c>
      <c r="H122" s="70">
        <v>6000000</v>
      </c>
      <c r="I122" s="70">
        <v>0</v>
      </c>
      <c r="J122" s="70">
        <v>49000000</v>
      </c>
      <c r="K122" s="70">
        <v>6000000</v>
      </c>
      <c r="L122" s="70">
        <v>0</v>
      </c>
      <c r="M122" s="70">
        <v>49000000</v>
      </c>
      <c r="N122" s="70">
        <v>6000000</v>
      </c>
      <c r="O122" s="70">
        <v>0</v>
      </c>
      <c r="P122" s="70">
        <v>49000000</v>
      </c>
      <c r="Q122" s="70">
        <v>6000000</v>
      </c>
      <c r="R122" s="184">
        <f t="shared" si="27"/>
        <v>220000000</v>
      </c>
      <c r="S122" s="56"/>
      <c r="T122" s="56"/>
      <c r="U122" s="56"/>
      <c r="V122" s="46"/>
      <c r="W122" s="46"/>
      <c r="AA122" s="71">
        <f t="shared" si="36"/>
        <v>0</v>
      </c>
      <c r="AD122" s="184"/>
      <c r="AF122" s="174" t="e">
        <f t="shared" si="20"/>
        <v>#DIV/0!</v>
      </c>
    </row>
    <row r="123" spans="1:35" s="57" customFormat="1" x14ac:dyDescent="0.35">
      <c r="A123" s="205">
        <v>11252935211</v>
      </c>
      <c r="B123" s="194" t="s">
        <v>754</v>
      </c>
      <c r="C123" s="69" t="s">
        <v>676</v>
      </c>
      <c r="D123" s="69" t="s">
        <v>754</v>
      </c>
      <c r="E123" s="184">
        <v>12000000</v>
      </c>
      <c r="F123" s="184">
        <v>0</v>
      </c>
      <c r="G123" s="70">
        <v>0</v>
      </c>
      <c r="H123" s="70">
        <v>3000000</v>
      </c>
      <c r="I123" s="70">
        <v>0</v>
      </c>
      <c r="J123" s="70">
        <v>3000000</v>
      </c>
      <c r="K123" s="70">
        <v>0</v>
      </c>
      <c r="L123" s="70">
        <v>0</v>
      </c>
      <c r="M123" s="70">
        <v>0</v>
      </c>
      <c r="N123" s="70">
        <v>3000000</v>
      </c>
      <c r="O123" s="70">
        <v>0</v>
      </c>
      <c r="P123" s="70">
        <v>3000000</v>
      </c>
      <c r="Q123" s="70">
        <v>0</v>
      </c>
      <c r="R123" s="184">
        <f t="shared" si="27"/>
        <v>12000000</v>
      </c>
      <c r="S123" s="56"/>
      <c r="T123" s="56"/>
      <c r="V123" s="46"/>
      <c r="W123" s="46"/>
      <c r="Z123" s="46"/>
      <c r="AA123" s="71">
        <f t="shared" si="36"/>
        <v>0</v>
      </c>
      <c r="AD123" s="184"/>
      <c r="AF123" s="174" t="e">
        <f t="shared" si="20"/>
        <v>#DIV/0!</v>
      </c>
    </row>
    <row r="124" spans="1:35" x14ac:dyDescent="0.35">
      <c r="A124" s="205">
        <v>11252935212</v>
      </c>
      <c r="B124" s="194" t="s">
        <v>700</v>
      </c>
      <c r="C124" s="69" t="s">
        <v>676</v>
      </c>
      <c r="D124" s="69" t="s">
        <v>755</v>
      </c>
      <c r="E124" s="184">
        <v>150000000</v>
      </c>
      <c r="F124" s="184">
        <v>0</v>
      </c>
      <c r="G124" s="70">
        <v>0</v>
      </c>
      <c r="H124" s="70">
        <v>0</v>
      </c>
      <c r="I124" s="70">
        <v>0</v>
      </c>
      <c r="J124" s="70">
        <v>50000000</v>
      </c>
      <c r="K124" s="70">
        <v>0</v>
      </c>
      <c r="L124" s="70">
        <v>0</v>
      </c>
      <c r="M124" s="70">
        <v>0</v>
      </c>
      <c r="N124" s="70">
        <v>0</v>
      </c>
      <c r="O124" s="70">
        <v>0</v>
      </c>
      <c r="P124" s="70">
        <v>100000000</v>
      </c>
      <c r="Q124" s="70">
        <v>0</v>
      </c>
      <c r="R124" s="184">
        <f t="shared" si="27"/>
        <v>150000000</v>
      </c>
      <c r="S124" s="56"/>
      <c r="T124" s="56"/>
      <c r="U124" s="57"/>
      <c r="AA124" s="71">
        <f t="shared" si="36"/>
        <v>0</v>
      </c>
      <c r="AD124" s="184"/>
      <c r="AF124" s="174" t="e">
        <f t="shared" si="20"/>
        <v>#DIV/0!</v>
      </c>
    </row>
    <row r="125" spans="1:35" x14ac:dyDescent="0.35">
      <c r="A125" s="205" t="str">
        <f>+[3]Hoja7!A121</f>
        <v>112529353</v>
      </c>
      <c r="B125" s="194" t="str">
        <f>+[3]Hoja7!B121</f>
        <v>Otros Servicios Profesionales Y Técnicos N.C.P</v>
      </c>
      <c r="C125" s="69"/>
      <c r="D125" s="69"/>
      <c r="E125" s="184"/>
      <c r="F125" s="184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184"/>
      <c r="S125" s="56"/>
      <c r="T125" s="56"/>
      <c r="U125" s="57"/>
      <c r="AA125" s="71"/>
      <c r="AD125" s="184">
        <f>+[3]Hoja7!I121</f>
        <v>3372085</v>
      </c>
      <c r="AF125" s="174" t="e">
        <f t="shared" si="20"/>
        <v>#DIV/0!</v>
      </c>
    </row>
    <row r="126" spans="1:35" x14ac:dyDescent="0.35">
      <c r="A126" s="201">
        <v>1126</v>
      </c>
      <c r="B126" s="190" t="s">
        <v>433</v>
      </c>
      <c r="C126" s="60"/>
      <c r="D126" s="60"/>
      <c r="E126" s="181">
        <f>+E127</f>
        <v>81745252610</v>
      </c>
      <c r="F126" s="181">
        <f t="shared" ref="F126:R126" si="37">+F127</f>
        <v>4390948191.3000002</v>
      </c>
      <c r="G126" s="61">
        <f t="shared" si="37"/>
        <v>8576802056.4333334</v>
      </c>
      <c r="H126" s="61">
        <f t="shared" si="37"/>
        <v>12896008095.299999</v>
      </c>
      <c r="I126" s="61">
        <f t="shared" si="37"/>
        <v>11425331006.299999</v>
      </c>
      <c r="J126" s="61">
        <f t="shared" si="37"/>
        <v>4390948191.3000002</v>
      </c>
      <c r="K126" s="61">
        <f t="shared" si="37"/>
        <v>8576802056.4333334</v>
      </c>
      <c r="L126" s="61">
        <f t="shared" si="37"/>
        <v>4390948191.3000002</v>
      </c>
      <c r="M126" s="61">
        <f t="shared" si="37"/>
        <v>5347818191.3000002</v>
      </c>
      <c r="N126" s="61">
        <f t="shared" si="37"/>
        <v>4390948191.3000002</v>
      </c>
      <c r="O126" s="61">
        <f t="shared" si="37"/>
        <v>4390948191.3000002</v>
      </c>
      <c r="P126" s="61">
        <f t="shared" si="37"/>
        <v>4390948191.3000002</v>
      </c>
      <c r="Q126" s="61">
        <f t="shared" si="37"/>
        <v>8576802056.4333334</v>
      </c>
      <c r="R126" s="181">
        <f t="shared" si="37"/>
        <v>81745252609.999985</v>
      </c>
      <c r="S126" s="56"/>
      <c r="T126" s="56"/>
      <c r="U126" s="57"/>
      <c r="AA126" s="71">
        <f t="shared" si="23"/>
        <v>0</v>
      </c>
      <c r="AD126" s="181">
        <f>+[3]Hoja7!I122</f>
        <v>4275804192</v>
      </c>
      <c r="AF126" s="172">
        <f t="shared" si="20"/>
        <v>-2.6223037549871486E-2</v>
      </c>
    </row>
    <row r="127" spans="1:35" ht="29" x14ac:dyDescent="0.35">
      <c r="A127" s="201">
        <v>11261</v>
      </c>
      <c r="B127" s="190" t="s">
        <v>435</v>
      </c>
      <c r="C127" s="60"/>
      <c r="D127" s="60"/>
      <c r="E127" s="181">
        <f>+E128+E141</f>
        <v>81745252610</v>
      </c>
      <c r="F127" s="181">
        <f t="shared" ref="F127:Q127" si="38">+F128+F141</f>
        <v>4390948191.3000002</v>
      </c>
      <c r="G127" s="61">
        <f t="shared" si="38"/>
        <v>8576802056.4333334</v>
      </c>
      <c r="H127" s="61">
        <f t="shared" si="38"/>
        <v>12896008095.299999</v>
      </c>
      <c r="I127" s="61">
        <f t="shared" si="38"/>
        <v>11425331006.299999</v>
      </c>
      <c r="J127" s="61">
        <f t="shared" si="38"/>
        <v>4390948191.3000002</v>
      </c>
      <c r="K127" s="61">
        <f t="shared" si="38"/>
        <v>8576802056.4333334</v>
      </c>
      <c r="L127" s="61">
        <f t="shared" si="38"/>
        <v>4390948191.3000002</v>
      </c>
      <c r="M127" s="61">
        <f t="shared" si="38"/>
        <v>5347818191.3000002</v>
      </c>
      <c r="N127" s="61">
        <f t="shared" si="38"/>
        <v>4390948191.3000002</v>
      </c>
      <c r="O127" s="61">
        <f t="shared" si="38"/>
        <v>4390948191.3000002</v>
      </c>
      <c r="P127" s="61">
        <f t="shared" si="38"/>
        <v>4390948191.3000002</v>
      </c>
      <c r="Q127" s="61">
        <f t="shared" si="38"/>
        <v>8576802056.4333334</v>
      </c>
      <c r="R127" s="181">
        <f>+R128+R141</f>
        <v>81745252609.999985</v>
      </c>
      <c r="S127" s="56"/>
      <c r="T127" s="57"/>
      <c r="Z127" s="57"/>
      <c r="AA127" s="71">
        <f t="shared" si="23"/>
        <v>0</v>
      </c>
      <c r="AD127" s="181">
        <f>+[3]Hoja7!I123</f>
        <v>4007869219</v>
      </c>
      <c r="AF127" s="172">
        <f t="shared" si="20"/>
        <v>-8.7242881402930975E-2</v>
      </c>
    </row>
    <row r="128" spans="1:35" s="57" customFormat="1" x14ac:dyDescent="0.35">
      <c r="A128" s="204">
        <v>112611</v>
      </c>
      <c r="B128" s="193" t="s">
        <v>437</v>
      </c>
      <c r="C128" s="66"/>
      <c r="D128" s="66"/>
      <c r="E128" s="183">
        <f>SUM(E129:E135)</f>
        <v>80649929936</v>
      </c>
      <c r="F128" s="183">
        <f t="shared" ref="F128:R128" si="39">SUM(F129:F135)</f>
        <v>4299671301.8000002</v>
      </c>
      <c r="G128" s="67">
        <f t="shared" si="39"/>
        <v>8485525166.9333334</v>
      </c>
      <c r="H128" s="67">
        <f t="shared" si="39"/>
        <v>12804731205.799999</v>
      </c>
      <c r="I128" s="67">
        <f t="shared" si="39"/>
        <v>11334054116.799999</v>
      </c>
      <c r="J128" s="67">
        <f t="shared" si="39"/>
        <v>4299671301.8000002</v>
      </c>
      <c r="K128" s="67">
        <f t="shared" si="39"/>
        <v>8485525166.9333334</v>
      </c>
      <c r="L128" s="67">
        <f t="shared" si="39"/>
        <v>4299671301.8000002</v>
      </c>
      <c r="M128" s="67">
        <f t="shared" si="39"/>
        <v>5256541301.8000002</v>
      </c>
      <c r="N128" s="67">
        <f t="shared" si="39"/>
        <v>4299671301.8000002</v>
      </c>
      <c r="O128" s="67">
        <f t="shared" si="39"/>
        <v>4299671301.8000002</v>
      </c>
      <c r="P128" s="67">
        <f t="shared" si="39"/>
        <v>4299671301.8000002</v>
      </c>
      <c r="Q128" s="67">
        <f t="shared" si="39"/>
        <v>8485525166.9333334</v>
      </c>
      <c r="R128" s="183">
        <f t="shared" si="39"/>
        <v>80649929935.999985</v>
      </c>
      <c r="S128" s="56"/>
      <c r="T128" s="46"/>
      <c r="U128" s="46"/>
      <c r="V128" s="46"/>
      <c r="W128" s="46"/>
      <c r="Z128" s="46"/>
      <c r="AA128" s="71">
        <f t="shared" si="23"/>
        <v>0</v>
      </c>
      <c r="AD128" s="183">
        <f>+[3]Hoja7!I124</f>
        <v>4007869219</v>
      </c>
      <c r="AF128" s="173">
        <f t="shared" si="20"/>
        <v>-6.7866137273758842E-2</v>
      </c>
      <c r="AI128" s="159">
        <v>3.5000000000000003E-2</v>
      </c>
    </row>
    <row r="129" spans="1:36" s="155" customFormat="1" x14ac:dyDescent="0.35">
      <c r="A129" s="208">
        <v>1126111</v>
      </c>
      <c r="B129" s="198" t="s">
        <v>439</v>
      </c>
      <c r="C129" s="152" t="s">
        <v>676</v>
      </c>
      <c r="D129" s="152" t="s">
        <v>756</v>
      </c>
      <c r="E129" s="186">
        <v>62787807977</v>
      </c>
      <c r="F129" s="186">
        <v>4185853865.1333332</v>
      </c>
      <c r="G129" s="153">
        <v>8371707730.2666664</v>
      </c>
      <c r="H129" s="153">
        <v>4185853865.1333332</v>
      </c>
      <c r="I129" s="153">
        <v>4185853865.1333332</v>
      </c>
      <c r="J129" s="153">
        <v>4185853865.1333332</v>
      </c>
      <c r="K129" s="153">
        <v>8371707730.2666664</v>
      </c>
      <c r="L129" s="153">
        <v>4185853865.1333332</v>
      </c>
      <c r="M129" s="153">
        <v>4185853865.1333332</v>
      </c>
      <c r="N129" s="153">
        <v>4185853865.1333332</v>
      </c>
      <c r="O129" s="153">
        <v>4185853865.1333332</v>
      </c>
      <c r="P129" s="153">
        <v>4185853865.1333332</v>
      </c>
      <c r="Q129" s="153">
        <v>8371707730.2666664</v>
      </c>
      <c r="R129" s="186">
        <f t="shared" si="27"/>
        <v>62787807976.999985</v>
      </c>
      <c r="S129" s="154"/>
      <c r="Z129" s="156"/>
      <c r="AA129" s="157">
        <f t="shared" si="23"/>
        <v>0</v>
      </c>
      <c r="AD129" s="186">
        <v>4007869219</v>
      </c>
      <c r="AF129" s="176">
        <f t="shared" si="20"/>
        <v>-4.2520511195071026E-2</v>
      </c>
      <c r="AG129" s="158">
        <f>(F129-AD129)*12</f>
        <v>2135815753.5999985</v>
      </c>
      <c r="AH129" s="158">
        <v>58427432683.5</v>
      </c>
      <c r="AI129" s="157">
        <f>+AH129*AI128+AH129</f>
        <v>60472392827.422501</v>
      </c>
      <c r="AJ129" s="158">
        <f>+AI129/15</f>
        <v>4031492855.1615</v>
      </c>
    </row>
    <row r="130" spans="1:36" s="57" customFormat="1" x14ac:dyDescent="0.35">
      <c r="A130" s="205">
        <v>1126113</v>
      </c>
      <c r="B130" s="194" t="s">
        <v>441</v>
      </c>
      <c r="C130" s="69" t="s">
        <v>676</v>
      </c>
      <c r="D130" s="69" t="s">
        <v>756</v>
      </c>
      <c r="E130" s="184">
        <v>1334382815</v>
      </c>
      <c r="F130" s="184">
        <v>0</v>
      </c>
      <c r="G130" s="70">
        <v>0</v>
      </c>
      <c r="H130" s="70">
        <v>0</v>
      </c>
      <c r="I130" s="70">
        <v>1334382815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184">
        <f t="shared" si="27"/>
        <v>1334382815</v>
      </c>
      <c r="S130" s="56"/>
      <c r="T130" s="46"/>
      <c r="U130" s="56"/>
      <c r="V130" s="46"/>
      <c r="W130" s="46"/>
      <c r="AA130" s="71">
        <f t="shared" si="23"/>
        <v>21080946306.789986</v>
      </c>
      <c r="AD130" s="184"/>
      <c r="AF130" s="174" t="e">
        <f t="shared" si="20"/>
        <v>#DIV/0!</v>
      </c>
    </row>
    <row r="131" spans="1:36" s="57" customFormat="1" x14ac:dyDescent="0.35">
      <c r="A131" s="205">
        <v>1126114</v>
      </c>
      <c r="B131" s="194" t="s">
        <v>443</v>
      </c>
      <c r="C131" s="69" t="s">
        <v>676</v>
      </c>
      <c r="D131" s="69" t="s">
        <v>756</v>
      </c>
      <c r="E131" s="184">
        <v>956870000</v>
      </c>
      <c r="F131" s="184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0</v>
      </c>
      <c r="M131" s="70">
        <v>956870000</v>
      </c>
      <c r="N131" s="70">
        <v>0</v>
      </c>
      <c r="O131" s="70">
        <v>0</v>
      </c>
      <c r="P131" s="70">
        <v>0</v>
      </c>
      <c r="Q131" s="70">
        <v>0</v>
      </c>
      <c r="R131" s="184">
        <f t="shared" si="27"/>
        <v>956870000</v>
      </c>
      <c r="S131" s="56"/>
      <c r="U131" s="56"/>
      <c r="V131" s="46"/>
      <c r="W131" s="46"/>
      <c r="AA131" s="71">
        <f t="shared" si="23"/>
        <v>21080946306.790001</v>
      </c>
      <c r="AD131" s="184"/>
      <c r="AF131" s="174" t="e">
        <f t="shared" si="20"/>
        <v>#DIV/0!</v>
      </c>
    </row>
    <row r="132" spans="1:36" s="57" customFormat="1" x14ac:dyDescent="0.35">
      <c r="A132" s="205">
        <v>1126115</v>
      </c>
      <c r="B132" s="194" t="s">
        <v>445</v>
      </c>
      <c r="C132" s="69" t="s">
        <v>676</v>
      </c>
      <c r="D132" s="69" t="s">
        <v>756</v>
      </c>
      <c r="E132" s="184">
        <v>2500000000</v>
      </c>
      <c r="F132" s="184">
        <v>0</v>
      </c>
      <c r="G132" s="70">
        <v>0</v>
      </c>
      <c r="H132" s="70">
        <v>0</v>
      </c>
      <c r="I132" s="70">
        <v>2500000000</v>
      </c>
      <c r="J132" s="70">
        <v>0</v>
      </c>
      <c r="K132" s="70">
        <v>0</v>
      </c>
      <c r="L132" s="70">
        <v>0</v>
      </c>
      <c r="M132" s="70"/>
      <c r="N132" s="70">
        <v>0</v>
      </c>
      <c r="O132" s="70">
        <v>0</v>
      </c>
      <c r="P132" s="70">
        <v>0</v>
      </c>
      <c r="Q132" s="70">
        <v>0</v>
      </c>
      <c r="R132" s="184">
        <f t="shared" si="27"/>
        <v>2500000000</v>
      </c>
      <c r="S132" s="56"/>
      <c r="T132" s="46"/>
      <c r="U132" s="56"/>
      <c r="V132" s="46"/>
      <c r="W132" s="46"/>
      <c r="AA132" s="71">
        <f t="shared" si="23"/>
        <v>0</v>
      </c>
      <c r="AD132" s="184"/>
      <c r="AF132" s="174" t="e">
        <f t="shared" si="20"/>
        <v>#DIV/0!</v>
      </c>
    </row>
    <row r="133" spans="1:36" s="57" customFormat="1" x14ac:dyDescent="0.35">
      <c r="A133" s="205">
        <v>1126116</v>
      </c>
      <c r="B133" s="194" t="s">
        <v>447</v>
      </c>
      <c r="C133" s="69" t="s">
        <v>676</v>
      </c>
      <c r="D133" s="69" t="s">
        <v>756</v>
      </c>
      <c r="E133" s="184">
        <v>3200000000</v>
      </c>
      <c r="F133" s="184">
        <v>0</v>
      </c>
      <c r="G133" s="70">
        <v>0</v>
      </c>
      <c r="H133" s="70">
        <v>0</v>
      </c>
      <c r="I133" s="70">
        <v>3200000000</v>
      </c>
      <c r="J133" s="70">
        <v>0</v>
      </c>
      <c r="K133" s="70">
        <v>0</v>
      </c>
      <c r="L133" s="70">
        <v>0</v>
      </c>
      <c r="M133" s="70"/>
      <c r="N133" s="70">
        <v>0</v>
      </c>
      <c r="O133" s="70">
        <v>0</v>
      </c>
      <c r="P133" s="70">
        <v>0</v>
      </c>
      <c r="Q133" s="70">
        <v>0</v>
      </c>
      <c r="R133" s="184">
        <f t="shared" si="27"/>
        <v>3200000000</v>
      </c>
      <c r="S133" s="56"/>
      <c r="T133" s="56"/>
      <c r="V133" s="46"/>
      <c r="W133" s="46"/>
      <c r="Z133" s="46"/>
      <c r="AA133" s="71">
        <f t="shared" si="23"/>
        <v>0</v>
      </c>
      <c r="AD133" s="184"/>
      <c r="AF133" s="174" t="e">
        <f t="shared" si="20"/>
        <v>#DIV/0!</v>
      </c>
    </row>
    <row r="134" spans="1:36" x14ac:dyDescent="0.35">
      <c r="A134" s="205">
        <v>1126117</v>
      </c>
      <c r="B134" s="194" t="s">
        <v>449</v>
      </c>
      <c r="C134" s="69" t="s">
        <v>676</v>
      </c>
      <c r="D134" s="69" t="s">
        <v>756</v>
      </c>
      <c r="E134" s="184">
        <v>8505059904</v>
      </c>
      <c r="F134" s="184">
        <v>0</v>
      </c>
      <c r="G134" s="70">
        <v>0</v>
      </c>
      <c r="H134" s="70">
        <v>8505059904</v>
      </c>
      <c r="I134" s="70">
        <v>0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70">
        <v>0</v>
      </c>
      <c r="P134" s="70">
        <v>0</v>
      </c>
      <c r="Q134" s="70">
        <v>0</v>
      </c>
      <c r="R134" s="184">
        <f t="shared" si="27"/>
        <v>8505059904</v>
      </c>
      <c r="S134" s="56"/>
      <c r="T134" s="56"/>
      <c r="U134" s="57"/>
      <c r="AA134" s="71">
        <f t="shared" si="23"/>
        <v>128185121190.995</v>
      </c>
      <c r="AB134" s="46">
        <f>+E147/12</f>
        <v>30047183.083333332</v>
      </c>
      <c r="AD134" s="184"/>
      <c r="AF134" s="174" t="e">
        <f t="shared" si="20"/>
        <v>#DIV/0!</v>
      </c>
    </row>
    <row r="135" spans="1:36" ht="29" x14ac:dyDescent="0.35">
      <c r="A135" s="201">
        <v>1126118</v>
      </c>
      <c r="B135" s="190" t="s">
        <v>451</v>
      </c>
      <c r="C135" s="60"/>
      <c r="D135" s="60"/>
      <c r="E135" s="181">
        <f>+E136</f>
        <v>1365809240</v>
      </c>
      <c r="F135" s="181">
        <f t="shared" ref="F135:R136" si="40">+F136</f>
        <v>113817436.66666667</v>
      </c>
      <c r="G135" s="61">
        <f t="shared" si="40"/>
        <v>113817436.66666667</v>
      </c>
      <c r="H135" s="61">
        <f t="shared" si="40"/>
        <v>113817436.66666667</v>
      </c>
      <c r="I135" s="61">
        <f t="shared" si="40"/>
        <v>113817436.66666667</v>
      </c>
      <c r="J135" s="61">
        <f t="shared" si="40"/>
        <v>113817436.66666667</v>
      </c>
      <c r="K135" s="61">
        <f t="shared" si="40"/>
        <v>113817436.66666667</v>
      </c>
      <c r="L135" s="61">
        <f t="shared" si="40"/>
        <v>113817436.66666667</v>
      </c>
      <c r="M135" s="61">
        <f t="shared" si="40"/>
        <v>113817436.66666667</v>
      </c>
      <c r="N135" s="61">
        <f t="shared" si="40"/>
        <v>113817436.66666667</v>
      </c>
      <c r="O135" s="61">
        <f t="shared" si="40"/>
        <v>113817436.66666667</v>
      </c>
      <c r="P135" s="61">
        <f t="shared" si="40"/>
        <v>113817436.66666667</v>
      </c>
      <c r="Q135" s="61">
        <f t="shared" si="40"/>
        <v>113817436.66666667</v>
      </c>
      <c r="R135" s="181">
        <f t="shared" si="40"/>
        <v>1365809240</v>
      </c>
      <c r="S135" s="56"/>
      <c r="T135" s="56"/>
      <c r="U135" s="57"/>
      <c r="AD135" s="181">
        <f>+[3]Hoja7!I131</f>
        <v>0</v>
      </c>
      <c r="AF135" s="172">
        <f t="shared" ref="AF135:AF147" si="41">(AD135-F135)/F135</f>
        <v>-1</v>
      </c>
    </row>
    <row r="136" spans="1:36" x14ac:dyDescent="0.35">
      <c r="A136" s="201">
        <v>11261181</v>
      </c>
      <c r="B136" s="190" t="s">
        <v>453</v>
      </c>
      <c r="C136" s="60"/>
      <c r="D136" s="60"/>
      <c r="E136" s="181">
        <f>+E137</f>
        <v>1365809240</v>
      </c>
      <c r="F136" s="181">
        <f t="shared" si="40"/>
        <v>113817436.66666667</v>
      </c>
      <c r="G136" s="61">
        <f t="shared" si="40"/>
        <v>113817436.66666667</v>
      </c>
      <c r="H136" s="61">
        <f t="shared" si="40"/>
        <v>113817436.66666667</v>
      </c>
      <c r="I136" s="61">
        <f t="shared" si="40"/>
        <v>113817436.66666667</v>
      </c>
      <c r="J136" s="61">
        <f t="shared" si="40"/>
        <v>113817436.66666667</v>
      </c>
      <c r="K136" s="61">
        <f t="shared" si="40"/>
        <v>113817436.66666667</v>
      </c>
      <c r="L136" s="61">
        <f t="shared" si="40"/>
        <v>113817436.66666667</v>
      </c>
      <c r="M136" s="61">
        <f t="shared" si="40"/>
        <v>113817436.66666667</v>
      </c>
      <c r="N136" s="61">
        <f t="shared" si="40"/>
        <v>113817436.66666667</v>
      </c>
      <c r="O136" s="61">
        <f t="shared" si="40"/>
        <v>113817436.66666667</v>
      </c>
      <c r="P136" s="61">
        <f t="shared" si="40"/>
        <v>113817436.66666667</v>
      </c>
      <c r="Q136" s="61">
        <f t="shared" si="40"/>
        <v>113817436.66666667</v>
      </c>
      <c r="R136" s="181">
        <f t="shared" si="40"/>
        <v>1365809240</v>
      </c>
      <c r="S136" s="56"/>
      <c r="T136" s="56"/>
      <c r="U136" s="56"/>
      <c r="AD136" s="181">
        <f>+[3]Hoja7!I132</f>
        <v>0</v>
      </c>
      <c r="AF136" s="172">
        <f t="shared" si="41"/>
        <v>-1</v>
      </c>
    </row>
    <row r="137" spans="1:36" x14ac:dyDescent="0.35">
      <c r="A137" s="204">
        <v>112611811</v>
      </c>
      <c r="B137" s="193" t="s">
        <v>455</v>
      </c>
      <c r="C137" s="66"/>
      <c r="D137" s="66"/>
      <c r="E137" s="183">
        <f>+E138+E139+E140</f>
        <v>1365809240</v>
      </c>
      <c r="F137" s="183">
        <f t="shared" ref="F137:R137" si="42">+F138+F139+F140</f>
        <v>113817436.66666667</v>
      </c>
      <c r="G137" s="67">
        <f t="shared" si="42"/>
        <v>113817436.66666667</v>
      </c>
      <c r="H137" s="67">
        <f t="shared" si="42"/>
        <v>113817436.66666667</v>
      </c>
      <c r="I137" s="67">
        <f t="shared" si="42"/>
        <v>113817436.66666667</v>
      </c>
      <c r="J137" s="67">
        <f t="shared" si="42"/>
        <v>113817436.66666667</v>
      </c>
      <c r="K137" s="67">
        <f t="shared" si="42"/>
        <v>113817436.66666667</v>
      </c>
      <c r="L137" s="67">
        <f t="shared" si="42"/>
        <v>113817436.66666667</v>
      </c>
      <c r="M137" s="67">
        <f t="shared" si="42"/>
        <v>113817436.66666667</v>
      </c>
      <c r="N137" s="67">
        <f t="shared" si="42"/>
        <v>113817436.66666667</v>
      </c>
      <c r="O137" s="67">
        <f t="shared" si="42"/>
        <v>113817436.66666667</v>
      </c>
      <c r="P137" s="67">
        <f t="shared" si="42"/>
        <v>113817436.66666667</v>
      </c>
      <c r="Q137" s="67">
        <f t="shared" si="42"/>
        <v>113817436.66666667</v>
      </c>
      <c r="R137" s="183">
        <f t="shared" si="42"/>
        <v>1365809240</v>
      </c>
      <c r="AD137" s="183">
        <f>+[3]Hoja7!I133</f>
        <v>0</v>
      </c>
      <c r="AF137" s="173">
        <f t="shared" si="41"/>
        <v>-1</v>
      </c>
    </row>
    <row r="138" spans="1:36" x14ac:dyDescent="0.35">
      <c r="A138" s="207">
        <v>1126118111</v>
      </c>
      <c r="B138" s="196" t="s">
        <v>457</v>
      </c>
      <c r="C138" s="69"/>
      <c r="D138" s="69"/>
      <c r="E138" s="184">
        <v>515924814</v>
      </c>
      <c r="F138" s="184">
        <v>42993734.5</v>
      </c>
      <c r="G138" s="70">
        <v>42993734.5</v>
      </c>
      <c r="H138" s="70">
        <v>42993734.5</v>
      </c>
      <c r="I138" s="70">
        <v>42993734.5</v>
      </c>
      <c r="J138" s="70">
        <v>42993734.5</v>
      </c>
      <c r="K138" s="70">
        <v>42993734.5</v>
      </c>
      <c r="L138" s="70">
        <v>42993734.5</v>
      </c>
      <c r="M138" s="70">
        <v>42993734.5</v>
      </c>
      <c r="N138" s="70">
        <v>42993734.5</v>
      </c>
      <c r="O138" s="70">
        <v>42993734.5</v>
      </c>
      <c r="P138" s="70">
        <v>42993734.5</v>
      </c>
      <c r="Q138" s="70">
        <v>42993734.5</v>
      </c>
      <c r="R138" s="184">
        <f t="shared" si="27"/>
        <v>515924814</v>
      </c>
      <c r="AD138" s="184"/>
      <c r="AF138" s="174">
        <f t="shared" si="41"/>
        <v>-1</v>
      </c>
    </row>
    <row r="139" spans="1:36" x14ac:dyDescent="0.35">
      <c r="A139" s="207">
        <v>1126118112</v>
      </c>
      <c r="B139" s="196" t="s">
        <v>459</v>
      </c>
      <c r="C139" s="69"/>
      <c r="D139" s="69"/>
      <c r="E139" s="184">
        <v>474667785</v>
      </c>
      <c r="F139" s="184">
        <v>39555648.75</v>
      </c>
      <c r="G139" s="70">
        <v>39555648.75</v>
      </c>
      <c r="H139" s="70">
        <v>39555648.75</v>
      </c>
      <c r="I139" s="70">
        <v>39555648.75</v>
      </c>
      <c r="J139" s="70">
        <v>39555648.75</v>
      </c>
      <c r="K139" s="70">
        <v>39555648.75</v>
      </c>
      <c r="L139" s="70">
        <v>39555648.75</v>
      </c>
      <c r="M139" s="70">
        <v>39555648.75</v>
      </c>
      <c r="N139" s="70">
        <v>39555648.75</v>
      </c>
      <c r="O139" s="70">
        <v>39555648.75</v>
      </c>
      <c r="P139" s="70">
        <v>39555648.75</v>
      </c>
      <c r="Q139" s="70">
        <v>39555648.75</v>
      </c>
      <c r="R139" s="184">
        <f t="shared" si="27"/>
        <v>474667785</v>
      </c>
      <c r="T139" s="71">
        <f>+'[2]PLANO INGRESOS'!$BV$160</f>
        <v>360566196.55500001</v>
      </c>
      <c r="AD139" s="184"/>
      <c r="AF139" s="174">
        <f t="shared" si="41"/>
        <v>-1</v>
      </c>
    </row>
    <row r="140" spans="1:36" x14ac:dyDescent="0.35">
      <c r="A140" s="207">
        <v>1126118113</v>
      </c>
      <c r="B140" s="196" t="s">
        <v>461</v>
      </c>
      <c r="C140" s="69"/>
      <c r="D140" s="69"/>
      <c r="E140" s="184">
        <v>375216641</v>
      </c>
      <c r="F140" s="184">
        <v>31268053.416666668</v>
      </c>
      <c r="G140" s="70">
        <v>31268053.416666668</v>
      </c>
      <c r="H140" s="70">
        <v>31268053.416666668</v>
      </c>
      <c r="I140" s="70">
        <v>31268053.416666668</v>
      </c>
      <c r="J140" s="70">
        <v>31268053.416666668</v>
      </c>
      <c r="K140" s="70">
        <v>31268053.416666668</v>
      </c>
      <c r="L140" s="70">
        <v>31268053.416666668</v>
      </c>
      <c r="M140" s="70">
        <v>31268053.416666668</v>
      </c>
      <c r="N140" s="70">
        <v>31268053.416666668</v>
      </c>
      <c r="O140" s="70">
        <v>31268053.416666668</v>
      </c>
      <c r="P140" s="70">
        <v>31268053.416666668</v>
      </c>
      <c r="Q140" s="70">
        <v>31268053.416666668</v>
      </c>
      <c r="R140" s="184">
        <f t="shared" si="27"/>
        <v>375216641.00000006</v>
      </c>
      <c r="AD140" s="184"/>
      <c r="AF140" s="174">
        <f t="shared" si="41"/>
        <v>-1</v>
      </c>
    </row>
    <row r="141" spans="1:36" x14ac:dyDescent="0.35">
      <c r="A141" s="204">
        <v>112612</v>
      </c>
      <c r="B141" s="193" t="s">
        <v>463</v>
      </c>
      <c r="C141" s="66"/>
      <c r="D141" s="66"/>
      <c r="E141" s="183">
        <f>+E142</f>
        <v>1095322674</v>
      </c>
      <c r="F141" s="183">
        <f t="shared" ref="F141:R141" si="43">+F142</f>
        <v>91276889.5</v>
      </c>
      <c r="G141" s="67">
        <f t="shared" si="43"/>
        <v>91276889.5</v>
      </c>
      <c r="H141" s="67">
        <f t="shared" si="43"/>
        <v>91276889.5</v>
      </c>
      <c r="I141" s="67">
        <f t="shared" si="43"/>
        <v>91276889.5</v>
      </c>
      <c r="J141" s="67">
        <f t="shared" si="43"/>
        <v>91276889.5</v>
      </c>
      <c r="K141" s="67">
        <f t="shared" si="43"/>
        <v>91276889.5</v>
      </c>
      <c r="L141" s="67">
        <f t="shared" si="43"/>
        <v>91276889.5</v>
      </c>
      <c r="M141" s="67">
        <f t="shared" si="43"/>
        <v>91276889.5</v>
      </c>
      <c r="N141" s="67">
        <f t="shared" si="43"/>
        <v>91276889.5</v>
      </c>
      <c r="O141" s="67">
        <f t="shared" si="43"/>
        <v>91276889.5</v>
      </c>
      <c r="P141" s="67">
        <f t="shared" si="43"/>
        <v>91276889.5</v>
      </c>
      <c r="Q141" s="67">
        <f t="shared" si="43"/>
        <v>91276889.5</v>
      </c>
      <c r="R141" s="183">
        <f t="shared" si="43"/>
        <v>1095322674</v>
      </c>
      <c r="AD141" s="183">
        <f>+[3]Hoja7!I137</f>
        <v>0</v>
      </c>
      <c r="AF141" s="173">
        <f t="shared" si="41"/>
        <v>-1</v>
      </c>
    </row>
    <row r="142" spans="1:36" x14ac:dyDescent="0.35">
      <c r="A142" s="205">
        <v>1126123</v>
      </c>
      <c r="B142" s="194" t="s">
        <v>465</v>
      </c>
      <c r="C142" s="69" t="s">
        <v>676</v>
      </c>
      <c r="D142" s="69" t="s">
        <v>756</v>
      </c>
      <c r="E142" s="184">
        <v>1095322674</v>
      </c>
      <c r="F142" s="184">
        <v>91276889.5</v>
      </c>
      <c r="G142" s="70">
        <v>91276889.5</v>
      </c>
      <c r="H142" s="70">
        <v>91276889.5</v>
      </c>
      <c r="I142" s="70">
        <v>91276889.5</v>
      </c>
      <c r="J142" s="70">
        <v>91276889.5</v>
      </c>
      <c r="K142" s="70">
        <v>91276889.5</v>
      </c>
      <c r="L142" s="70">
        <v>91276889.5</v>
      </c>
      <c r="M142" s="70">
        <v>91276889.5</v>
      </c>
      <c r="N142" s="70">
        <v>91276889.5</v>
      </c>
      <c r="O142" s="70">
        <v>91276889.5</v>
      </c>
      <c r="P142" s="70">
        <v>91276889.5</v>
      </c>
      <c r="Q142" s="70">
        <v>91276889.5</v>
      </c>
      <c r="R142" s="184">
        <f t="shared" si="27"/>
        <v>1095322674</v>
      </c>
      <c r="AD142" s="184"/>
      <c r="AF142" s="174">
        <f t="shared" si="41"/>
        <v>-1</v>
      </c>
    </row>
    <row r="143" spans="1:36" x14ac:dyDescent="0.35">
      <c r="A143" s="200">
        <v>12</v>
      </c>
      <c r="B143" s="189" t="s">
        <v>474</v>
      </c>
      <c r="C143" s="54"/>
      <c r="D143" s="54"/>
      <c r="E143" s="180">
        <f>+E144+E145</f>
        <v>360566197</v>
      </c>
      <c r="F143" s="180">
        <f t="shared" ref="F143:Q143" si="44">+F144+F145</f>
        <v>21110993489.873333</v>
      </c>
      <c r="G143" s="55">
        <f t="shared" si="44"/>
        <v>30047183.083333332</v>
      </c>
      <c r="H143" s="55">
        <f t="shared" si="44"/>
        <v>30047183.083333332</v>
      </c>
      <c r="I143" s="55">
        <f t="shared" si="44"/>
        <v>30047183.083333332</v>
      </c>
      <c r="J143" s="55">
        <f t="shared" si="44"/>
        <v>30047183.083333332</v>
      </c>
      <c r="K143" s="55">
        <f t="shared" si="44"/>
        <v>30047183.083333332</v>
      </c>
      <c r="L143" s="55">
        <f t="shared" si="44"/>
        <v>30047183.083333332</v>
      </c>
      <c r="M143" s="55">
        <f t="shared" si="44"/>
        <v>30047183.083333332</v>
      </c>
      <c r="N143" s="55">
        <f t="shared" si="44"/>
        <v>30047183.083333332</v>
      </c>
      <c r="O143" s="55">
        <f t="shared" si="44"/>
        <v>30047183.083333332</v>
      </c>
      <c r="P143" s="55">
        <f t="shared" si="44"/>
        <v>30047183.083333332</v>
      </c>
      <c r="Q143" s="55">
        <f t="shared" si="44"/>
        <v>30047183.083333332</v>
      </c>
      <c r="R143" s="180">
        <f t="shared" si="27"/>
        <v>21441512503.789986</v>
      </c>
      <c r="AD143" s="180">
        <f>+AD144+AD145</f>
        <v>21135591805.630001</v>
      </c>
      <c r="AF143" s="171">
        <f t="shared" si="41"/>
        <v>1.1651898698404497E-3</v>
      </c>
    </row>
    <row r="144" spans="1:36" x14ac:dyDescent="0.35">
      <c r="A144" s="200">
        <v>121</v>
      </c>
      <c r="B144" s="189" t="str">
        <f>+[3]Hoja7!B144</f>
        <v>RECURSOS DE BALANCE</v>
      </c>
      <c r="C144" s="54"/>
      <c r="D144" s="54"/>
      <c r="E144" s="180">
        <v>0</v>
      </c>
      <c r="F144" s="180">
        <v>21080946306.790001</v>
      </c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180">
        <f t="shared" si="27"/>
        <v>21080946306.790001</v>
      </c>
      <c r="AD144" s="180">
        <v>21080946306.790001</v>
      </c>
      <c r="AF144" s="171">
        <f t="shared" si="41"/>
        <v>0</v>
      </c>
    </row>
    <row r="145" spans="1:32" x14ac:dyDescent="0.35">
      <c r="A145" s="200">
        <v>126</v>
      </c>
      <c r="B145" s="189" t="s">
        <v>480</v>
      </c>
      <c r="C145" s="54"/>
      <c r="D145" s="54"/>
      <c r="E145" s="180">
        <f>+E146+E147</f>
        <v>360566197</v>
      </c>
      <c r="F145" s="180">
        <f t="shared" ref="F145:Q145" si="45">+F146+F147</f>
        <v>30047183.083333332</v>
      </c>
      <c r="G145" s="55">
        <f t="shared" si="45"/>
        <v>30047183.083333332</v>
      </c>
      <c r="H145" s="55">
        <f t="shared" si="45"/>
        <v>30047183.083333332</v>
      </c>
      <c r="I145" s="55">
        <f t="shared" si="45"/>
        <v>30047183.083333332</v>
      </c>
      <c r="J145" s="55">
        <f t="shared" si="45"/>
        <v>30047183.083333332</v>
      </c>
      <c r="K145" s="55">
        <f t="shared" si="45"/>
        <v>30047183.083333332</v>
      </c>
      <c r="L145" s="55">
        <f t="shared" si="45"/>
        <v>30047183.083333332</v>
      </c>
      <c r="M145" s="55">
        <f t="shared" si="45"/>
        <v>30047183.083333332</v>
      </c>
      <c r="N145" s="55">
        <f t="shared" si="45"/>
        <v>30047183.083333332</v>
      </c>
      <c r="O145" s="55">
        <f t="shared" si="45"/>
        <v>30047183.083333332</v>
      </c>
      <c r="P145" s="55">
        <f t="shared" si="45"/>
        <v>30047183.083333332</v>
      </c>
      <c r="Q145" s="55">
        <f t="shared" si="45"/>
        <v>30047183.083333332</v>
      </c>
      <c r="R145" s="180">
        <f t="shared" si="27"/>
        <v>360566196.99999994</v>
      </c>
      <c r="AD145" s="180">
        <f>+[3]Hoja7!I146</f>
        <v>54645498.840000004</v>
      </c>
      <c r="AF145" s="171">
        <f t="shared" si="41"/>
        <v>0.81865630093993547</v>
      </c>
    </row>
    <row r="146" spans="1:32" x14ac:dyDescent="0.35">
      <c r="A146" s="201">
        <v>1262</v>
      </c>
      <c r="B146" s="190" t="s">
        <v>757</v>
      </c>
      <c r="C146" s="60"/>
      <c r="D146" s="60"/>
      <c r="E146" s="181"/>
      <c r="F146" s="18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181">
        <f t="shared" si="27"/>
        <v>0</v>
      </c>
      <c r="AD146" s="181">
        <f>+[3]Hoja7!I147</f>
        <v>54645498.840000004</v>
      </c>
      <c r="AF146" s="172" t="e">
        <f t="shared" si="41"/>
        <v>#DIV/0!</v>
      </c>
    </row>
    <row r="147" spans="1:32" x14ac:dyDescent="0.35">
      <c r="A147" s="207">
        <v>12622</v>
      </c>
      <c r="B147" s="196" t="s">
        <v>482</v>
      </c>
      <c r="C147" s="69"/>
      <c r="D147" s="69"/>
      <c r="E147" s="184">
        <v>360566197</v>
      </c>
      <c r="F147" s="184">
        <v>30047183.083333332</v>
      </c>
      <c r="G147" s="70">
        <v>30047183.083333332</v>
      </c>
      <c r="H147" s="70">
        <v>30047183.083333332</v>
      </c>
      <c r="I147" s="70">
        <v>30047183.083333332</v>
      </c>
      <c r="J147" s="70">
        <v>30047183.083333332</v>
      </c>
      <c r="K147" s="70">
        <v>30047183.083333332</v>
      </c>
      <c r="L147" s="70">
        <v>30047183.083333332</v>
      </c>
      <c r="M147" s="70">
        <v>30047183.083333332</v>
      </c>
      <c r="N147" s="70">
        <v>30047183.083333332</v>
      </c>
      <c r="O147" s="70">
        <v>30047183.083333332</v>
      </c>
      <c r="P147" s="70">
        <v>30047183.083333332</v>
      </c>
      <c r="Q147" s="70">
        <v>30047183.083333332</v>
      </c>
      <c r="R147" s="184">
        <v>128545687387.995</v>
      </c>
      <c r="AD147" s="184">
        <f>+[3]Hoja7!I147</f>
        <v>54645498.840000004</v>
      </c>
      <c r="AF147" s="174">
        <f t="shared" si="41"/>
        <v>0.81865630093993547</v>
      </c>
    </row>
    <row r="148" spans="1:32" x14ac:dyDescent="0.35">
      <c r="E148" s="177"/>
      <c r="Q148" s="47"/>
      <c r="R148" s="177"/>
      <c r="AD148" s="177"/>
      <c r="AF148" s="177"/>
    </row>
    <row r="149" spans="1:32" x14ac:dyDescent="0.35">
      <c r="E149" s="187"/>
    </row>
    <row r="150" spans="1:32" x14ac:dyDescent="0.35">
      <c r="E150" s="187"/>
    </row>
  </sheetData>
  <autoFilter ref="A1:AJ147"/>
  <mergeCells count="5">
    <mergeCell ref="A3:B3"/>
    <mergeCell ref="A4:B4"/>
    <mergeCell ref="A5:B5"/>
    <mergeCell ref="A6:B6"/>
    <mergeCell ref="V47:W4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6"/>
  <sheetViews>
    <sheetView showGridLines="0" workbookViewId="0">
      <selection activeCell="AF1" sqref="AF1"/>
    </sheetView>
  </sheetViews>
  <sheetFormatPr baseColWidth="10" defaultColWidth="11.453125" defaultRowHeight="14.5" x14ac:dyDescent="0.35"/>
  <cols>
    <col min="1" max="1" width="15.81640625" style="84" bestFit="1" customWidth="1"/>
    <col min="2" max="2" width="45" style="124" customWidth="1"/>
    <col min="3" max="3" width="10.1796875" style="84" hidden="1" customWidth="1"/>
    <col min="4" max="4" width="44.453125" style="84" hidden="1" customWidth="1"/>
    <col min="5" max="5" width="19.7265625" style="84" bestFit="1" customWidth="1"/>
    <col min="6" max="6" width="17.81640625" style="84" bestFit="1" customWidth="1"/>
    <col min="7" max="8" width="17.81640625" style="84" hidden="1" customWidth="1"/>
    <col min="9" max="10" width="16.81640625" style="84" hidden="1" customWidth="1"/>
    <col min="11" max="11" width="17.81640625" style="84" hidden="1" customWidth="1"/>
    <col min="12" max="12" width="16.81640625" style="84" hidden="1" customWidth="1"/>
    <col min="13" max="13" width="17.81640625" style="84" hidden="1" customWidth="1"/>
    <col min="14" max="16" width="16.81640625" style="84" hidden="1" customWidth="1"/>
    <col min="17" max="17" width="17.81640625" style="84" hidden="1" customWidth="1"/>
    <col min="18" max="18" width="19.7265625" style="84" bestFit="1" customWidth="1"/>
    <col min="19" max="19" width="11" style="84" hidden="1" customWidth="1"/>
    <col min="20" max="20" width="53.54296875" style="84" hidden="1" customWidth="1"/>
    <col min="21" max="21" width="18.81640625" style="84" hidden="1" customWidth="1"/>
    <col min="22" max="22" width="19.54296875" style="84" hidden="1" customWidth="1"/>
    <col min="23" max="23" width="18.81640625" style="84" hidden="1" customWidth="1"/>
    <col min="24" max="24" width="15.1796875" style="84" hidden="1" customWidth="1"/>
    <col min="25" max="25" width="13.1796875" style="84" hidden="1" customWidth="1"/>
    <col min="26" max="28" width="0" style="84" hidden="1" customWidth="1"/>
    <col min="29" max="29" width="3.26953125" style="129" customWidth="1"/>
    <col min="30" max="30" width="17.81640625" style="84" bestFit="1" customWidth="1"/>
    <col min="31" max="31" width="3.26953125" style="129" customWidth="1"/>
    <col min="32" max="32" width="17.81640625" style="84" bestFit="1" customWidth="1"/>
    <col min="33" max="16384" width="11.453125" style="129"/>
  </cols>
  <sheetData>
    <row r="1" spans="1:32" ht="43.5" x14ac:dyDescent="0.35">
      <c r="A1" s="81" t="s">
        <v>651</v>
      </c>
      <c r="B1" s="134" t="s">
        <v>652</v>
      </c>
      <c r="C1" s="82" t="s">
        <v>653</v>
      </c>
      <c r="D1" s="82" t="s">
        <v>654</v>
      </c>
      <c r="E1" s="133" t="s">
        <v>655</v>
      </c>
      <c r="F1" s="133" t="s">
        <v>656</v>
      </c>
      <c r="G1" s="83" t="s">
        <v>657</v>
      </c>
      <c r="H1" s="83" t="s">
        <v>658</v>
      </c>
      <c r="I1" s="83" t="s">
        <v>659</v>
      </c>
      <c r="J1" s="83" t="s">
        <v>660</v>
      </c>
      <c r="K1" s="83" t="s">
        <v>661</v>
      </c>
      <c r="L1" s="83" t="s">
        <v>662</v>
      </c>
      <c r="M1" s="83" t="s">
        <v>663</v>
      </c>
      <c r="N1" s="83" t="s">
        <v>664</v>
      </c>
      <c r="O1" s="83" t="s">
        <v>665</v>
      </c>
      <c r="P1" s="83" t="s">
        <v>666</v>
      </c>
      <c r="Q1" s="83" t="s">
        <v>667</v>
      </c>
      <c r="R1" s="133" t="s">
        <v>668</v>
      </c>
      <c r="AD1" s="132" t="s">
        <v>1084</v>
      </c>
      <c r="AF1" s="133" t="s">
        <v>1085</v>
      </c>
    </row>
    <row r="2" spans="1:32" s="130" customFormat="1" x14ac:dyDescent="0.35">
      <c r="A2" s="52" t="s">
        <v>759</v>
      </c>
      <c r="B2" s="53" t="s">
        <v>6</v>
      </c>
      <c r="C2" s="85"/>
      <c r="D2" s="85"/>
      <c r="E2" s="86">
        <f t="shared" ref="E2:R2" si="0">+E3+E225</f>
        <v>132862828149.18999</v>
      </c>
      <c r="F2" s="86">
        <f t="shared" si="0"/>
        <v>11465969490.998335</v>
      </c>
      <c r="G2" s="86">
        <f t="shared" si="0"/>
        <v>17022566791.537727</v>
      </c>
      <c r="H2" s="86">
        <f t="shared" si="0"/>
        <v>11019639041.867727</v>
      </c>
      <c r="I2" s="86">
        <f t="shared" si="0"/>
        <v>9676808614.0477276</v>
      </c>
      <c r="J2" s="86">
        <f t="shared" si="0"/>
        <v>9625027202.8210602</v>
      </c>
      <c r="K2" s="86">
        <f t="shared" si="0"/>
        <v>12286915639.16106</v>
      </c>
      <c r="L2" s="86">
        <f t="shared" si="0"/>
        <v>8481168392.7610598</v>
      </c>
      <c r="M2" s="86">
        <f t="shared" si="0"/>
        <v>11132182397.881062</v>
      </c>
      <c r="N2" s="86">
        <f t="shared" si="0"/>
        <v>8863543015.1210594</v>
      </c>
      <c r="O2" s="86">
        <f t="shared" si="0"/>
        <v>9219638181.0410614</v>
      </c>
      <c r="P2" s="86">
        <f t="shared" si="0"/>
        <v>8413354482.5010605</v>
      </c>
      <c r="Q2" s="86">
        <f t="shared" si="0"/>
        <v>15411604399.241062</v>
      </c>
      <c r="R2" s="86">
        <f t="shared" si="0"/>
        <v>132877828148.99001</v>
      </c>
      <c r="S2" s="87">
        <v>2</v>
      </c>
      <c r="T2" s="87" t="s">
        <v>6</v>
      </c>
      <c r="U2" s="88">
        <v>128195487387</v>
      </c>
      <c r="V2" s="89">
        <f>+E2-U2</f>
        <v>4667340762.1899872</v>
      </c>
      <c r="W2" s="90">
        <v>128545187372.41499</v>
      </c>
      <c r="X2" s="89">
        <f>+W2-U2</f>
        <v>349699985.41499329</v>
      </c>
      <c r="Y2" s="89">
        <f>+E2-W2</f>
        <v>4317640776.7749939</v>
      </c>
      <c r="Z2" s="91"/>
      <c r="AA2" s="91"/>
      <c r="AB2" s="91"/>
      <c r="AD2" s="86">
        <v>12567212488.710001</v>
      </c>
      <c r="AF2" s="135">
        <f>(AD2-F2)/F2</f>
        <v>9.604447304488524E-2</v>
      </c>
    </row>
    <row r="3" spans="1:32" s="130" customFormat="1" x14ac:dyDescent="0.35">
      <c r="A3" s="52">
        <v>21</v>
      </c>
      <c r="B3" s="53" t="s">
        <v>7</v>
      </c>
      <c r="C3" s="85"/>
      <c r="D3" s="85"/>
      <c r="E3" s="86">
        <f t="shared" ref="E3:R3" si="1">+E4+E59+E217+E219</f>
        <v>120773018909.18999</v>
      </c>
      <c r="F3" s="86">
        <f t="shared" si="1"/>
        <v>10458451507.845001</v>
      </c>
      <c r="G3" s="86">
        <f t="shared" si="1"/>
        <v>15485603616.445</v>
      </c>
      <c r="H3" s="86">
        <f t="shared" si="1"/>
        <v>9220991664.7749996</v>
      </c>
      <c r="I3" s="86">
        <f t="shared" si="1"/>
        <v>8725851236.9549999</v>
      </c>
      <c r="J3" s="86">
        <f t="shared" si="1"/>
        <v>8402736492.3949995</v>
      </c>
      <c r="K3" s="86">
        <f t="shared" si="1"/>
        <v>11421124928.735001</v>
      </c>
      <c r="L3" s="86">
        <f t="shared" si="1"/>
        <v>8002877682.3349991</v>
      </c>
      <c r="M3" s="86">
        <f t="shared" si="1"/>
        <v>8634082447.4549999</v>
      </c>
      <c r="N3" s="86">
        <f t="shared" si="1"/>
        <v>8285252304.6949987</v>
      </c>
      <c r="O3" s="86">
        <f t="shared" si="1"/>
        <v>8711347470.6149998</v>
      </c>
      <c r="P3" s="86">
        <f t="shared" si="1"/>
        <v>8065063772.0749998</v>
      </c>
      <c r="Q3" s="86">
        <f t="shared" si="1"/>
        <v>15115225284.655001</v>
      </c>
      <c r="R3" s="86">
        <f t="shared" si="1"/>
        <v>120788018908.99001</v>
      </c>
      <c r="S3" s="87">
        <v>21</v>
      </c>
      <c r="T3" s="87" t="s">
        <v>7</v>
      </c>
      <c r="U3" s="88">
        <v>117244678147</v>
      </c>
      <c r="V3" s="89">
        <f t="shared" ref="V3:V66" si="2">+E3-U3</f>
        <v>3528340762.1899872</v>
      </c>
      <c r="W3" s="91"/>
      <c r="X3" s="91"/>
      <c r="Y3" s="91"/>
      <c r="Z3" s="91"/>
      <c r="AA3" s="91"/>
      <c r="AB3" s="91"/>
      <c r="AD3" s="86">
        <v>12073467036.710001</v>
      </c>
      <c r="AF3" s="135">
        <f t="shared" ref="AF3:AF66" si="3">(AD3-F3)/F3</f>
        <v>0.15442205068824563</v>
      </c>
    </row>
    <row r="4" spans="1:32" s="130" customFormat="1" x14ac:dyDescent="0.35">
      <c r="A4" s="52">
        <v>211</v>
      </c>
      <c r="B4" s="53" t="s">
        <v>8</v>
      </c>
      <c r="C4" s="85"/>
      <c r="D4" s="85"/>
      <c r="E4" s="86">
        <f t="shared" ref="E4:R4" si="4">+E5+E39</f>
        <v>105696298416.16998</v>
      </c>
      <c r="F4" s="86">
        <f t="shared" si="4"/>
        <v>8432815095.8416672</v>
      </c>
      <c r="G4" s="86">
        <f t="shared" si="4"/>
        <v>8549661690.9416676</v>
      </c>
      <c r="H4" s="86">
        <f t="shared" si="4"/>
        <v>7968996844.7716665</v>
      </c>
      <c r="I4" s="86">
        <f t="shared" si="4"/>
        <v>8106293781.2816658</v>
      </c>
      <c r="J4" s="86">
        <f t="shared" si="4"/>
        <v>7739634924.5116663</v>
      </c>
      <c r="K4" s="86">
        <f t="shared" si="4"/>
        <v>10941446260.231667</v>
      </c>
      <c r="L4" s="86">
        <f t="shared" si="4"/>
        <v>7393667208.831666</v>
      </c>
      <c r="M4" s="86">
        <f t="shared" si="4"/>
        <v>8027757340.7816658</v>
      </c>
      <c r="N4" s="86">
        <f t="shared" si="4"/>
        <v>7829808896.1916656</v>
      </c>
      <c r="O4" s="86">
        <f t="shared" si="4"/>
        <v>8332722215.1116657</v>
      </c>
      <c r="P4" s="86">
        <f t="shared" si="4"/>
        <v>7658005284.9016666</v>
      </c>
      <c r="Q4" s="86">
        <f t="shared" si="4"/>
        <v>14715488872.571667</v>
      </c>
      <c r="R4" s="86">
        <f t="shared" si="4"/>
        <v>105696298415.97</v>
      </c>
      <c r="S4" s="87">
        <v>211</v>
      </c>
      <c r="T4" s="87" t="s">
        <v>8</v>
      </c>
      <c r="U4" s="88">
        <v>103924227513</v>
      </c>
      <c r="V4" s="89">
        <f t="shared" si="2"/>
        <v>1772070903.1699829</v>
      </c>
      <c r="W4" s="91"/>
      <c r="X4" s="91"/>
      <c r="Y4" s="91"/>
      <c r="Z4" s="91"/>
      <c r="AA4" s="91"/>
      <c r="AB4" s="91"/>
      <c r="AD4" s="86">
        <v>9992471173.1700001</v>
      </c>
      <c r="AF4" s="135">
        <f t="shared" si="3"/>
        <v>0.18495082123849957</v>
      </c>
    </row>
    <row r="5" spans="1:32" s="130" customFormat="1" x14ac:dyDescent="0.35">
      <c r="A5" s="58">
        <v>2111</v>
      </c>
      <c r="B5" s="59" t="s">
        <v>9</v>
      </c>
      <c r="C5" s="92"/>
      <c r="D5" s="92"/>
      <c r="E5" s="93">
        <f>+E6+E23+E30</f>
        <v>76451082961.189987</v>
      </c>
      <c r="F5" s="93">
        <f t="shared" ref="F5:R5" si="5">+F6+F23+F30</f>
        <v>6459378267.21</v>
      </c>
      <c r="G5" s="93">
        <f t="shared" si="5"/>
        <v>6143807862.3100004</v>
      </c>
      <c r="H5" s="93">
        <f t="shared" si="5"/>
        <v>5330803962.2399998</v>
      </c>
      <c r="I5" s="93">
        <f t="shared" si="5"/>
        <v>5768949325.6199989</v>
      </c>
      <c r="J5" s="93">
        <f t="shared" si="5"/>
        <v>5283248117.3499994</v>
      </c>
      <c r="K5" s="93">
        <f t="shared" si="5"/>
        <v>8575064476.0700006</v>
      </c>
      <c r="L5" s="93">
        <f t="shared" si="5"/>
        <v>5247043263.1999989</v>
      </c>
      <c r="M5" s="93">
        <f t="shared" si="5"/>
        <v>5250347248.249999</v>
      </c>
      <c r="N5" s="93">
        <f t="shared" si="5"/>
        <v>5322313195.0299988</v>
      </c>
      <c r="O5" s="93">
        <f t="shared" si="5"/>
        <v>5944818861.4499989</v>
      </c>
      <c r="P5" s="93">
        <f t="shared" si="5"/>
        <v>5310543439.0699997</v>
      </c>
      <c r="Q5" s="93">
        <f t="shared" si="5"/>
        <v>11814764943.190001</v>
      </c>
      <c r="R5" s="93">
        <f t="shared" si="5"/>
        <v>76451082960.990005</v>
      </c>
      <c r="S5" s="87">
        <v>2111</v>
      </c>
      <c r="T5" s="87" t="s">
        <v>9</v>
      </c>
      <c r="U5" s="88">
        <v>76451082961</v>
      </c>
      <c r="V5" s="89">
        <f t="shared" si="2"/>
        <v>0.1899871826171875</v>
      </c>
      <c r="W5" s="91"/>
      <c r="X5" s="91"/>
      <c r="Y5" s="91"/>
      <c r="Z5" s="91"/>
      <c r="AA5" s="91"/>
      <c r="AB5" s="91"/>
      <c r="AD5" s="93">
        <v>5106806308.1700001</v>
      </c>
      <c r="AF5" s="136">
        <f t="shared" si="3"/>
        <v>-0.20939661730388434</v>
      </c>
    </row>
    <row r="6" spans="1:32" s="130" customFormat="1" x14ac:dyDescent="0.35">
      <c r="A6" s="58">
        <v>21111</v>
      </c>
      <c r="B6" s="59" t="s">
        <v>10</v>
      </c>
      <c r="C6" s="92"/>
      <c r="D6" s="92"/>
      <c r="E6" s="93">
        <f>+E7+E19</f>
        <v>58994774234.989998</v>
      </c>
      <c r="F6" s="93">
        <f t="shared" ref="F6:R6" si="6">+F7+F19</f>
        <v>4625387833.6900005</v>
      </c>
      <c r="G6" s="93">
        <f t="shared" si="6"/>
        <v>4450166528.5100002</v>
      </c>
      <c r="H6" s="93">
        <f t="shared" si="6"/>
        <v>3956218277.9300003</v>
      </c>
      <c r="I6" s="93">
        <f t="shared" si="6"/>
        <v>4280857500.7499995</v>
      </c>
      <c r="J6" s="93">
        <f t="shared" si="6"/>
        <v>3901221464.5999999</v>
      </c>
      <c r="K6" s="93">
        <f t="shared" si="6"/>
        <v>7202853632.5300007</v>
      </c>
      <c r="L6" s="93">
        <f t="shared" si="6"/>
        <v>3872151526.7199993</v>
      </c>
      <c r="M6" s="93">
        <f t="shared" si="6"/>
        <v>3915831069.9699998</v>
      </c>
      <c r="N6" s="93">
        <f t="shared" si="6"/>
        <v>3970175989.2099996</v>
      </c>
      <c r="O6" s="93">
        <f t="shared" si="6"/>
        <v>4450825929.9199991</v>
      </c>
      <c r="P6" s="93">
        <f t="shared" si="6"/>
        <v>3932431488.8699999</v>
      </c>
      <c r="Q6" s="93">
        <f t="shared" si="6"/>
        <v>10436652992.09</v>
      </c>
      <c r="R6" s="93">
        <f t="shared" si="6"/>
        <v>58994774234.790001</v>
      </c>
      <c r="S6" s="87">
        <v>21111</v>
      </c>
      <c r="T6" s="87" t="s">
        <v>10</v>
      </c>
      <c r="U6" s="88">
        <v>58994774236</v>
      </c>
      <c r="V6" s="89">
        <f t="shared" si="2"/>
        <v>-1.0100021362304688</v>
      </c>
      <c r="W6" s="91"/>
      <c r="X6" s="91"/>
      <c r="Y6" s="91"/>
      <c r="Z6" s="91"/>
      <c r="AA6" s="91"/>
      <c r="AB6" s="91"/>
      <c r="AD6" s="93">
        <v>3565367237.1700001</v>
      </c>
      <c r="AF6" s="136">
        <f t="shared" si="3"/>
        <v>-0.22917442485560108</v>
      </c>
    </row>
    <row r="7" spans="1:32" s="130" customFormat="1" x14ac:dyDescent="0.35">
      <c r="A7" s="94">
        <v>211111</v>
      </c>
      <c r="B7" s="95" t="s">
        <v>11</v>
      </c>
      <c r="C7" s="96"/>
      <c r="D7" s="96"/>
      <c r="E7" s="97">
        <f>+E8+E9+E10+E11+E12+E13+E14+E15+E18</f>
        <v>57900582099.07</v>
      </c>
      <c r="F7" s="97">
        <f t="shared" ref="F7:R7" si="7">+F8+F9+F10+F11+F12+F13+F14+F15+F18</f>
        <v>3892088904.8100004</v>
      </c>
      <c r="G7" s="97">
        <f t="shared" si="7"/>
        <v>4418110055.1900005</v>
      </c>
      <c r="H7" s="97">
        <f t="shared" si="7"/>
        <v>3905549804.6100001</v>
      </c>
      <c r="I7" s="97">
        <f t="shared" si="7"/>
        <v>4259141027.4299994</v>
      </c>
      <c r="J7" s="97">
        <f t="shared" si="7"/>
        <v>3879504991.2799997</v>
      </c>
      <c r="K7" s="97">
        <f t="shared" si="7"/>
        <v>7160457159.210001</v>
      </c>
      <c r="L7" s="97">
        <f t="shared" si="7"/>
        <v>3840095053.3999991</v>
      </c>
      <c r="M7" s="97">
        <f t="shared" si="7"/>
        <v>3883774596.6499996</v>
      </c>
      <c r="N7" s="97">
        <f t="shared" si="7"/>
        <v>3938119515.8899994</v>
      </c>
      <c r="O7" s="97">
        <f t="shared" si="7"/>
        <v>4418769456.5999994</v>
      </c>
      <c r="P7" s="97">
        <f t="shared" si="7"/>
        <v>3900375015.5499997</v>
      </c>
      <c r="Q7" s="97">
        <f t="shared" si="7"/>
        <v>10404596518.25</v>
      </c>
      <c r="R7" s="97">
        <f t="shared" si="7"/>
        <v>57900582098.870003</v>
      </c>
      <c r="S7" s="87">
        <v>211111</v>
      </c>
      <c r="T7" s="87" t="s">
        <v>11</v>
      </c>
      <c r="U7" s="88">
        <v>57900582100</v>
      </c>
      <c r="V7" s="89">
        <f t="shared" si="2"/>
        <v>-0.93000030517578125</v>
      </c>
      <c r="W7" s="91"/>
      <c r="X7" s="91"/>
      <c r="Y7" s="91"/>
      <c r="Z7" s="91"/>
      <c r="AA7" s="91"/>
      <c r="AB7" s="91"/>
      <c r="AD7" s="97">
        <v>3535320963.1700001</v>
      </c>
      <c r="AF7" s="137">
        <f t="shared" si="3"/>
        <v>-9.1664900357001644E-2</v>
      </c>
    </row>
    <row r="8" spans="1:32" x14ac:dyDescent="0.35">
      <c r="A8" s="98">
        <v>2111111</v>
      </c>
      <c r="B8" s="99" t="s">
        <v>760</v>
      </c>
      <c r="C8" s="100"/>
      <c r="D8" s="100" t="s">
        <v>756</v>
      </c>
      <c r="E8" s="101">
        <v>32061480419</v>
      </c>
      <c r="F8" s="101">
        <v>2505081661.8299999</v>
      </c>
      <c r="G8" s="101">
        <v>2999789477.9899998</v>
      </c>
      <c r="H8" s="101">
        <v>2605202091.6599998</v>
      </c>
      <c r="I8" s="101">
        <v>3017951693.6999998</v>
      </c>
      <c r="J8" s="101">
        <v>2604364985.5599999</v>
      </c>
      <c r="K8" s="101">
        <v>2596566307</v>
      </c>
      <c r="L8" s="101">
        <v>2585654611.5</v>
      </c>
      <c r="M8" s="101">
        <v>2433672590.9400001</v>
      </c>
      <c r="N8" s="101">
        <v>2502112691.1100001</v>
      </c>
      <c r="O8" s="101">
        <v>3017951693.6999998</v>
      </c>
      <c r="P8" s="101">
        <v>2596566307</v>
      </c>
      <c r="Q8" s="101">
        <v>2596566307.0100002</v>
      </c>
      <c r="R8" s="101">
        <f>SUM(F8:Q8)</f>
        <v>32061480419</v>
      </c>
      <c r="S8" s="87">
        <v>2111111</v>
      </c>
      <c r="T8" s="87" t="s">
        <v>760</v>
      </c>
      <c r="U8" s="88">
        <v>32061480419</v>
      </c>
      <c r="V8" s="89">
        <f t="shared" si="2"/>
        <v>0</v>
      </c>
      <c r="AD8" s="101">
        <v>2155693418</v>
      </c>
      <c r="AF8" s="138">
        <f t="shared" si="3"/>
        <v>-0.13947179812683894</v>
      </c>
    </row>
    <row r="9" spans="1:32" ht="29" x14ac:dyDescent="0.35">
      <c r="A9" s="98">
        <v>2111112</v>
      </c>
      <c r="B9" s="99" t="s">
        <v>761</v>
      </c>
      <c r="C9" s="100"/>
      <c r="D9" s="100" t="s">
        <v>756</v>
      </c>
      <c r="E9" s="101">
        <v>585798341.72000003</v>
      </c>
      <c r="F9" s="101">
        <v>28746644.870000001</v>
      </c>
      <c r="G9" s="101">
        <v>36877586.659999996</v>
      </c>
      <c r="H9" s="101">
        <v>28746644.870000001</v>
      </c>
      <c r="I9" s="101">
        <v>55338307.719999999</v>
      </c>
      <c r="J9" s="101">
        <v>55338307.719999999</v>
      </c>
      <c r="K9" s="101">
        <v>44344870.549999997</v>
      </c>
      <c r="L9" s="101">
        <v>79377685.989999995</v>
      </c>
      <c r="M9" s="101">
        <v>50227936.590000004</v>
      </c>
      <c r="N9" s="101">
        <v>45548632.450000003</v>
      </c>
      <c r="O9" s="101">
        <v>47684205.950000003</v>
      </c>
      <c r="P9" s="101">
        <v>97298448.170000002</v>
      </c>
      <c r="Q9" s="101">
        <v>16269070.18</v>
      </c>
      <c r="R9" s="101">
        <f t="shared" ref="R9:R72" si="8">SUM(F9:Q9)</f>
        <v>585798341.71999991</v>
      </c>
      <c r="S9" s="87">
        <v>2111112</v>
      </c>
      <c r="T9" s="87" t="s">
        <v>762</v>
      </c>
      <c r="U9" s="88">
        <v>585798342</v>
      </c>
      <c r="V9" s="89">
        <f t="shared" si="2"/>
        <v>-0.27999997138977051</v>
      </c>
      <c r="AD9" s="101">
        <v>35211691</v>
      </c>
      <c r="AF9" s="138">
        <f t="shared" si="3"/>
        <v>0.22489741530660926</v>
      </c>
    </row>
    <row r="10" spans="1:32" x14ac:dyDescent="0.35">
      <c r="A10" s="98">
        <v>2111113</v>
      </c>
      <c r="B10" s="99" t="s">
        <v>763</v>
      </c>
      <c r="C10" s="100"/>
      <c r="D10" s="100" t="s">
        <v>756</v>
      </c>
      <c r="E10" s="101">
        <v>12743785044.950001</v>
      </c>
      <c r="F10" s="101">
        <v>1047340219.0899999</v>
      </c>
      <c r="G10" s="101">
        <v>1067194215.52</v>
      </c>
      <c r="H10" s="101">
        <v>1047340219.0899999</v>
      </c>
      <c r="I10" s="101">
        <v>1047340219.0899999</v>
      </c>
      <c r="J10" s="101">
        <v>1075235392.27</v>
      </c>
      <c r="K10" s="101">
        <v>1047340219.0899999</v>
      </c>
      <c r="L10" s="101">
        <v>1068000616.24</v>
      </c>
      <c r="M10" s="101">
        <v>1068798788.76</v>
      </c>
      <c r="N10" s="101">
        <v>1068798788.76</v>
      </c>
      <c r="O10" s="101">
        <v>1068798788.76</v>
      </c>
      <c r="P10" s="101">
        <v>1068798788.5599999</v>
      </c>
      <c r="Q10" s="101">
        <f>1068798788.72+0.8</f>
        <v>1068798789.52</v>
      </c>
      <c r="R10" s="101">
        <f t="shared" si="8"/>
        <v>12743785044.75</v>
      </c>
      <c r="S10" s="87">
        <v>2111113</v>
      </c>
      <c r="T10" s="87" t="s">
        <v>763</v>
      </c>
      <c r="U10" s="88">
        <v>12743785045</v>
      </c>
      <c r="V10" s="89">
        <f t="shared" si="2"/>
        <v>-4.9999237060546875E-2</v>
      </c>
      <c r="AD10" s="101">
        <v>994611344</v>
      </c>
      <c r="AF10" s="138">
        <f t="shared" si="3"/>
        <v>-5.0345507724141758E-2</v>
      </c>
    </row>
    <row r="11" spans="1:32" x14ac:dyDescent="0.35">
      <c r="A11" s="98">
        <v>2111114</v>
      </c>
      <c r="B11" s="99" t="s">
        <v>764</v>
      </c>
      <c r="C11" s="100"/>
      <c r="D11" s="100" t="s">
        <v>756</v>
      </c>
      <c r="E11" s="101">
        <v>319163729.97000003</v>
      </c>
      <c r="F11" s="101">
        <v>25714365.420000002</v>
      </c>
      <c r="G11" s="101">
        <v>25875821.050000001</v>
      </c>
      <c r="H11" s="101">
        <v>24607048.25</v>
      </c>
      <c r="I11" s="101">
        <v>25714365.420000002</v>
      </c>
      <c r="J11" s="101">
        <v>25810335.760000002</v>
      </c>
      <c r="K11" s="101">
        <v>36155637.899999999</v>
      </c>
      <c r="L11" s="101">
        <v>26041114.219999999</v>
      </c>
      <c r="M11" s="101">
        <v>25849008.390000001</v>
      </c>
      <c r="N11" s="101">
        <v>25849008.390000001</v>
      </c>
      <c r="O11" s="101">
        <v>25849008.390000001</v>
      </c>
      <c r="P11" s="101">
        <v>25849008.390000001</v>
      </c>
      <c r="Q11" s="101">
        <v>25849008.390000001</v>
      </c>
      <c r="R11" s="101">
        <f t="shared" si="8"/>
        <v>319163729.96999997</v>
      </c>
      <c r="S11" s="87">
        <v>2111114</v>
      </c>
      <c r="T11" s="87" t="s">
        <v>764</v>
      </c>
      <c r="U11" s="88">
        <v>319163730</v>
      </c>
      <c r="V11" s="89">
        <f t="shared" si="2"/>
        <v>-2.9999971389770508E-2</v>
      </c>
      <c r="AD11" s="101">
        <v>21696038</v>
      </c>
      <c r="AF11" s="138">
        <f t="shared" si="3"/>
        <v>-0.15626780417745192</v>
      </c>
    </row>
    <row r="12" spans="1:32" x14ac:dyDescent="0.35">
      <c r="A12" s="98">
        <v>2111115</v>
      </c>
      <c r="B12" s="99" t="s">
        <v>765</v>
      </c>
      <c r="C12" s="100"/>
      <c r="D12" s="100" t="s">
        <v>756</v>
      </c>
      <c r="E12" s="101">
        <v>331125950</v>
      </c>
      <c r="F12" s="101">
        <v>25058146.260000002</v>
      </c>
      <c r="G12" s="101">
        <v>26556567.359999999</v>
      </c>
      <c r="H12" s="101">
        <v>26477215.09</v>
      </c>
      <c r="I12" s="101">
        <v>26880393.41</v>
      </c>
      <c r="J12" s="101">
        <v>26903804.199999999</v>
      </c>
      <c r="K12" s="101">
        <v>37826998.480000004</v>
      </c>
      <c r="L12" s="101">
        <v>26903804.199999999</v>
      </c>
      <c r="M12" s="101">
        <v>26903804.199999999</v>
      </c>
      <c r="N12" s="101">
        <v>26903804.199999999</v>
      </c>
      <c r="O12" s="101">
        <v>26903804.199999999</v>
      </c>
      <c r="P12" s="101">
        <v>26903804.199999999</v>
      </c>
      <c r="Q12" s="101">
        <v>26903804.199999999</v>
      </c>
      <c r="R12" s="101">
        <f t="shared" si="8"/>
        <v>331125949.99999994</v>
      </c>
      <c r="S12" s="87">
        <v>2111115</v>
      </c>
      <c r="T12" s="87" t="s">
        <v>765</v>
      </c>
      <c r="U12" s="88">
        <v>331125950</v>
      </c>
      <c r="V12" s="89">
        <f t="shared" si="2"/>
        <v>0</v>
      </c>
      <c r="AD12" s="101">
        <v>21611302</v>
      </c>
      <c r="AF12" s="138">
        <f t="shared" si="3"/>
        <v>-0.13755384074448296</v>
      </c>
    </row>
    <row r="13" spans="1:32" x14ac:dyDescent="0.35">
      <c r="A13" s="98">
        <v>2111116</v>
      </c>
      <c r="B13" s="99" t="s">
        <v>766</v>
      </c>
      <c r="C13" s="100"/>
      <c r="D13" s="100" t="s">
        <v>756</v>
      </c>
      <c r="E13" s="101">
        <v>3339172054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3339172054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f t="shared" si="8"/>
        <v>3339172054</v>
      </c>
      <c r="S13" s="87">
        <v>2111116</v>
      </c>
      <c r="T13" s="87" t="s">
        <v>766</v>
      </c>
      <c r="U13" s="88">
        <v>3339172054</v>
      </c>
      <c r="V13" s="89">
        <f t="shared" si="2"/>
        <v>0</v>
      </c>
      <c r="AD13" s="101">
        <v>589245</v>
      </c>
      <c r="AF13" s="138" t="e">
        <f t="shared" si="3"/>
        <v>#DIV/0!</v>
      </c>
    </row>
    <row r="14" spans="1:32" x14ac:dyDescent="0.35">
      <c r="A14" s="98">
        <v>2111117</v>
      </c>
      <c r="B14" s="99" t="s">
        <v>767</v>
      </c>
      <c r="C14" s="100"/>
      <c r="D14" s="100" t="s">
        <v>756</v>
      </c>
      <c r="E14" s="101">
        <v>1856673209.6900001</v>
      </c>
      <c r="F14" s="101">
        <v>236008122.83000001</v>
      </c>
      <c r="G14" s="101">
        <v>237676642.09999999</v>
      </c>
      <c r="H14" s="101">
        <v>149036841.13999999</v>
      </c>
      <c r="I14" s="101">
        <v>61776303.579999998</v>
      </c>
      <c r="J14" s="101">
        <v>59454796.380000003</v>
      </c>
      <c r="K14" s="101">
        <v>34911327.68</v>
      </c>
      <c r="L14" s="101">
        <v>29977476.739999998</v>
      </c>
      <c r="M14" s="101">
        <v>254182723.25999999</v>
      </c>
      <c r="N14" s="101">
        <v>244766846.47</v>
      </c>
      <c r="O14" s="101">
        <v>207442211.09</v>
      </c>
      <c r="P14" s="101">
        <v>60818914.719999999</v>
      </c>
      <c r="Q14" s="101">
        <v>280621003.69999999</v>
      </c>
      <c r="R14" s="101">
        <f t="shared" si="8"/>
        <v>1856673209.6899998</v>
      </c>
      <c r="S14" s="87">
        <v>2111117</v>
      </c>
      <c r="T14" s="87" t="s">
        <v>767</v>
      </c>
      <c r="U14" s="88">
        <v>1856673210</v>
      </c>
      <c r="V14" s="89">
        <f t="shared" si="2"/>
        <v>-0.30999994277954102</v>
      </c>
      <c r="AD14" s="101">
        <v>255246941</v>
      </c>
      <c r="AF14" s="138">
        <f t="shared" si="3"/>
        <v>8.151761023860174E-2</v>
      </c>
    </row>
    <row r="15" spans="1:32" s="130" customFormat="1" x14ac:dyDescent="0.35">
      <c r="A15" s="94">
        <v>2111118</v>
      </c>
      <c r="B15" s="95" t="s">
        <v>12</v>
      </c>
      <c r="C15" s="96"/>
      <c r="D15" s="96"/>
      <c r="E15" s="97">
        <f>+E16+E17</f>
        <v>6389023990.7399998</v>
      </c>
      <c r="F15" s="97">
        <f t="shared" ref="F15:R15" si="9">+F16+F17</f>
        <v>1964600</v>
      </c>
      <c r="G15" s="97">
        <f t="shared" si="9"/>
        <v>1964600</v>
      </c>
      <c r="H15" s="97">
        <f t="shared" si="9"/>
        <v>1964600</v>
      </c>
      <c r="I15" s="97">
        <f t="shared" si="9"/>
        <v>1964600</v>
      </c>
      <c r="J15" s="97">
        <f t="shared" si="9"/>
        <v>1964600</v>
      </c>
      <c r="K15" s="97">
        <f t="shared" si="9"/>
        <v>1964600</v>
      </c>
      <c r="L15" s="97">
        <f t="shared" si="9"/>
        <v>1964600</v>
      </c>
      <c r="M15" s="97">
        <f t="shared" si="9"/>
        <v>1964600</v>
      </c>
      <c r="N15" s="97">
        <f t="shared" si="9"/>
        <v>1964600</v>
      </c>
      <c r="O15" s="97">
        <f t="shared" si="9"/>
        <v>1964600</v>
      </c>
      <c r="P15" s="97">
        <f t="shared" si="9"/>
        <v>1964600</v>
      </c>
      <c r="Q15" s="97">
        <f t="shared" si="9"/>
        <v>6367413390.7399998</v>
      </c>
      <c r="R15" s="97">
        <f t="shared" si="9"/>
        <v>6389023990.7399998</v>
      </c>
      <c r="S15" s="87">
        <v>2111118</v>
      </c>
      <c r="T15" s="87" t="s">
        <v>12</v>
      </c>
      <c r="U15" s="88">
        <v>6389023991</v>
      </c>
      <c r="V15" s="89">
        <f t="shared" si="2"/>
        <v>-0.26000022888183594</v>
      </c>
      <c r="W15" s="91"/>
      <c r="X15" s="91"/>
      <c r="Y15" s="91"/>
      <c r="Z15" s="91"/>
      <c r="AA15" s="91"/>
      <c r="AB15" s="91"/>
      <c r="AD15" s="97">
        <v>29215002.170000002</v>
      </c>
      <c r="AF15" s="137">
        <f t="shared" si="3"/>
        <v>13.870712699786218</v>
      </c>
    </row>
    <row r="16" spans="1:32" x14ac:dyDescent="0.35">
      <c r="A16" s="98">
        <v>21111181</v>
      </c>
      <c r="B16" s="99" t="s">
        <v>768</v>
      </c>
      <c r="C16" s="100"/>
      <c r="D16" s="100" t="s">
        <v>756</v>
      </c>
      <c r="E16" s="101">
        <v>3937020868.9499998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3937020868.9499998</v>
      </c>
      <c r="R16" s="101">
        <f t="shared" si="8"/>
        <v>3937020868.9499998</v>
      </c>
      <c r="S16" s="87">
        <v>21111181</v>
      </c>
      <c r="T16" s="87" t="s">
        <v>768</v>
      </c>
      <c r="U16" s="88">
        <v>3937020869</v>
      </c>
      <c r="V16" s="89">
        <f t="shared" si="2"/>
        <v>-5.0000190734863281E-2</v>
      </c>
      <c r="AD16" s="101">
        <v>8483813.1699999999</v>
      </c>
      <c r="AF16" s="138" t="e">
        <f t="shared" si="3"/>
        <v>#DIV/0!</v>
      </c>
    </row>
    <row r="17" spans="1:32" x14ac:dyDescent="0.35">
      <c r="A17" s="98">
        <v>21111182</v>
      </c>
      <c r="B17" s="99" t="s">
        <v>769</v>
      </c>
      <c r="C17" s="100"/>
      <c r="D17" s="100" t="s">
        <v>756</v>
      </c>
      <c r="E17" s="101">
        <v>2452003121.79</v>
      </c>
      <c r="F17" s="101">
        <v>1964600</v>
      </c>
      <c r="G17" s="101">
        <v>1964600</v>
      </c>
      <c r="H17" s="101">
        <v>1964600</v>
      </c>
      <c r="I17" s="101">
        <v>1964600</v>
      </c>
      <c r="J17" s="101">
        <v>1964600</v>
      </c>
      <c r="K17" s="101">
        <v>1964600</v>
      </c>
      <c r="L17" s="101">
        <v>1964600</v>
      </c>
      <c r="M17" s="101">
        <v>1964600</v>
      </c>
      <c r="N17" s="101">
        <v>1964600</v>
      </c>
      <c r="O17" s="101">
        <v>1964600</v>
      </c>
      <c r="P17" s="101">
        <v>1964600</v>
      </c>
      <c r="Q17" s="101">
        <v>2430392521.79</v>
      </c>
      <c r="R17" s="101">
        <f t="shared" si="8"/>
        <v>2452003121.79</v>
      </c>
      <c r="S17" s="87">
        <v>21111182</v>
      </c>
      <c r="T17" s="87" t="s">
        <v>769</v>
      </c>
      <c r="U17" s="88">
        <v>2452003122</v>
      </c>
      <c r="V17" s="89">
        <f t="shared" si="2"/>
        <v>-0.21000003814697266</v>
      </c>
      <c r="AD17" s="101">
        <v>20731189</v>
      </c>
      <c r="AF17" s="138">
        <f t="shared" si="3"/>
        <v>9.5523714751094371</v>
      </c>
    </row>
    <row r="18" spans="1:32" x14ac:dyDescent="0.35">
      <c r="A18" s="98">
        <v>2111119</v>
      </c>
      <c r="B18" s="99" t="s">
        <v>770</v>
      </c>
      <c r="C18" s="100"/>
      <c r="D18" s="100" t="s">
        <v>756</v>
      </c>
      <c r="E18" s="101">
        <v>274359359</v>
      </c>
      <c r="F18" s="101">
        <v>22175144.510000002</v>
      </c>
      <c r="G18" s="101">
        <v>22175144.510000002</v>
      </c>
      <c r="H18" s="101">
        <v>22175144.510000002</v>
      </c>
      <c r="I18" s="101">
        <v>22175144.510000002</v>
      </c>
      <c r="J18" s="101">
        <v>30432769.390000001</v>
      </c>
      <c r="K18" s="101">
        <v>22175144.510000002</v>
      </c>
      <c r="L18" s="101">
        <v>22175144.510000002</v>
      </c>
      <c r="M18" s="101">
        <v>22175144.510000002</v>
      </c>
      <c r="N18" s="101">
        <v>22175144.510000002</v>
      </c>
      <c r="O18" s="101">
        <v>22175144.510000002</v>
      </c>
      <c r="P18" s="101">
        <v>22175144.510000002</v>
      </c>
      <c r="Q18" s="101">
        <v>22175144.510000002</v>
      </c>
      <c r="R18" s="101">
        <f t="shared" si="8"/>
        <v>274359358.99999994</v>
      </c>
      <c r="S18" s="87">
        <v>2111119</v>
      </c>
      <c r="T18" s="87" t="s">
        <v>770</v>
      </c>
      <c r="U18" s="88">
        <v>274359359</v>
      </c>
      <c r="V18" s="89">
        <f t="shared" si="2"/>
        <v>0</v>
      </c>
      <c r="AD18" s="101">
        <v>21445982</v>
      </c>
      <c r="AF18" s="138">
        <f t="shared" si="3"/>
        <v>-3.288197331346282E-2</v>
      </c>
    </row>
    <row r="19" spans="1:32" s="130" customFormat="1" x14ac:dyDescent="0.35">
      <c r="A19" s="94">
        <v>211112</v>
      </c>
      <c r="B19" s="95" t="s">
        <v>13</v>
      </c>
      <c r="C19" s="96"/>
      <c r="D19" s="96"/>
      <c r="E19" s="97">
        <f>+E20+E21+E22</f>
        <v>1094192135.9200001</v>
      </c>
      <c r="F19" s="97">
        <f t="shared" ref="F19:R19" si="10">+F20+F21+F22</f>
        <v>733298928.88</v>
      </c>
      <c r="G19" s="97">
        <f t="shared" si="10"/>
        <v>32056473.32</v>
      </c>
      <c r="H19" s="97">
        <f t="shared" si="10"/>
        <v>50668473.32</v>
      </c>
      <c r="I19" s="97">
        <f t="shared" si="10"/>
        <v>21716473.32</v>
      </c>
      <c r="J19" s="97">
        <f t="shared" si="10"/>
        <v>21716473.32</v>
      </c>
      <c r="K19" s="97">
        <f t="shared" si="10"/>
        <v>42396473.32</v>
      </c>
      <c r="L19" s="97">
        <f t="shared" si="10"/>
        <v>32056473.32</v>
      </c>
      <c r="M19" s="97">
        <f t="shared" si="10"/>
        <v>32056473.32</v>
      </c>
      <c r="N19" s="97">
        <f t="shared" si="10"/>
        <v>32056473.32</v>
      </c>
      <c r="O19" s="97">
        <f t="shared" si="10"/>
        <v>32056473.32</v>
      </c>
      <c r="P19" s="97">
        <f t="shared" si="10"/>
        <v>32056473.32</v>
      </c>
      <c r="Q19" s="97">
        <f t="shared" si="10"/>
        <v>32056473.839999996</v>
      </c>
      <c r="R19" s="97">
        <f t="shared" si="10"/>
        <v>1094192135.9199998</v>
      </c>
      <c r="S19" s="87">
        <v>211112</v>
      </c>
      <c r="T19" s="87" t="s">
        <v>13</v>
      </c>
      <c r="U19" s="88">
        <v>1094192136</v>
      </c>
      <c r="V19" s="89">
        <f t="shared" si="2"/>
        <v>-7.9999923706054688E-2</v>
      </c>
      <c r="W19" s="91"/>
      <c r="X19" s="91"/>
      <c r="Y19" s="91"/>
      <c r="Z19" s="91"/>
      <c r="AA19" s="91"/>
      <c r="AB19" s="91"/>
      <c r="AD19" s="97">
        <v>30046274</v>
      </c>
      <c r="AF19" s="137">
        <f t="shared" si="3"/>
        <v>-0.95902588587454918</v>
      </c>
    </row>
    <row r="20" spans="1:32" x14ac:dyDescent="0.35">
      <c r="A20" s="98">
        <v>2111122</v>
      </c>
      <c r="B20" s="99" t="s">
        <v>771</v>
      </c>
      <c r="C20" s="100"/>
      <c r="D20" s="100" t="s">
        <v>756</v>
      </c>
      <c r="E20" s="101">
        <v>71380618.319999993</v>
      </c>
      <c r="F20" s="101">
        <v>5948384.8499999996</v>
      </c>
      <c r="G20" s="101">
        <v>5948384.8499999996</v>
      </c>
      <c r="H20" s="101">
        <v>5948384.8499999996</v>
      </c>
      <c r="I20" s="101">
        <v>5948384.8499999996</v>
      </c>
      <c r="J20" s="101">
        <v>5948384.8499999996</v>
      </c>
      <c r="K20" s="101">
        <v>5948384.8499999996</v>
      </c>
      <c r="L20" s="101">
        <v>5948384.8499999996</v>
      </c>
      <c r="M20" s="101">
        <v>5948384.8499999996</v>
      </c>
      <c r="N20" s="101">
        <v>5948384.8499999996</v>
      </c>
      <c r="O20" s="101">
        <v>5948384.8499999996</v>
      </c>
      <c r="P20" s="101">
        <v>5948384.8499999996</v>
      </c>
      <c r="Q20" s="101">
        <v>5948384.9699999997</v>
      </c>
      <c r="R20" s="101">
        <f t="shared" si="8"/>
        <v>71380618.320000008</v>
      </c>
      <c r="S20" s="87">
        <v>2111122</v>
      </c>
      <c r="T20" s="87" t="s">
        <v>771</v>
      </c>
      <c r="U20" s="88">
        <v>71380618</v>
      </c>
      <c r="V20" s="89">
        <f t="shared" si="2"/>
        <v>0.31999999284744263</v>
      </c>
      <c r="AD20" s="101">
        <v>0</v>
      </c>
      <c r="AF20" s="138">
        <f t="shared" si="3"/>
        <v>-1</v>
      </c>
    </row>
    <row r="21" spans="1:32" x14ac:dyDescent="0.35">
      <c r="A21" s="98">
        <v>2111124</v>
      </c>
      <c r="B21" s="99" t="s">
        <v>772</v>
      </c>
      <c r="C21" s="100"/>
      <c r="D21" s="100" t="s">
        <v>756</v>
      </c>
      <c r="E21" s="101">
        <v>65137061.640000001</v>
      </c>
      <c r="F21" s="101">
        <v>5428088.4699999997</v>
      </c>
      <c r="G21" s="101">
        <v>5428088.4699999997</v>
      </c>
      <c r="H21" s="101">
        <v>5428088.4699999997</v>
      </c>
      <c r="I21" s="101">
        <v>5428088.4699999997</v>
      </c>
      <c r="J21" s="101">
        <v>5428088.4699999997</v>
      </c>
      <c r="K21" s="101">
        <v>5428088.4699999997</v>
      </c>
      <c r="L21" s="101">
        <v>5428088.4699999997</v>
      </c>
      <c r="M21" s="101">
        <v>5428088.4699999997</v>
      </c>
      <c r="N21" s="101">
        <v>5428088.4699999997</v>
      </c>
      <c r="O21" s="101">
        <v>5428088.4699999997</v>
      </c>
      <c r="P21" s="101">
        <v>5428088.4699999997</v>
      </c>
      <c r="Q21" s="101">
        <v>5428088.4699999997</v>
      </c>
      <c r="R21" s="101">
        <f t="shared" si="8"/>
        <v>65137061.639999993</v>
      </c>
      <c r="S21" s="87">
        <v>2111124</v>
      </c>
      <c r="T21" s="87" t="s">
        <v>773</v>
      </c>
      <c r="U21" s="88">
        <v>65137062</v>
      </c>
      <c r="V21" s="89">
        <f t="shared" si="2"/>
        <v>-0.35999999940395355</v>
      </c>
      <c r="AD21" s="101">
        <v>0</v>
      </c>
      <c r="AF21" s="138">
        <f t="shared" si="3"/>
        <v>-1</v>
      </c>
    </row>
    <row r="22" spans="1:32" x14ac:dyDescent="0.35">
      <c r="A22" s="98">
        <v>2111126</v>
      </c>
      <c r="B22" s="99" t="s">
        <v>774</v>
      </c>
      <c r="C22" s="100"/>
      <c r="D22" s="100" t="s">
        <v>756</v>
      </c>
      <c r="E22" s="101">
        <v>957674455.96000004</v>
      </c>
      <c r="F22" s="101">
        <v>721922455.55999994</v>
      </c>
      <c r="G22" s="101">
        <v>20680000</v>
      </c>
      <c r="H22" s="101">
        <v>39292000</v>
      </c>
      <c r="I22" s="101">
        <v>10340000</v>
      </c>
      <c r="J22" s="101">
        <v>10340000</v>
      </c>
      <c r="K22" s="101">
        <v>31020000</v>
      </c>
      <c r="L22" s="101">
        <v>20680000</v>
      </c>
      <c r="M22" s="101">
        <v>20680000</v>
      </c>
      <c r="N22" s="101">
        <v>20680000</v>
      </c>
      <c r="O22" s="101">
        <v>20680000</v>
      </c>
      <c r="P22" s="101">
        <v>20680000</v>
      </c>
      <c r="Q22" s="101">
        <v>20680000.399999999</v>
      </c>
      <c r="R22" s="101">
        <f t="shared" si="8"/>
        <v>957674455.95999992</v>
      </c>
      <c r="S22" s="87">
        <v>2111126</v>
      </c>
      <c r="T22" s="87" t="s">
        <v>774</v>
      </c>
      <c r="U22" s="88">
        <v>957674456</v>
      </c>
      <c r="V22" s="89">
        <f t="shared" si="2"/>
        <v>-3.9999961853027344E-2</v>
      </c>
      <c r="AD22" s="101">
        <v>30046274</v>
      </c>
      <c r="AF22" s="138">
        <f t="shared" si="3"/>
        <v>-0.95838019198794289</v>
      </c>
    </row>
    <row r="23" spans="1:32" s="130" customFormat="1" x14ac:dyDescent="0.35">
      <c r="A23" s="94">
        <v>21112</v>
      </c>
      <c r="B23" s="95" t="s">
        <v>14</v>
      </c>
      <c r="C23" s="96"/>
      <c r="D23" s="96"/>
      <c r="E23" s="97">
        <f>SUM(E24:E29)</f>
        <v>16332606577</v>
      </c>
      <c r="F23" s="97">
        <f t="shared" ref="F23:R23" si="11">SUM(F24:F29)</f>
        <v>1740348587.8299997</v>
      </c>
      <c r="G23" s="97">
        <f t="shared" si="11"/>
        <v>1599999488.1100001</v>
      </c>
      <c r="H23" s="97">
        <f t="shared" si="11"/>
        <v>1280943838.6200001</v>
      </c>
      <c r="I23" s="97">
        <f t="shared" si="11"/>
        <v>1394449979.1799998</v>
      </c>
      <c r="J23" s="97">
        <f t="shared" si="11"/>
        <v>1288384807.0600002</v>
      </c>
      <c r="K23" s="97">
        <f t="shared" si="11"/>
        <v>1278568997.8499999</v>
      </c>
      <c r="L23" s="97">
        <f t="shared" si="11"/>
        <v>1281249890.7900002</v>
      </c>
      <c r="M23" s="97">
        <f t="shared" si="11"/>
        <v>1240874332.5899999</v>
      </c>
      <c r="N23" s="97">
        <f t="shared" si="11"/>
        <v>1258495360.1299999</v>
      </c>
      <c r="O23" s="97">
        <f t="shared" si="11"/>
        <v>1400351085.8400002</v>
      </c>
      <c r="P23" s="97">
        <f t="shared" si="11"/>
        <v>1284470104.51</v>
      </c>
      <c r="Q23" s="97">
        <f t="shared" si="11"/>
        <v>1284470104.4899998</v>
      </c>
      <c r="R23" s="97">
        <f t="shared" si="11"/>
        <v>16332606577</v>
      </c>
      <c r="S23" s="87">
        <v>21112</v>
      </c>
      <c r="T23" s="87" t="s">
        <v>14</v>
      </c>
      <c r="U23" s="88">
        <v>16332606577</v>
      </c>
      <c r="V23" s="89">
        <f t="shared" si="2"/>
        <v>0</v>
      </c>
      <c r="W23" s="91"/>
      <c r="X23" s="91"/>
      <c r="Y23" s="91"/>
      <c r="Z23" s="91"/>
      <c r="AA23" s="91"/>
      <c r="AB23" s="91"/>
      <c r="AD23" s="97">
        <v>1432008461</v>
      </c>
      <c r="AF23" s="137">
        <f t="shared" si="3"/>
        <v>-0.17717147529303992</v>
      </c>
    </row>
    <row r="24" spans="1:32" x14ac:dyDescent="0.35">
      <c r="A24" s="98">
        <v>211121</v>
      </c>
      <c r="B24" s="99" t="s">
        <v>775</v>
      </c>
      <c r="C24" s="100"/>
      <c r="D24" s="100" t="s">
        <v>776</v>
      </c>
      <c r="E24" s="101">
        <v>6597489723</v>
      </c>
      <c r="F24" s="101">
        <v>528028781.32999998</v>
      </c>
      <c r="G24" s="101">
        <v>589776198.84000003</v>
      </c>
      <c r="H24" s="101">
        <v>540043232.89999998</v>
      </c>
      <c r="I24" s="101">
        <v>589573185.14999998</v>
      </c>
      <c r="J24" s="101">
        <v>543290200.95000005</v>
      </c>
      <c r="K24" s="101">
        <v>539006938.75</v>
      </c>
      <c r="L24" s="101">
        <v>540176782.94000006</v>
      </c>
      <c r="M24" s="101">
        <v>522034721.18000001</v>
      </c>
      <c r="N24" s="101">
        <v>530247533.19999999</v>
      </c>
      <c r="O24" s="101">
        <v>592148213.50999999</v>
      </c>
      <c r="P24" s="101">
        <v>541581967.11000001</v>
      </c>
      <c r="Q24" s="101">
        <v>541581967.13999999</v>
      </c>
      <c r="R24" s="101">
        <f t="shared" si="8"/>
        <v>6597489723</v>
      </c>
      <c r="S24" s="87">
        <v>211121</v>
      </c>
      <c r="T24" s="87" t="s">
        <v>775</v>
      </c>
      <c r="U24" s="88">
        <v>6597489723</v>
      </c>
      <c r="V24" s="89">
        <f t="shared" si="2"/>
        <v>0</v>
      </c>
      <c r="AD24" s="101">
        <v>421432266</v>
      </c>
      <c r="AF24" s="138">
        <f t="shared" si="3"/>
        <v>-0.20187633534199492</v>
      </c>
    </row>
    <row r="25" spans="1:32" x14ac:dyDescent="0.35">
      <c r="A25" s="98">
        <v>211122</v>
      </c>
      <c r="B25" s="99" t="s">
        <v>777</v>
      </c>
      <c r="C25" s="100"/>
      <c r="D25" s="100" t="s">
        <v>776</v>
      </c>
      <c r="E25" s="101">
        <v>4673221887</v>
      </c>
      <c r="F25" s="101">
        <v>374020386.75999999</v>
      </c>
      <c r="G25" s="101">
        <v>417758140.82999998</v>
      </c>
      <c r="H25" s="101">
        <v>382530623.30000001</v>
      </c>
      <c r="I25" s="101">
        <v>417614339.46999997</v>
      </c>
      <c r="J25" s="101">
        <v>384830559</v>
      </c>
      <c r="K25" s="101">
        <v>381796581.59999996</v>
      </c>
      <c r="L25" s="101">
        <v>382625221.24000001</v>
      </c>
      <c r="M25" s="101">
        <v>369774594.15999997</v>
      </c>
      <c r="N25" s="101">
        <v>375592002.66999996</v>
      </c>
      <c r="O25" s="101">
        <v>419438317.88999999</v>
      </c>
      <c r="P25" s="101">
        <v>383620560.02999997</v>
      </c>
      <c r="Q25" s="101">
        <v>383620560.04999995</v>
      </c>
      <c r="R25" s="101">
        <f t="shared" si="8"/>
        <v>4673221887</v>
      </c>
      <c r="S25" s="87">
        <v>211122</v>
      </c>
      <c r="T25" s="87" t="s">
        <v>777</v>
      </c>
      <c r="U25" s="88">
        <v>4673221887</v>
      </c>
      <c r="V25" s="89">
        <f t="shared" si="2"/>
        <v>0</v>
      </c>
      <c r="AD25" s="101">
        <v>300466209</v>
      </c>
      <c r="AF25" s="138">
        <f t="shared" si="3"/>
        <v>-0.19665820464272704</v>
      </c>
    </row>
    <row r="26" spans="1:32" x14ac:dyDescent="0.35">
      <c r="A26" s="98">
        <v>211123</v>
      </c>
      <c r="B26" s="99" t="s">
        <v>778</v>
      </c>
      <c r="C26" s="100"/>
      <c r="D26" s="100" t="s">
        <v>756</v>
      </c>
      <c r="E26" s="101">
        <v>890128449</v>
      </c>
      <c r="F26" s="101">
        <v>503567560.11000001</v>
      </c>
      <c r="G26" s="101">
        <v>220763961.92999998</v>
      </c>
      <c r="H26" s="101">
        <v>16579692.699999999</v>
      </c>
      <c r="I26" s="101">
        <v>16579692.699999999</v>
      </c>
      <c r="J26" s="101">
        <v>16579692.699999999</v>
      </c>
      <c r="K26" s="101">
        <v>16579692.699999999</v>
      </c>
      <c r="L26" s="101">
        <v>16579692.699999999</v>
      </c>
      <c r="M26" s="101">
        <v>16579692.699999999</v>
      </c>
      <c r="N26" s="101">
        <v>16579692.699999999</v>
      </c>
      <c r="O26" s="101">
        <v>16579692.699999999</v>
      </c>
      <c r="P26" s="101">
        <v>16579692.699999999</v>
      </c>
      <c r="Q26" s="101">
        <v>16579692.66</v>
      </c>
      <c r="R26" s="101">
        <f t="shared" si="8"/>
        <v>890128449.00000036</v>
      </c>
      <c r="S26" s="87">
        <v>211123</v>
      </c>
      <c r="T26" s="87" t="s">
        <v>779</v>
      </c>
      <c r="U26" s="88">
        <v>890128449</v>
      </c>
      <c r="V26" s="89">
        <f t="shared" si="2"/>
        <v>0</v>
      </c>
      <c r="AD26" s="101">
        <v>404628449</v>
      </c>
      <c r="AF26" s="138">
        <f t="shared" si="3"/>
        <v>-0.19647633991432573</v>
      </c>
    </row>
    <row r="27" spans="1:32" x14ac:dyDescent="0.35">
      <c r="A27" s="98">
        <v>211124</v>
      </c>
      <c r="B27" s="99" t="s">
        <v>780</v>
      </c>
      <c r="C27" s="100"/>
      <c r="D27" s="100" t="s">
        <v>756</v>
      </c>
      <c r="E27" s="101">
        <v>2199163241</v>
      </c>
      <c r="F27" s="101">
        <v>176009593.78</v>
      </c>
      <c r="G27" s="101">
        <v>196592066.28</v>
      </c>
      <c r="H27" s="101">
        <v>180014410.97</v>
      </c>
      <c r="I27" s="101">
        <v>196524395.05000001</v>
      </c>
      <c r="J27" s="101">
        <v>181096733.65000001</v>
      </c>
      <c r="K27" s="101">
        <v>179668979.59</v>
      </c>
      <c r="L27" s="101">
        <v>180058927.65000001</v>
      </c>
      <c r="M27" s="101">
        <v>174011573.73000002</v>
      </c>
      <c r="N27" s="101">
        <v>176749177.74000001</v>
      </c>
      <c r="O27" s="101">
        <v>197382737.84</v>
      </c>
      <c r="P27" s="101">
        <v>180527322.37</v>
      </c>
      <c r="Q27" s="101">
        <v>180527322.34999999</v>
      </c>
      <c r="R27" s="101">
        <f t="shared" si="8"/>
        <v>2199163241</v>
      </c>
      <c r="S27" s="87">
        <v>211124</v>
      </c>
      <c r="T27" s="87" t="s">
        <v>780</v>
      </c>
      <c r="U27" s="88">
        <v>2199163241</v>
      </c>
      <c r="V27" s="89">
        <f t="shared" si="2"/>
        <v>0</v>
      </c>
      <c r="AD27" s="101">
        <v>160407814</v>
      </c>
      <c r="AF27" s="138">
        <f t="shared" si="3"/>
        <v>-8.864164415663138E-2</v>
      </c>
    </row>
    <row r="28" spans="1:32" ht="29" x14ac:dyDescent="0.35">
      <c r="A28" s="98">
        <v>211125</v>
      </c>
      <c r="B28" s="99" t="s">
        <v>781</v>
      </c>
      <c r="C28" s="100"/>
      <c r="D28" s="100" t="s">
        <v>686</v>
      </c>
      <c r="E28" s="101">
        <v>323230846</v>
      </c>
      <c r="F28" s="101">
        <v>26715070.5</v>
      </c>
      <c r="G28" s="101">
        <v>27665070.5</v>
      </c>
      <c r="H28" s="101">
        <v>26765070.5</v>
      </c>
      <c r="I28" s="101">
        <v>26765070.5</v>
      </c>
      <c r="J28" s="101">
        <v>26765070.5</v>
      </c>
      <c r="K28" s="101">
        <v>26765070.5</v>
      </c>
      <c r="L28" s="101">
        <v>26765070.5</v>
      </c>
      <c r="M28" s="101">
        <v>27965070.5</v>
      </c>
      <c r="N28" s="101">
        <v>26765070.5</v>
      </c>
      <c r="O28" s="101">
        <v>26765070.5</v>
      </c>
      <c r="P28" s="101">
        <v>26765070.5</v>
      </c>
      <c r="Q28" s="101">
        <v>26765070.5</v>
      </c>
      <c r="R28" s="101">
        <f t="shared" si="8"/>
        <v>323230846</v>
      </c>
      <c r="S28" s="87">
        <v>211125</v>
      </c>
      <c r="T28" s="87" t="s">
        <v>781</v>
      </c>
      <c r="U28" s="88">
        <v>323230846</v>
      </c>
      <c r="V28" s="89">
        <f t="shared" si="2"/>
        <v>0</v>
      </c>
      <c r="AD28" s="101">
        <v>24767863</v>
      </c>
      <c r="AF28" s="138">
        <f t="shared" si="3"/>
        <v>-7.2887979090304103E-2</v>
      </c>
    </row>
    <row r="29" spans="1:32" x14ac:dyDescent="0.35">
      <c r="A29" s="98">
        <v>211126</v>
      </c>
      <c r="B29" s="99" t="s">
        <v>782</v>
      </c>
      <c r="C29" s="100"/>
      <c r="D29" s="100" t="s">
        <v>756</v>
      </c>
      <c r="E29" s="101">
        <v>1649372431</v>
      </c>
      <c r="F29" s="101">
        <v>132007195.35000001</v>
      </c>
      <c r="G29" s="101">
        <v>147444049.72999999</v>
      </c>
      <c r="H29" s="101">
        <v>135010808.25</v>
      </c>
      <c r="I29" s="101">
        <v>147393296.31</v>
      </c>
      <c r="J29" s="101">
        <v>135822550.25999999</v>
      </c>
      <c r="K29" s="101">
        <v>134751734.71000001</v>
      </c>
      <c r="L29" s="101">
        <v>135044195.75999999</v>
      </c>
      <c r="M29" s="101">
        <v>130508680.32000001</v>
      </c>
      <c r="N29" s="101">
        <v>132561883.32000001</v>
      </c>
      <c r="O29" s="101">
        <v>148037053.40000001</v>
      </c>
      <c r="P29" s="101">
        <v>135395491.79999998</v>
      </c>
      <c r="Q29" s="101">
        <v>135395491.78999999</v>
      </c>
      <c r="R29" s="101">
        <f t="shared" si="8"/>
        <v>1649372431</v>
      </c>
      <c r="S29" s="87">
        <v>211126</v>
      </c>
      <c r="T29" s="87" t="s">
        <v>782</v>
      </c>
      <c r="U29" s="88">
        <v>1649372431</v>
      </c>
      <c r="V29" s="89">
        <f t="shared" si="2"/>
        <v>0</v>
      </c>
      <c r="AD29" s="101">
        <v>120305860</v>
      </c>
      <c r="AF29" s="138">
        <f t="shared" si="3"/>
        <v>-8.8641648047861565E-2</v>
      </c>
    </row>
    <row r="30" spans="1:32" s="130" customFormat="1" ht="29" x14ac:dyDescent="0.35">
      <c r="A30" s="94">
        <v>21113</v>
      </c>
      <c r="B30" s="95" t="s">
        <v>15</v>
      </c>
      <c r="C30" s="96"/>
      <c r="D30" s="96"/>
      <c r="E30" s="97">
        <f>+E31</f>
        <v>1123702149.2</v>
      </c>
      <c r="F30" s="97">
        <f t="shared" ref="F30:R30" si="12">+F31</f>
        <v>93641845.689999998</v>
      </c>
      <c r="G30" s="97">
        <f t="shared" si="12"/>
        <v>93641845.689999998</v>
      </c>
      <c r="H30" s="97">
        <f t="shared" si="12"/>
        <v>93641845.689999998</v>
      </c>
      <c r="I30" s="97">
        <f t="shared" si="12"/>
        <v>93641845.689999998</v>
      </c>
      <c r="J30" s="97">
        <f t="shared" si="12"/>
        <v>93641845.689999998</v>
      </c>
      <c r="K30" s="97">
        <f t="shared" si="12"/>
        <v>93641845.689999998</v>
      </c>
      <c r="L30" s="97">
        <f t="shared" si="12"/>
        <v>93641845.689999998</v>
      </c>
      <c r="M30" s="97">
        <f t="shared" si="12"/>
        <v>93641845.689999998</v>
      </c>
      <c r="N30" s="97">
        <f t="shared" si="12"/>
        <v>93641845.689999998</v>
      </c>
      <c r="O30" s="97">
        <f t="shared" si="12"/>
        <v>93641845.689999998</v>
      </c>
      <c r="P30" s="97">
        <f t="shared" si="12"/>
        <v>93641845.689999998</v>
      </c>
      <c r="Q30" s="97">
        <f t="shared" si="12"/>
        <v>93641846.609999999</v>
      </c>
      <c r="R30" s="97">
        <f t="shared" si="12"/>
        <v>1123702149.2</v>
      </c>
      <c r="S30" s="87">
        <v>21113</v>
      </c>
      <c r="T30" s="87" t="s">
        <v>15</v>
      </c>
      <c r="U30" s="88">
        <v>1123702148</v>
      </c>
      <c r="V30" s="89">
        <f t="shared" si="2"/>
        <v>1.2000000476837158</v>
      </c>
      <c r="W30" s="91"/>
      <c r="X30" s="91"/>
      <c r="Y30" s="91"/>
      <c r="Z30" s="91"/>
      <c r="AA30" s="91"/>
      <c r="AB30" s="91"/>
      <c r="AD30" s="97">
        <v>109430610</v>
      </c>
      <c r="AF30" s="137">
        <f t="shared" si="3"/>
        <v>0.16860799991350536</v>
      </c>
    </row>
    <row r="31" spans="1:32" x14ac:dyDescent="0.35">
      <c r="A31" s="58">
        <v>211131</v>
      </c>
      <c r="B31" s="59" t="s">
        <v>12</v>
      </c>
      <c r="C31" s="92"/>
      <c r="D31" s="92"/>
      <c r="E31" s="93">
        <f>+E32+E35</f>
        <v>1123702149.2</v>
      </c>
      <c r="F31" s="93">
        <f t="shared" ref="F31:R31" si="13">+F32+F35</f>
        <v>93641845.689999998</v>
      </c>
      <c r="G31" s="93">
        <f t="shared" si="13"/>
        <v>93641845.689999998</v>
      </c>
      <c r="H31" s="93">
        <f t="shared" si="13"/>
        <v>93641845.689999998</v>
      </c>
      <c r="I31" s="93">
        <f t="shared" si="13"/>
        <v>93641845.689999998</v>
      </c>
      <c r="J31" s="93">
        <f t="shared" si="13"/>
        <v>93641845.689999998</v>
      </c>
      <c r="K31" s="93">
        <f t="shared" si="13"/>
        <v>93641845.689999998</v>
      </c>
      <c r="L31" s="93">
        <f t="shared" si="13"/>
        <v>93641845.689999998</v>
      </c>
      <c r="M31" s="93">
        <f t="shared" si="13"/>
        <v>93641845.689999998</v>
      </c>
      <c r="N31" s="93">
        <f t="shared" si="13"/>
        <v>93641845.689999998</v>
      </c>
      <c r="O31" s="93">
        <f t="shared" si="13"/>
        <v>93641845.689999998</v>
      </c>
      <c r="P31" s="93">
        <f t="shared" si="13"/>
        <v>93641845.689999998</v>
      </c>
      <c r="Q31" s="93">
        <f t="shared" si="13"/>
        <v>93641846.609999999</v>
      </c>
      <c r="R31" s="93">
        <f t="shared" si="13"/>
        <v>1123702149.2</v>
      </c>
      <c r="S31" s="87">
        <v>211131</v>
      </c>
      <c r="T31" s="87" t="s">
        <v>12</v>
      </c>
      <c r="U31" s="88">
        <v>1123702148</v>
      </c>
      <c r="V31" s="89">
        <f t="shared" si="2"/>
        <v>1.2000000476837158</v>
      </c>
      <c r="AD31" s="93">
        <v>109430610</v>
      </c>
      <c r="AF31" s="136">
        <f t="shared" si="3"/>
        <v>0.16860799991350536</v>
      </c>
    </row>
    <row r="32" spans="1:32" x14ac:dyDescent="0.35">
      <c r="A32" s="94">
        <v>2111313</v>
      </c>
      <c r="B32" s="95" t="s">
        <v>16</v>
      </c>
      <c r="C32" s="96"/>
      <c r="D32" s="96"/>
      <c r="E32" s="97">
        <f>+E33+E34</f>
        <v>771955345.39999998</v>
      </c>
      <c r="F32" s="97">
        <f t="shared" ref="F32:R32" si="14">+F33+F34</f>
        <v>64329612.049999997</v>
      </c>
      <c r="G32" s="97">
        <f t="shared" si="14"/>
        <v>64329612.049999997</v>
      </c>
      <c r="H32" s="97">
        <f t="shared" si="14"/>
        <v>64329612.049999997</v>
      </c>
      <c r="I32" s="97">
        <f t="shared" si="14"/>
        <v>64329612.049999997</v>
      </c>
      <c r="J32" s="97">
        <f t="shared" si="14"/>
        <v>64329612.049999997</v>
      </c>
      <c r="K32" s="97">
        <f t="shared" si="14"/>
        <v>64329612.049999997</v>
      </c>
      <c r="L32" s="97">
        <f t="shared" si="14"/>
        <v>64329612.049999997</v>
      </c>
      <c r="M32" s="97">
        <f t="shared" si="14"/>
        <v>64329612.049999997</v>
      </c>
      <c r="N32" s="97">
        <f t="shared" si="14"/>
        <v>64329612.049999997</v>
      </c>
      <c r="O32" s="97">
        <f t="shared" si="14"/>
        <v>64329612.049999997</v>
      </c>
      <c r="P32" s="97">
        <f t="shared" si="14"/>
        <v>64329612.049999997</v>
      </c>
      <c r="Q32" s="97">
        <f t="shared" si="14"/>
        <v>64329612.849999994</v>
      </c>
      <c r="R32" s="97">
        <f t="shared" si="14"/>
        <v>771955345.39999998</v>
      </c>
      <c r="S32" s="87">
        <v>2111313</v>
      </c>
      <c r="T32" s="87" t="s">
        <v>16</v>
      </c>
      <c r="U32" s="88">
        <v>771955345</v>
      </c>
      <c r="V32" s="89">
        <f t="shared" si="2"/>
        <v>0.39999997615814209</v>
      </c>
      <c r="AD32" s="97">
        <v>6142348</v>
      </c>
      <c r="AF32" s="137">
        <f t="shared" si="3"/>
        <v>-0.90451756501771097</v>
      </c>
    </row>
    <row r="33" spans="1:32" s="130" customFormat="1" x14ac:dyDescent="0.35">
      <c r="A33" s="102">
        <v>21113131</v>
      </c>
      <c r="B33" s="99" t="s">
        <v>783</v>
      </c>
      <c r="C33" s="100"/>
      <c r="D33" s="100" t="s">
        <v>756</v>
      </c>
      <c r="E33" s="101">
        <v>1310595.3999999999</v>
      </c>
      <c r="F33" s="101">
        <v>109216.25</v>
      </c>
      <c r="G33" s="101">
        <v>109216.25</v>
      </c>
      <c r="H33" s="101">
        <v>109216.25</v>
      </c>
      <c r="I33" s="101">
        <v>109216.25</v>
      </c>
      <c r="J33" s="101">
        <v>109216.25</v>
      </c>
      <c r="K33" s="101">
        <v>109216.25</v>
      </c>
      <c r="L33" s="101">
        <v>109216.25</v>
      </c>
      <c r="M33" s="101">
        <v>109216.25</v>
      </c>
      <c r="N33" s="101">
        <v>109216.25</v>
      </c>
      <c r="O33" s="101">
        <v>109216.25</v>
      </c>
      <c r="P33" s="101">
        <v>109216.25</v>
      </c>
      <c r="Q33" s="101">
        <v>109216.65</v>
      </c>
      <c r="R33" s="101">
        <f t="shared" si="8"/>
        <v>1310595.3999999999</v>
      </c>
      <c r="S33" s="87">
        <v>21113131</v>
      </c>
      <c r="T33" s="87" t="s">
        <v>783</v>
      </c>
      <c r="U33" s="88">
        <v>1310595</v>
      </c>
      <c r="V33" s="89">
        <f t="shared" si="2"/>
        <v>0.39999999990686774</v>
      </c>
      <c r="W33" s="91"/>
      <c r="X33" s="91"/>
      <c r="Y33" s="91"/>
      <c r="Z33" s="91"/>
      <c r="AA33" s="91"/>
      <c r="AB33" s="91"/>
      <c r="AD33" s="101">
        <v>60625</v>
      </c>
      <c r="AF33" s="138">
        <f t="shared" si="3"/>
        <v>-0.44490861021139255</v>
      </c>
    </row>
    <row r="34" spans="1:32" x14ac:dyDescent="0.35">
      <c r="A34" s="98">
        <v>21113132</v>
      </c>
      <c r="B34" s="99" t="s">
        <v>784</v>
      </c>
      <c r="C34" s="100"/>
      <c r="D34" s="100" t="s">
        <v>756</v>
      </c>
      <c r="E34" s="101">
        <v>770644750</v>
      </c>
      <c r="F34" s="101">
        <v>64220395.799999997</v>
      </c>
      <c r="G34" s="101">
        <v>64220395.799999997</v>
      </c>
      <c r="H34" s="101">
        <v>64220395.799999997</v>
      </c>
      <c r="I34" s="101">
        <v>64220395.799999997</v>
      </c>
      <c r="J34" s="101">
        <v>64220395.799999997</v>
      </c>
      <c r="K34" s="101">
        <v>64220395.799999997</v>
      </c>
      <c r="L34" s="101">
        <v>64220395.799999997</v>
      </c>
      <c r="M34" s="101">
        <v>64220395.799999997</v>
      </c>
      <c r="N34" s="101">
        <v>64220395.799999997</v>
      </c>
      <c r="O34" s="101">
        <v>64220395.799999997</v>
      </c>
      <c r="P34" s="101">
        <v>64220395.799999997</v>
      </c>
      <c r="Q34" s="101">
        <f>64220395.8+0.4</f>
        <v>64220396.199999996</v>
      </c>
      <c r="R34" s="101">
        <f t="shared" si="8"/>
        <v>770644750</v>
      </c>
      <c r="S34" s="87">
        <v>21113132</v>
      </c>
      <c r="T34" s="87" t="s">
        <v>784</v>
      </c>
      <c r="U34" s="88">
        <v>770644750</v>
      </c>
      <c r="V34" s="89">
        <f t="shared" si="2"/>
        <v>0</v>
      </c>
      <c r="AD34" s="101">
        <v>6081723</v>
      </c>
      <c r="AF34" s="138">
        <f t="shared" si="3"/>
        <v>-0.90529919779784351</v>
      </c>
    </row>
    <row r="35" spans="1:32" x14ac:dyDescent="0.35">
      <c r="A35" s="94">
        <v>2111314</v>
      </c>
      <c r="B35" s="95" t="s">
        <v>17</v>
      </c>
      <c r="C35" s="96"/>
      <c r="D35" s="96"/>
      <c r="E35" s="97">
        <f>+E36+E37+E38</f>
        <v>351746803.80000001</v>
      </c>
      <c r="F35" s="97">
        <f t="shared" ref="F35:R35" si="15">+F36+F37+F38</f>
        <v>29312233.640000001</v>
      </c>
      <c r="G35" s="97">
        <f t="shared" si="15"/>
        <v>29312233.640000001</v>
      </c>
      <c r="H35" s="97">
        <f t="shared" si="15"/>
        <v>29312233.640000001</v>
      </c>
      <c r="I35" s="97">
        <f t="shared" si="15"/>
        <v>29312233.640000001</v>
      </c>
      <c r="J35" s="97">
        <f t="shared" si="15"/>
        <v>29312233.640000001</v>
      </c>
      <c r="K35" s="97">
        <f t="shared" si="15"/>
        <v>29312233.640000001</v>
      </c>
      <c r="L35" s="97">
        <f t="shared" si="15"/>
        <v>29312233.640000001</v>
      </c>
      <c r="M35" s="97">
        <f t="shared" si="15"/>
        <v>29312233.640000001</v>
      </c>
      <c r="N35" s="97">
        <f t="shared" si="15"/>
        <v>29312233.640000001</v>
      </c>
      <c r="O35" s="97">
        <f t="shared" si="15"/>
        <v>29312233.640000001</v>
      </c>
      <c r="P35" s="97">
        <f t="shared" si="15"/>
        <v>29312233.640000001</v>
      </c>
      <c r="Q35" s="97">
        <f t="shared" si="15"/>
        <v>29312233.760000002</v>
      </c>
      <c r="R35" s="97">
        <f t="shared" si="15"/>
        <v>351746803.80000001</v>
      </c>
      <c r="S35" s="87">
        <v>2111314</v>
      </c>
      <c r="T35" s="87" t="s">
        <v>17</v>
      </c>
      <c r="U35" s="88">
        <v>351746803</v>
      </c>
      <c r="V35" s="89">
        <f t="shared" si="2"/>
        <v>0.80000001192092896</v>
      </c>
      <c r="AD35" s="97">
        <v>103288262</v>
      </c>
      <c r="AF35" s="137">
        <f t="shared" si="3"/>
        <v>2.523725392903903</v>
      </c>
    </row>
    <row r="36" spans="1:32" x14ac:dyDescent="0.35">
      <c r="A36" s="98">
        <v>21113141</v>
      </c>
      <c r="B36" s="99" t="s">
        <v>771</v>
      </c>
      <c r="C36" s="100"/>
      <c r="D36" s="100" t="s">
        <v>756</v>
      </c>
      <c r="E36" s="101">
        <v>98148934</v>
      </c>
      <c r="F36" s="101">
        <v>8179077.8300000001</v>
      </c>
      <c r="G36" s="101">
        <v>8179077.8300000001</v>
      </c>
      <c r="H36" s="101">
        <v>8179077.8300000001</v>
      </c>
      <c r="I36" s="101">
        <v>8179077.8300000001</v>
      </c>
      <c r="J36" s="101">
        <v>8179077.8300000001</v>
      </c>
      <c r="K36" s="101">
        <v>8179077.8300000001</v>
      </c>
      <c r="L36" s="101">
        <v>8179077.8300000001</v>
      </c>
      <c r="M36" s="101">
        <v>8179077.8300000001</v>
      </c>
      <c r="N36" s="101">
        <v>8179077.8300000001</v>
      </c>
      <c r="O36" s="101">
        <v>8179077.8300000001</v>
      </c>
      <c r="P36" s="101">
        <v>8179077.8300000001</v>
      </c>
      <c r="Q36" s="101">
        <v>8179077.8700000001</v>
      </c>
      <c r="R36" s="101">
        <f t="shared" si="8"/>
        <v>98148934</v>
      </c>
      <c r="S36" s="87">
        <v>21113141</v>
      </c>
      <c r="T36" s="87" t="s">
        <v>771</v>
      </c>
      <c r="U36" s="88">
        <v>98148934</v>
      </c>
      <c r="V36" s="89">
        <f t="shared" si="2"/>
        <v>0</v>
      </c>
      <c r="AD36" s="101">
        <v>0</v>
      </c>
      <c r="AF36" s="138">
        <f t="shared" si="3"/>
        <v>-1</v>
      </c>
    </row>
    <row r="37" spans="1:32" s="130" customFormat="1" x14ac:dyDescent="0.35">
      <c r="A37" s="98">
        <v>21113142</v>
      </c>
      <c r="B37" s="99" t="s">
        <v>785</v>
      </c>
      <c r="C37" s="100"/>
      <c r="D37" s="100" t="s">
        <v>756</v>
      </c>
      <c r="E37" s="101">
        <v>235801530.37</v>
      </c>
      <c r="F37" s="101">
        <v>19650127.530000001</v>
      </c>
      <c r="G37" s="101">
        <v>19650127.530000001</v>
      </c>
      <c r="H37" s="101">
        <v>19650127.530000001</v>
      </c>
      <c r="I37" s="101">
        <v>19650127.530000001</v>
      </c>
      <c r="J37" s="101">
        <v>19650127.530000001</v>
      </c>
      <c r="K37" s="101">
        <v>19650127.530000001</v>
      </c>
      <c r="L37" s="101">
        <v>19650127.530000001</v>
      </c>
      <c r="M37" s="101">
        <v>19650127.530000001</v>
      </c>
      <c r="N37" s="101">
        <v>19650127.530000001</v>
      </c>
      <c r="O37" s="101">
        <v>19650127.530000001</v>
      </c>
      <c r="P37" s="101">
        <v>19650127.530000001</v>
      </c>
      <c r="Q37" s="101">
        <v>19650127.539999999</v>
      </c>
      <c r="R37" s="101">
        <f t="shared" si="8"/>
        <v>235801530.37</v>
      </c>
      <c r="S37" s="87">
        <v>21113142</v>
      </c>
      <c r="T37" s="87" t="s">
        <v>785</v>
      </c>
      <c r="U37" s="88">
        <v>235801530</v>
      </c>
      <c r="V37" s="89">
        <f t="shared" si="2"/>
        <v>0.37000000476837158</v>
      </c>
      <c r="W37" s="91"/>
      <c r="X37" s="91"/>
      <c r="Y37" s="91"/>
      <c r="Z37" s="91"/>
      <c r="AA37" s="91"/>
      <c r="AB37" s="91"/>
      <c r="AD37" s="101">
        <v>103288262</v>
      </c>
      <c r="AF37" s="138">
        <f t="shared" si="3"/>
        <v>4.2563659875646618</v>
      </c>
    </row>
    <row r="38" spans="1:32" s="130" customFormat="1" x14ac:dyDescent="0.35">
      <c r="A38" s="98">
        <v>21113143</v>
      </c>
      <c r="B38" s="99" t="s">
        <v>786</v>
      </c>
      <c r="C38" s="100"/>
      <c r="D38" s="100" t="s">
        <v>756</v>
      </c>
      <c r="E38" s="101">
        <v>17796339.43</v>
      </c>
      <c r="F38" s="101">
        <v>1483028.28</v>
      </c>
      <c r="G38" s="101">
        <v>1483028.28</v>
      </c>
      <c r="H38" s="101">
        <v>1483028.28</v>
      </c>
      <c r="I38" s="101">
        <v>1483028.28</v>
      </c>
      <c r="J38" s="101">
        <v>1483028.28</v>
      </c>
      <c r="K38" s="101">
        <v>1483028.28</v>
      </c>
      <c r="L38" s="101">
        <v>1483028.28</v>
      </c>
      <c r="M38" s="101">
        <v>1483028.28</v>
      </c>
      <c r="N38" s="101">
        <v>1483028.28</v>
      </c>
      <c r="O38" s="101">
        <v>1483028.28</v>
      </c>
      <c r="P38" s="101">
        <v>1483028.28</v>
      </c>
      <c r="Q38" s="101">
        <v>1483028.35</v>
      </c>
      <c r="R38" s="101">
        <f t="shared" si="8"/>
        <v>17796339.429999996</v>
      </c>
      <c r="S38" s="87">
        <v>21113143</v>
      </c>
      <c r="T38" s="87" t="s">
        <v>786</v>
      </c>
      <c r="U38" s="88">
        <v>17796339</v>
      </c>
      <c r="V38" s="89">
        <f t="shared" si="2"/>
        <v>0.42999999970197678</v>
      </c>
      <c r="W38" s="91"/>
      <c r="X38" s="91"/>
      <c r="Y38" s="91"/>
      <c r="Z38" s="91"/>
      <c r="AA38" s="91"/>
      <c r="AB38" s="91"/>
      <c r="AD38" s="101">
        <v>0</v>
      </c>
      <c r="AF38" s="138">
        <f t="shared" si="3"/>
        <v>-1</v>
      </c>
    </row>
    <row r="39" spans="1:32" s="130" customFormat="1" ht="29" x14ac:dyDescent="0.35">
      <c r="A39" s="58">
        <v>2112</v>
      </c>
      <c r="B39" s="59" t="s">
        <v>18</v>
      </c>
      <c r="C39" s="92"/>
      <c r="D39" s="92"/>
      <c r="E39" s="93">
        <f>+E40+E52</f>
        <v>29245215454.979996</v>
      </c>
      <c r="F39" s="93">
        <f t="shared" ref="F39:R39" si="16">+F40+F52</f>
        <v>1973436828.6316671</v>
      </c>
      <c r="G39" s="93">
        <f t="shared" si="16"/>
        <v>2405853828.6316671</v>
      </c>
      <c r="H39" s="93">
        <f t="shared" si="16"/>
        <v>2638192882.5316668</v>
      </c>
      <c r="I39" s="93">
        <f t="shared" si="16"/>
        <v>2337344455.6616669</v>
      </c>
      <c r="J39" s="93">
        <f t="shared" si="16"/>
        <v>2456386807.1616669</v>
      </c>
      <c r="K39" s="93">
        <f t="shared" si="16"/>
        <v>2366381784.1616669</v>
      </c>
      <c r="L39" s="93">
        <f t="shared" si="16"/>
        <v>2146623945.6316671</v>
      </c>
      <c r="M39" s="93">
        <f t="shared" si="16"/>
        <v>2777410092.5316672</v>
      </c>
      <c r="N39" s="93">
        <f t="shared" si="16"/>
        <v>2507495701.1616669</v>
      </c>
      <c r="O39" s="93">
        <f t="shared" si="16"/>
        <v>2387903353.6616669</v>
      </c>
      <c r="P39" s="93">
        <f t="shared" si="16"/>
        <v>2347461845.8316669</v>
      </c>
      <c r="Q39" s="93">
        <f t="shared" si="16"/>
        <v>2900723929.3816671</v>
      </c>
      <c r="R39" s="93">
        <f t="shared" si="16"/>
        <v>29245215454.98</v>
      </c>
      <c r="S39" s="87">
        <v>2112</v>
      </c>
      <c r="T39" s="87" t="s">
        <v>18</v>
      </c>
      <c r="U39" s="88">
        <v>27473144552</v>
      </c>
      <c r="V39" s="89">
        <f t="shared" si="2"/>
        <v>1772070902.9799957</v>
      </c>
      <c r="W39" s="91"/>
      <c r="X39" s="91"/>
      <c r="Y39" s="91"/>
      <c r="Z39" s="91"/>
      <c r="AA39" s="91"/>
      <c r="AB39" s="91"/>
      <c r="AD39" s="93">
        <v>4885664865</v>
      </c>
      <c r="AF39" s="136">
        <f t="shared" si="3"/>
        <v>1.4757138379684545</v>
      </c>
    </row>
    <row r="40" spans="1:32" x14ac:dyDescent="0.35">
      <c r="A40" s="58">
        <v>21121</v>
      </c>
      <c r="B40" s="59" t="s">
        <v>19</v>
      </c>
      <c r="C40" s="92"/>
      <c r="D40" s="92"/>
      <c r="E40" s="93">
        <f>+E41</f>
        <v>24450254300.979996</v>
      </c>
      <c r="F40" s="93">
        <f t="shared" ref="F40:R40" si="17">+F41</f>
        <v>1609653987.9416671</v>
      </c>
      <c r="G40" s="93">
        <f t="shared" si="17"/>
        <v>2038470987.9416671</v>
      </c>
      <c r="H40" s="93">
        <f t="shared" si="17"/>
        <v>2242684869.8416667</v>
      </c>
      <c r="I40" s="93">
        <f t="shared" si="17"/>
        <v>1943336442.9716668</v>
      </c>
      <c r="J40" s="93">
        <f t="shared" si="17"/>
        <v>2062378794.4716668</v>
      </c>
      <c r="K40" s="93">
        <f t="shared" si="17"/>
        <v>1966835576.4716668</v>
      </c>
      <c r="L40" s="93">
        <f t="shared" si="17"/>
        <v>1781041104.9416671</v>
      </c>
      <c r="M40" s="93">
        <f t="shared" si="17"/>
        <v>2379802079.8416672</v>
      </c>
      <c r="N40" s="93">
        <f t="shared" si="17"/>
        <v>2113487688.4716668</v>
      </c>
      <c r="O40" s="93">
        <f t="shared" si="17"/>
        <v>1993895340.9716668</v>
      </c>
      <c r="P40" s="93">
        <f t="shared" si="17"/>
        <v>1945129856.1416669</v>
      </c>
      <c r="Q40" s="93">
        <f t="shared" si="17"/>
        <v>2373537570.9716673</v>
      </c>
      <c r="R40" s="93">
        <f t="shared" si="17"/>
        <v>24450254300.98</v>
      </c>
      <c r="S40" s="87">
        <v>21121</v>
      </c>
      <c r="T40" s="87" t="s">
        <v>19</v>
      </c>
      <c r="U40" s="88">
        <v>22678183398</v>
      </c>
      <c r="V40" s="89">
        <f t="shared" si="2"/>
        <v>1772070902.9799957</v>
      </c>
      <c r="AD40" s="93">
        <v>4171833670</v>
      </c>
      <c r="AF40" s="136">
        <f t="shared" si="3"/>
        <v>1.5917580431895808</v>
      </c>
    </row>
    <row r="41" spans="1:32" x14ac:dyDescent="0.35">
      <c r="A41" s="94">
        <v>211211</v>
      </c>
      <c r="B41" s="95" t="s">
        <v>11</v>
      </c>
      <c r="C41" s="96"/>
      <c r="D41" s="96"/>
      <c r="E41" s="97">
        <f>+E42+E43+E44+E45+E46+E47+E48+E51</f>
        <v>24450254300.979996</v>
      </c>
      <c r="F41" s="97">
        <f t="shared" ref="F41:R41" si="18">+F42+F43+F44+F45+F46+F47+F48+F51</f>
        <v>1609653987.9416671</v>
      </c>
      <c r="G41" s="97">
        <f t="shared" si="18"/>
        <v>2038470987.9416671</v>
      </c>
      <c r="H41" s="97">
        <f t="shared" si="18"/>
        <v>2242684869.8416667</v>
      </c>
      <c r="I41" s="97">
        <f t="shared" si="18"/>
        <v>1943336442.9716668</v>
      </c>
      <c r="J41" s="97">
        <f t="shared" si="18"/>
        <v>2062378794.4716668</v>
      </c>
      <c r="K41" s="97">
        <f t="shared" si="18"/>
        <v>1966835576.4716668</v>
      </c>
      <c r="L41" s="97">
        <f t="shared" si="18"/>
        <v>1781041104.9416671</v>
      </c>
      <c r="M41" s="97">
        <f t="shared" si="18"/>
        <v>2379802079.8416672</v>
      </c>
      <c r="N41" s="97">
        <f t="shared" si="18"/>
        <v>2113487688.4716668</v>
      </c>
      <c r="O41" s="97">
        <f t="shared" si="18"/>
        <v>1993895340.9716668</v>
      </c>
      <c r="P41" s="97">
        <f t="shared" si="18"/>
        <v>1945129856.1416669</v>
      </c>
      <c r="Q41" s="97">
        <f t="shared" si="18"/>
        <v>2373537570.9716673</v>
      </c>
      <c r="R41" s="97">
        <f t="shared" si="18"/>
        <v>24450254300.98</v>
      </c>
      <c r="S41" s="87">
        <v>211211</v>
      </c>
      <c r="T41" s="87" t="s">
        <v>11</v>
      </c>
      <c r="U41" s="88">
        <v>22678183398</v>
      </c>
      <c r="V41" s="89">
        <f t="shared" si="2"/>
        <v>1772070902.9799957</v>
      </c>
      <c r="AD41" s="97">
        <v>4171833670</v>
      </c>
      <c r="AF41" s="137">
        <f t="shared" si="3"/>
        <v>1.5917580431895808</v>
      </c>
    </row>
    <row r="42" spans="1:32" x14ac:dyDescent="0.35">
      <c r="A42" s="98">
        <v>2112111</v>
      </c>
      <c r="B42" s="99" t="s">
        <v>760</v>
      </c>
      <c r="C42" s="100"/>
      <c r="D42" s="100" t="s">
        <v>686</v>
      </c>
      <c r="E42" s="101">
        <v>21824147544.649998</v>
      </c>
      <c r="F42" s="101">
        <v>1455638106.7383337</v>
      </c>
      <c r="G42" s="101">
        <v>1884455106.7383337</v>
      </c>
      <c r="H42" s="101">
        <v>2088668988.6383333</v>
      </c>
      <c r="I42" s="101">
        <v>1789320561.7683334</v>
      </c>
      <c r="J42" s="101">
        <v>1908362913.2683334</v>
      </c>
      <c r="K42" s="101">
        <v>1807203395.2683334</v>
      </c>
      <c r="L42" s="101">
        <v>1627025223.7383337</v>
      </c>
      <c r="M42" s="101">
        <v>2225786198.6383333</v>
      </c>
      <c r="N42" s="101">
        <v>1959471807.2683334</v>
      </c>
      <c r="O42" s="101">
        <v>1839879459.7683334</v>
      </c>
      <c r="P42" s="101">
        <v>1785497674.9383335</v>
      </c>
      <c r="Q42" s="101">
        <v>1452838107.8783336</v>
      </c>
      <c r="R42" s="101">
        <v>21824147544.650002</v>
      </c>
      <c r="S42" s="87">
        <v>2112111</v>
      </c>
      <c r="T42" s="87" t="s">
        <v>760</v>
      </c>
      <c r="U42" s="88">
        <v>20052076641</v>
      </c>
      <c r="V42" s="89">
        <f t="shared" si="2"/>
        <v>1772070903.6499977</v>
      </c>
      <c r="AD42" s="101">
        <v>3847374892</v>
      </c>
      <c r="AF42" s="138">
        <f t="shared" si="3"/>
        <v>1.6430847572552634</v>
      </c>
    </row>
    <row r="43" spans="1:32" ht="29" x14ac:dyDescent="0.35">
      <c r="A43" s="98">
        <v>2112112</v>
      </c>
      <c r="B43" s="99" t="s">
        <v>761</v>
      </c>
      <c r="C43" s="100"/>
      <c r="D43" s="100" t="s">
        <v>756</v>
      </c>
      <c r="E43" s="101">
        <v>137214482</v>
      </c>
      <c r="F43" s="101">
        <v>11434540.17</v>
      </c>
      <c r="G43" s="101">
        <v>11434540.17</v>
      </c>
      <c r="H43" s="101">
        <v>11434540.17</v>
      </c>
      <c r="I43" s="101">
        <v>11434540.17</v>
      </c>
      <c r="J43" s="101">
        <v>11434540.17</v>
      </c>
      <c r="K43" s="101">
        <v>11434540.17</v>
      </c>
      <c r="L43" s="101">
        <v>11434540.17</v>
      </c>
      <c r="M43" s="101">
        <v>11434540.17</v>
      </c>
      <c r="N43" s="101">
        <v>11434540.17</v>
      </c>
      <c r="O43" s="101">
        <v>11434540.17</v>
      </c>
      <c r="P43" s="101">
        <v>11434540.17</v>
      </c>
      <c r="Q43" s="101">
        <v>11434540.130000001</v>
      </c>
      <c r="R43" s="101">
        <f t="shared" si="8"/>
        <v>137214482</v>
      </c>
      <c r="S43" s="87">
        <v>2112112</v>
      </c>
      <c r="T43" s="87" t="s">
        <v>762</v>
      </c>
      <c r="U43" s="88">
        <v>137214482</v>
      </c>
      <c r="V43" s="89">
        <f t="shared" si="2"/>
        <v>0</v>
      </c>
      <c r="AD43" s="101">
        <v>22407125</v>
      </c>
      <c r="AF43" s="138">
        <f t="shared" si="3"/>
        <v>0.9596000072471651</v>
      </c>
    </row>
    <row r="44" spans="1:32" x14ac:dyDescent="0.35">
      <c r="A44" s="98">
        <v>2112114</v>
      </c>
      <c r="B44" s="99" t="s">
        <v>764</v>
      </c>
      <c r="C44" s="100"/>
      <c r="D44" s="100" t="s">
        <v>756</v>
      </c>
      <c r="E44" s="101">
        <v>419208141</v>
      </c>
      <c r="F44" s="101">
        <v>34934011.75</v>
      </c>
      <c r="G44" s="101">
        <v>34934011.75</v>
      </c>
      <c r="H44" s="101">
        <v>34934011.75</v>
      </c>
      <c r="I44" s="101">
        <v>34934011.75</v>
      </c>
      <c r="J44" s="101">
        <v>34934011.75</v>
      </c>
      <c r="K44" s="101">
        <v>34934011.75</v>
      </c>
      <c r="L44" s="101">
        <v>34934011.75</v>
      </c>
      <c r="M44" s="101">
        <v>34934011.75</v>
      </c>
      <c r="N44" s="101">
        <v>34934011.75</v>
      </c>
      <c r="O44" s="101">
        <v>34934011.75</v>
      </c>
      <c r="P44" s="101">
        <v>34934011.75</v>
      </c>
      <c r="Q44" s="101">
        <v>34934011.75</v>
      </c>
      <c r="R44" s="101">
        <f t="shared" si="8"/>
        <v>419208141</v>
      </c>
      <c r="S44" s="87">
        <v>2112114</v>
      </c>
      <c r="T44" s="87" t="s">
        <v>764</v>
      </c>
      <c r="U44" s="88">
        <v>419208140</v>
      </c>
      <c r="V44" s="89">
        <f t="shared" si="2"/>
        <v>1</v>
      </c>
      <c r="AD44" s="101">
        <v>6880256</v>
      </c>
      <c r="AF44" s="138">
        <f t="shared" si="3"/>
        <v>-0.80304993170445127</v>
      </c>
    </row>
    <row r="45" spans="1:32" x14ac:dyDescent="0.35">
      <c r="A45" s="98">
        <v>2112115</v>
      </c>
      <c r="B45" s="99" t="s">
        <v>765</v>
      </c>
      <c r="C45" s="100"/>
      <c r="D45" s="100" t="s">
        <v>756</v>
      </c>
      <c r="E45" s="101">
        <v>60763987.439999998</v>
      </c>
      <c r="F45" s="101">
        <v>5063665.6100000003</v>
      </c>
      <c r="G45" s="101">
        <v>5063665.6100000003</v>
      </c>
      <c r="H45" s="101">
        <v>5063665.6100000003</v>
      </c>
      <c r="I45" s="101">
        <v>5063665.6100000003</v>
      </c>
      <c r="J45" s="101">
        <v>5063665.6100000003</v>
      </c>
      <c r="K45" s="101">
        <v>5063665.6100000003</v>
      </c>
      <c r="L45" s="101">
        <v>5063665.6100000003</v>
      </c>
      <c r="M45" s="101">
        <v>5063665.6100000003</v>
      </c>
      <c r="N45" s="101">
        <v>5063665.6100000003</v>
      </c>
      <c r="O45" s="101">
        <v>5063665.6100000003</v>
      </c>
      <c r="P45" s="101">
        <v>5063665.6100000003</v>
      </c>
      <c r="Q45" s="101">
        <v>5063665.7300000004</v>
      </c>
      <c r="R45" s="101">
        <f t="shared" si="8"/>
        <v>60763987.439999998</v>
      </c>
      <c r="S45" s="87">
        <v>2112115</v>
      </c>
      <c r="T45" s="87" t="s">
        <v>765</v>
      </c>
      <c r="U45" s="88">
        <v>60763988</v>
      </c>
      <c r="V45" s="89">
        <f t="shared" si="2"/>
        <v>-0.56000000238418579</v>
      </c>
      <c r="AD45" s="101">
        <v>9922759</v>
      </c>
      <c r="AF45" s="138">
        <f t="shared" si="3"/>
        <v>0.95959997445407919</v>
      </c>
    </row>
    <row r="46" spans="1:32" s="130" customFormat="1" x14ac:dyDescent="0.35">
      <c r="A46" s="98">
        <v>2112116</v>
      </c>
      <c r="B46" s="99" t="s">
        <v>766</v>
      </c>
      <c r="C46" s="100"/>
      <c r="D46" s="100" t="s">
        <v>756</v>
      </c>
      <c r="E46" s="101">
        <v>146760055.84999999</v>
      </c>
      <c r="F46" s="101">
        <v>10278874.75</v>
      </c>
      <c r="G46" s="101">
        <v>10278874.75</v>
      </c>
      <c r="H46" s="101">
        <v>10278874.75</v>
      </c>
      <c r="I46" s="101">
        <v>10278874.75</v>
      </c>
      <c r="J46" s="101">
        <v>10278874.75</v>
      </c>
      <c r="K46" s="101">
        <v>10278874.75</v>
      </c>
      <c r="L46" s="101">
        <v>10278874.75</v>
      </c>
      <c r="M46" s="101">
        <v>10278874.75</v>
      </c>
      <c r="N46" s="101">
        <v>10278874.75</v>
      </c>
      <c r="O46" s="101">
        <v>10278874.75</v>
      </c>
      <c r="P46" s="101">
        <v>10278874.75</v>
      </c>
      <c r="Q46" s="101">
        <v>33692433.600000001</v>
      </c>
      <c r="R46" s="101">
        <f t="shared" si="8"/>
        <v>146760055.84999999</v>
      </c>
      <c r="S46" s="87">
        <v>2112116</v>
      </c>
      <c r="T46" s="87" t="s">
        <v>766</v>
      </c>
      <c r="U46" s="88">
        <v>146760056</v>
      </c>
      <c r="V46" s="89">
        <f t="shared" si="2"/>
        <v>-0.15000000596046448</v>
      </c>
      <c r="W46" s="91"/>
      <c r="X46" s="91"/>
      <c r="Y46" s="91"/>
      <c r="Z46" s="91"/>
      <c r="AA46" s="91"/>
      <c r="AB46" s="91"/>
      <c r="AD46" s="101">
        <v>23965917</v>
      </c>
      <c r="AF46" s="138">
        <f t="shared" si="3"/>
        <v>1.3315700972034901</v>
      </c>
    </row>
    <row r="47" spans="1:32" x14ac:dyDescent="0.35">
      <c r="A47" s="98">
        <v>2112117</v>
      </c>
      <c r="B47" s="99" t="s">
        <v>767</v>
      </c>
      <c r="C47" s="100"/>
      <c r="D47" s="100" t="s">
        <v>756</v>
      </c>
      <c r="E47" s="101">
        <v>80449598.769999996</v>
      </c>
      <c r="F47" s="101">
        <v>5609033.9199999999</v>
      </c>
      <c r="G47" s="101">
        <v>5609033.9199999999</v>
      </c>
      <c r="H47" s="101">
        <v>5609033.9199999999</v>
      </c>
      <c r="I47" s="101">
        <v>5609033.9199999999</v>
      </c>
      <c r="J47" s="101">
        <v>5609033.9199999999</v>
      </c>
      <c r="K47" s="101">
        <v>5609033.9199999999</v>
      </c>
      <c r="L47" s="101">
        <v>5609033.9199999999</v>
      </c>
      <c r="M47" s="101">
        <v>5609033.9199999999</v>
      </c>
      <c r="N47" s="101">
        <v>5609033.9199999999</v>
      </c>
      <c r="O47" s="101">
        <v>5609033.9199999999</v>
      </c>
      <c r="P47" s="101">
        <v>5609033.9199999999</v>
      </c>
      <c r="Q47" s="101">
        <v>18750225.649999999</v>
      </c>
      <c r="R47" s="101">
        <f t="shared" si="8"/>
        <v>80449598.770000011</v>
      </c>
      <c r="S47" s="87">
        <v>2112117</v>
      </c>
      <c r="T47" s="87" t="s">
        <v>767</v>
      </c>
      <c r="U47" s="88">
        <v>80449599</v>
      </c>
      <c r="V47" s="89">
        <f t="shared" si="2"/>
        <v>-0.23000000417232513</v>
      </c>
      <c r="AD47" s="101">
        <v>13137420</v>
      </c>
      <c r="AF47" s="138">
        <f t="shared" si="3"/>
        <v>1.3421894371428582</v>
      </c>
    </row>
    <row r="48" spans="1:32" x14ac:dyDescent="0.35">
      <c r="A48" s="94">
        <v>2112118</v>
      </c>
      <c r="B48" s="95" t="s">
        <v>12</v>
      </c>
      <c r="C48" s="96"/>
      <c r="D48" s="96"/>
      <c r="E48" s="97">
        <f>+E49+E50</f>
        <v>1716486017.27</v>
      </c>
      <c r="F48" s="97">
        <f t="shared" ref="F48:R48" si="19">+F49+F50</f>
        <v>81260382.170000002</v>
      </c>
      <c r="G48" s="97">
        <f t="shared" si="19"/>
        <v>81260382.170000002</v>
      </c>
      <c r="H48" s="97">
        <f t="shared" si="19"/>
        <v>81260382.170000002</v>
      </c>
      <c r="I48" s="97">
        <f t="shared" si="19"/>
        <v>81260382.170000002</v>
      </c>
      <c r="J48" s="97">
        <f t="shared" si="19"/>
        <v>81260382.170000002</v>
      </c>
      <c r="K48" s="97">
        <f t="shared" si="19"/>
        <v>86876682.170000002</v>
      </c>
      <c r="L48" s="97">
        <f t="shared" si="19"/>
        <v>81260382.170000002</v>
      </c>
      <c r="M48" s="97">
        <f t="shared" si="19"/>
        <v>81260382.170000002</v>
      </c>
      <c r="N48" s="97">
        <f t="shared" si="19"/>
        <v>81260382.170000002</v>
      </c>
      <c r="O48" s="97">
        <f t="shared" si="19"/>
        <v>81260382.170000002</v>
      </c>
      <c r="P48" s="97">
        <f t="shared" si="19"/>
        <v>86876682.170000002</v>
      </c>
      <c r="Q48" s="97">
        <f t="shared" si="19"/>
        <v>811389213.39999998</v>
      </c>
      <c r="R48" s="97">
        <f t="shared" si="19"/>
        <v>1716486017.27</v>
      </c>
      <c r="S48" s="87">
        <v>2112118</v>
      </c>
      <c r="T48" s="87" t="s">
        <v>12</v>
      </c>
      <c r="U48" s="88">
        <v>1716486018</v>
      </c>
      <c r="V48" s="89">
        <f t="shared" si="2"/>
        <v>-0.73000001907348633</v>
      </c>
      <c r="AD48" s="97">
        <v>248145301</v>
      </c>
      <c r="AF48" s="137">
        <f t="shared" si="3"/>
        <v>2.0537058080882513</v>
      </c>
    </row>
    <row r="49" spans="1:32" x14ac:dyDescent="0.35">
      <c r="A49" s="98">
        <v>21121181</v>
      </c>
      <c r="B49" s="99" t="s">
        <v>768</v>
      </c>
      <c r="C49" s="100"/>
      <c r="D49" s="100" t="s">
        <v>756</v>
      </c>
      <c r="E49" s="101">
        <v>740067089.26999998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740067089.26999998</v>
      </c>
      <c r="R49" s="101">
        <f t="shared" si="8"/>
        <v>740067089.26999998</v>
      </c>
      <c r="S49" s="87">
        <v>21121181</v>
      </c>
      <c r="T49" s="87" t="s">
        <v>768</v>
      </c>
      <c r="U49" s="88">
        <v>740067090</v>
      </c>
      <c r="V49" s="89">
        <f t="shared" si="2"/>
        <v>-0.73000001907348633</v>
      </c>
      <c r="AD49" s="101">
        <v>120852956</v>
      </c>
      <c r="AF49" s="138" t="e">
        <f t="shared" si="3"/>
        <v>#DIV/0!</v>
      </c>
    </row>
    <row r="50" spans="1:32" s="130" customFormat="1" x14ac:dyDescent="0.35">
      <c r="A50" s="98">
        <v>21121182</v>
      </c>
      <c r="B50" s="99" t="s">
        <v>769</v>
      </c>
      <c r="C50" s="100"/>
      <c r="D50" s="100" t="s">
        <v>683</v>
      </c>
      <c r="E50" s="101">
        <f>1143909900.42-167490972.42</f>
        <v>976418928.00000012</v>
      </c>
      <c r="F50" s="101">
        <v>81260382.170000002</v>
      </c>
      <c r="G50" s="101">
        <v>81260382.170000002</v>
      </c>
      <c r="H50" s="101">
        <v>81260382.170000002</v>
      </c>
      <c r="I50" s="101">
        <v>81260382.170000002</v>
      </c>
      <c r="J50" s="101">
        <v>81260382.170000002</v>
      </c>
      <c r="K50" s="101">
        <v>86876682.170000002</v>
      </c>
      <c r="L50" s="101">
        <v>81260382.170000002</v>
      </c>
      <c r="M50" s="101">
        <v>81260382.170000002</v>
      </c>
      <c r="N50" s="101">
        <v>81260382.170000002</v>
      </c>
      <c r="O50" s="101">
        <v>81260382.170000002</v>
      </c>
      <c r="P50" s="101">
        <v>86876682.170000002</v>
      </c>
      <c r="Q50" s="101">
        <f>238813096.55-167490972.42</f>
        <v>71322124.130000025</v>
      </c>
      <c r="R50" s="101">
        <f t="shared" si="8"/>
        <v>976418927.99999988</v>
      </c>
      <c r="S50" s="87">
        <v>21121182</v>
      </c>
      <c r="T50" s="87" t="s">
        <v>769</v>
      </c>
      <c r="U50" s="88">
        <v>976418928</v>
      </c>
      <c r="V50" s="89">
        <f t="shared" si="2"/>
        <v>0</v>
      </c>
      <c r="W50" s="91">
        <v>975124586</v>
      </c>
      <c r="X50" s="89">
        <v>807633613.58000004</v>
      </c>
      <c r="Y50" s="91"/>
      <c r="Z50" s="91"/>
      <c r="AA50" s="91"/>
      <c r="AB50" s="91"/>
      <c r="AD50" s="101">
        <v>127292345</v>
      </c>
      <c r="AF50" s="138">
        <f t="shared" si="3"/>
        <v>0.56647485036065015</v>
      </c>
    </row>
    <row r="51" spans="1:32" x14ac:dyDescent="0.35">
      <c r="A51" s="98">
        <v>2112119</v>
      </c>
      <c r="B51" s="99" t="s">
        <v>20</v>
      </c>
      <c r="C51" s="100"/>
      <c r="D51" s="100" t="s">
        <v>756</v>
      </c>
      <c r="E51" s="103">
        <v>65224474</v>
      </c>
      <c r="F51" s="101">
        <v>5435372.833333333</v>
      </c>
      <c r="G51" s="101">
        <v>5435372.833333333</v>
      </c>
      <c r="H51" s="101">
        <v>5435372.833333333</v>
      </c>
      <c r="I51" s="101">
        <v>5435372.833333333</v>
      </c>
      <c r="J51" s="101">
        <v>5435372.833333333</v>
      </c>
      <c r="K51" s="101">
        <v>5435372.833333333</v>
      </c>
      <c r="L51" s="101">
        <v>5435372.833333333</v>
      </c>
      <c r="M51" s="101">
        <v>5435372.833333333</v>
      </c>
      <c r="N51" s="101">
        <v>5435372.833333333</v>
      </c>
      <c r="O51" s="101">
        <v>5435372.833333333</v>
      </c>
      <c r="P51" s="101">
        <v>5435372.833333333</v>
      </c>
      <c r="Q51" s="101">
        <v>5435372.833333333</v>
      </c>
      <c r="R51" s="101">
        <f t="shared" si="8"/>
        <v>65224474.000000007</v>
      </c>
      <c r="S51" s="87">
        <v>2112119</v>
      </c>
      <c r="T51" s="87" t="s">
        <v>20</v>
      </c>
      <c r="U51" s="88">
        <v>65224474</v>
      </c>
      <c r="V51" s="89">
        <f t="shared" si="2"/>
        <v>0</v>
      </c>
      <c r="AD51" s="101">
        <v>0</v>
      </c>
      <c r="AF51" s="138">
        <f t="shared" si="3"/>
        <v>-1</v>
      </c>
    </row>
    <row r="52" spans="1:32" x14ac:dyDescent="0.35">
      <c r="A52" s="94">
        <v>21122</v>
      </c>
      <c r="B52" s="95" t="s">
        <v>14</v>
      </c>
      <c r="C52" s="96"/>
      <c r="D52" s="96"/>
      <c r="E52" s="97">
        <f>SUM(E53:E58)</f>
        <v>4794961154</v>
      </c>
      <c r="F52" s="97">
        <f t="shared" ref="F52:R52" si="20">SUM(F53:F58)</f>
        <v>363782840.69</v>
      </c>
      <c r="G52" s="97">
        <f t="shared" si="20"/>
        <v>367382840.69</v>
      </c>
      <c r="H52" s="97">
        <f t="shared" si="20"/>
        <v>395508012.69</v>
      </c>
      <c r="I52" s="97">
        <f t="shared" si="20"/>
        <v>394008012.69</v>
      </c>
      <c r="J52" s="97">
        <f t="shared" si="20"/>
        <v>394008012.69</v>
      </c>
      <c r="K52" s="97">
        <f t="shared" si="20"/>
        <v>399546207.69</v>
      </c>
      <c r="L52" s="97">
        <f t="shared" si="20"/>
        <v>365582840.69</v>
      </c>
      <c r="M52" s="97">
        <f t="shared" si="20"/>
        <v>397608012.69</v>
      </c>
      <c r="N52" s="97">
        <f t="shared" si="20"/>
        <v>394008012.69</v>
      </c>
      <c r="O52" s="97">
        <f t="shared" si="20"/>
        <v>394008012.69</v>
      </c>
      <c r="P52" s="97">
        <f t="shared" si="20"/>
        <v>402331989.69</v>
      </c>
      <c r="Q52" s="97">
        <f t="shared" si="20"/>
        <v>527186358.41000003</v>
      </c>
      <c r="R52" s="97">
        <f t="shared" si="20"/>
        <v>4794961154</v>
      </c>
      <c r="S52" s="87">
        <v>21122</v>
      </c>
      <c r="T52" s="87" t="s">
        <v>14</v>
      </c>
      <c r="U52" s="88">
        <v>4794961154</v>
      </c>
      <c r="V52" s="89">
        <f t="shared" si="2"/>
        <v>0</v>
      </c>
      <c r="AD52" s="97">
        <v>713831195</v>
      </c>
      <c r="AF52" s="137">
        <f t="shared" si="3"/>
        <v>0.96224537046896086</v>
      </c>
    </row>
    <row r="53" spans="1:32" x14ac:dyDescent="0.35">
      <c r="A53" s="98">
        <v>211221</v>
      </c>
      <c r="B53" s="99" t="s">
        <v>787</v>
      </c>
      <c r="C53" s="100"/>
      <c r="D53" s="100" t="s">
        <v>683</v>
      </c>
      <c r="E53" s="101">
        <v>1515268362</v>
      </c>
      <c r="F53" s="101">
        <v>117788104.16000001</v>
      </c>
      <c r="G53" s="101">
        <v>117788104.16000001</v>
      </c>
      <c r="H53" s="101">
        <v>130514493.16000001</v>
      </c>
      <c r="I53" s="101">
        <v>130514493.16000001</v>
      </c>
      <c r="J53" s="101">
        <v>130514493.16000001</v>
      </c>
      <c r="K53" s="101">
        <v>130514493.16000001</v>
      </c>
      <c r="L53" s="101">
        <v>117788104.16000001</v>
      </c>
      <c r="M53" s="101">
        <v>130514493.16000001</v>
      </c>
      <c r="N53" s="101">
        <v>130514493.16000001</v>
      </c>
      <c r="O53" s="101">
        <v>130514493.16000001</v>
      </c>
      <c r="P53" s="101">
        <v>130514493.16000001</v>
      </c>
      <c r="Q53" s="101">
        <v>117788104.24000001</v>
      </c>
      <c r="R53" s="101">
        <f t="shared" si="8"/>
        <v>1515268362.0000002</v>
      </c>
      <c r="S53" s="87">
        <v>211221</v>
      </c>
      <c r="T53" s="87" t="s">
        <v>787</v>
      </c>
      <c r="U53" s="88">
        <v>1515268362</v>
      </c>
      <c r="V53" s="89">
        <f t="shared" si="2"/>
        <v>0</v>
      </c>
      <c r="AD53" s="101">
        <v>212711241</v>
      </c>
      <c r="AF53" s="138">
        <f t="shared" si="3"/>
        <v>0.80588050480088469</v>
      </c>
    </row>
    <row r="54" spans="1:32" x14ac:dyDescent="0.35">
      <c r="A54" s="98">
        <v>211222</v>
      </c>
      <c r="B54" s="99" t="s">
        <v>788</v>
      </c>
      <c r="C54" s="100"/>
      <c r="D54" s="100" t="s">
        <v>683</v>
      </c>
      <c r="E54" s="101">
        <v>1129786699</v>
      </c>
      <c r="F54" s="101">
        <v>88139208.239999995</v>
      </c>
      <c r="G54" s="101">
        <v>88139208.239999995</v>
      </c>
      <c r="H54" s="101">
        <v>97153733.239999995</v>
      </c>
      <c r="I54" s="101">
        <v>97153733.239999995</v>
      </c>
      <c r="J54" s="101">
        <v>97153733.239999995</v>
      </c>
      <c r="K54" s="101">
        <v>97153733.239999995</v>
      </c>
      <c r="L54" s="101">
        <v>88139208.239999995</v>
      </c>
      <c r="M54" s="101">
        <v>97153733.239999995</v>
      </c>
      <c r="N54" s="101">
        <v>97153733.239999995</v>
      </c>
      <c r="O54" s="101">
        <v>97153733.239999995</v>
      </c>
      <c r="P54" s="101">
        <v>97153733.239999995</v>
      </c>
      <c r="Q54" s="101">
        <v>88139208.359999999</v>
      </c>
      <c r="R54" s="101">
        <f t="shared" si="8"/>
        <v>1129786699</v>
      </c>
      <c r="S54" s="87">
        <v>211222</v>
      </c>
      <c r="T54" s="87" t="s">
        <v>788</v>
      </c>
      <c r="U54" s="88">
        <v>1129786699</v>
      </c>
      <c r="V54" s="89">
        <f t="shared" si="2"/>
        <v>0</v>
      </c>
      <c r="AD54" s="101">
        <v>154944496</v>
      </c>
      <c r="AF54" s="138">
        <f t="shared" si="3"/>
        <v>0.75795198407151032</v>
      </c>
    </row>
    <row r="55" spans="1:32" x14ac:dyDescent="0.35">
      <c r="A55" s="98">
        <v>211223</v>
      </c>
      <c r="B55" s="99" t="s">
        <v>778</v>
      </c>
      <c r="C55" s="100"/>
      <c r="D55" s="100" t="s">
        <v>683</v>
      </c>
      <c r="E55" s="101">
        <v>1018047988</v>
      </c>
      <c r="F55" s="101">
        <v>69833043.049999997</v>
      </c>
      <c r="G55" s="101">
        <v>69833043.049999997</v>
      </c>
      <c r="H55" s="101">
        <v>69833043.049999997</v>
      </c>
      <c r="I55" s="101">
        <v>69833043.049999997</v>
      </c>
      <c r="J55" s="101">
        <v>69833043.049999997</v>
      </c>
      <c r="K55" s="101">
        <v>78157020.049999997</v>
      </c>
      <c r="L55" s="101">
        <v>69833043.049999997</v>
      </c>
      <c r="M55" s="101">
        <v>69833043.049999997</v>
      </c>
      <c r="N55" s="101">
        <v>69833043.049999997</v>
      </c>
      <c r="O55" s="101">
        <v>69833043.049999997</v>
      </c>
      <c r="P55" s="101">
        <v>78157020.049999997</v>
      </c>
      <c r="Q55" s="101">
        <v>233236560.44999999</v>
      </c>
      <c r="R55" s="101">
        <f t="shared" si="8"/>
        <v>1018047987.9999998</v>
      </c>
      <c r="S55" s="87">
        <v>211223</v>
      </c>
      <c r="T55" s="87" t="s">
        <v>779</v>
      </c>
      <c r="U55" s="88">
        <v>1018047988</v>
      </c>
      <c r="V55" s="89">
        <f t="shared" si="2"/>
        <v>0</v>
      </c>
      <c r="AD55" s="101">
        <v>163356612</v>
      </c>
      <c r="AF55" s="138">
        <f t="shared" si="3"/>
        <v>1.3392452178124008</v>
      </c>
    </row>
    <row r="56" spans="1:32" x14ac:dyDescent="0.35">
      <c r="A56" s="98">
        <v>211224</v>
      </c>
      <c r="B56" s="99" t="s">
        <v>789</v>
      </c>
      <c r="C56" s="100"/>
      <c r="D56" s="100" t="s">
        <v>683</v>
      </c>
      <c r="E56" s="101">
        <v>502767364</v>
      </c>
      <c r="F56" s="101">
        <v>39301342.159999996</v>
      </c>
      <c r="G56" s="101">
        <v>39301342.159999996</v>
      </c>
      <c r="H56" s="101">
        <v>43543472.159999996</v>
      </c>
      <c r="I56" s="101">
        <v>43543472.159999996</v>
      </c>
      <c r="J56" s="101">
        <v>43543472.159999996</v>
      </c>
      <c r="K56" s="101">
        <v>40757690.159999996</v>
      </c>
      <c r="L56" s="101">
        <v>39301342.159999996</v>
      </c>
      <c r="M56" s="101">
        <v>43543472.159999996</v>
      </c>
      <c r="N56" s="101">
        <v>43543472.159999996</v>
      </c>
      <c r="O56" s="101">
        <v>43543472.159999996</v>
      </c>
      <c r="P56" s="101">
        <v>43543472.159999996</v>
      </c>
      <c r="Q56" s="101">
        <v>39301342.239999995</v>
      </c>
      <c r="R56" s="101">
        <f t="shared" si="8"/>
        <v>502767363.99999988</v>
      </c>
      <c r="S56" s="87">
        <v>211224</v>
      </c>
      <c r="T56" s="87" t="s">
        <v>789</v>
      </c>
      <c r="U56" s="88">
        <v>502767364</v>
      </c>
      <c r="V56" s="89">
        <f t="shared" si="2"/>
        <v>0</v>
      </c>
      <c r="AD56" s="101">
        <v>76179154</v>
      </c>
      <c r="AF56" s="138">
        <f t="shared" si="3"/>
        <v>0.93833466780514674</v>
      </c>
    </row>
    <row r="57" spans="1:32" s="130" customFormat="1" ht="29" x14ac:dyDescent="0.35">
      <c r="A57" s="98">
        <v>211225</v>
      </c>
      <c r="B57" s="99" t="s">
        <v>781</v>
      </c>
      <c r="C57" s="100"/>
      <c r="D57" s="100" t="s">
        <v>684</v>
      </c>
      <c r="E57" s="101">
        <v>252015215</v>
      </c>
      <c r="F57" s="101">
        <v>19419247.25</v>
      </c>
      <c r="G57" s="101">
        <v>23019247.25</v>
      </c>
      <c r="H57" s="101">
        <v>21979778.25</v>
      </c>
      <c r="I57" s="101">
        <v>20479778.25</v>
      </c>
      <c r="J57" s="101">
        <v>20479778.25</v>
      </c>
      <c r="K57" s="101">
        <v>20479778.25</v>
      </c>
      <c r="L57" s="101">
        <v>21219247.25</v>
      </c>
      <c r="M57" s="101">
        <v>24079778.25</v>
      </c>
      <c r="N57" s="101">
        <v>20479778.25</v>
      </c>
      <c r="O57" s="101">
        <v>20479778.25</v>
      </c>
      <c r="P57" s="101">
        <v>20479778.25</v>
      </c>
      <c r="Q57" s="101">
        <v>19419247.25</v>
      </c>
      <c r="R57" s="101">
        <f t="shared" si="8"/>
        <v>252015215</v>
      </c>
      <c r="S57" s="87">
        <v>211225</v>
      </c>
      <c r="T57" s="87" t="s">
        <v>781</v>
      </c>
      <c r="U57" s="88">
        <v>252015215</v>
      </c>
      <c r="V57" s="89">
        <f t="shared" si="2"/>
        <v>0</v>
      </c>
      <c r="W57" s="91"/>
      <c r="X57" s="91"/>
      <c r="Y57" s="91"/>
      <c r="Z57" s="91"/>
      <c r="AA57" s="91"/>
      <c r="AB57" s="91"/>
      <c r="AD57" s="101">
        <v>49505326</v>
      </c>
      <c r="AF57" s="138">
        <f t="shared" si="3"/>
        <v>1.5492917085135729</v>
      </c>
    </row>
    <row r="58" spans="1:32" s="130" customFormat="1" x14ac:dyDescent="0.35">
      <c r="A58" s="98">
        <v>211226</v>
      </c>
      <c r="B58" s="99" t="s">
        <v>782</v>
      </c>
      <c r="C58" s="100"/>
      <c r="D58" s="100" t="s">
        <v>683</v>
      </c>
      <c r="E58" s="101">
        <v>377075526</v>
      </c>
      <c r="F58" s="101">
        <v>29301895.830000002</v>
      </c>
      <c r="G58" s="101">
        <v>29301895.830000002</v>
      </c>
      <c r="H58" s="101">
        <v>32483492.830000002</v>
      </c>
      <c r="I58" s="101">
        <v>32483492.830000002</v>
      </c>
      <c r="J58" s="101">
        <v>32483492.830000002</v>
      </c>
      <c r="K58" s="101">
        <v>32483492.830000002</v>
      </c>
      <c r="L58" s="101">
        <v>29301895.830000002</v>
      </c>
      <c r="M58" s="101">
        <v>32483492.830000002</v>
      </c>
      <c r="N58" s="101">
        <v>32483492.830000002</v>
      </c>
      <c r="O58" s="101">
        <v>32483492.830000002</v>
      </c>
      <c r="P58" s="101">
        <v>32483492.830000002</v>
      </c>
      <c r="Q58" s="101">
        <v>29301895.870000001</v>
      </c>
      <c r="R58" s="101">
        <f t="shared" si="8"/>
        <v>377075526</v>
      </c>
      <c r="S58" s="87">
        <v>211226</v>
      </c>
      <c r="T58" s="87" t="s">
        <v>782</v>
      </c>
      <c r="U58" s="88">
        <v>377075526</v>
      </c>
      <c r="V58" s="89">
        <f t="shared" si="2"/>
        <v>0</v>
      </c>
      <c r="W58" s="91"/>
      <c r="X58" s="91"/>
      <c r="Y58" s="91"/>
      <c r="Z58" s="91"/>
      <c r="AA58" s="91"/>
      <c r="AB58" s="91"/>
      <c r="AD58" s="101">
        <v>57134366</v>
      </c>
      <c r="AF58" s="138">
        <f t="shared" si="3"/>
        <v>0.94985219835176771</v>
      </c>
    </row>
    <row r="59" spans="1:32" s="130" customFormat="1" x14ac:dyDescent="0.35">
      <c r="A59" s="52">
        <v>212</v>
      </c>
      <c r="B59" s="53" t="s">
        <v>21</v>
      </c>
      <c r="C59" s="85"/>
      <c r="D59" s="85"/>
      <c r="E59" s="86">
        <f t="shared" ref="E59:R59" si="21">+E60+E104</f>
        <v>9962097632.0200005</v>
      </c>
      <c r="F59" s="86">
        <f t="shared" si="21"/>
        <v>1934602942.5033333</v>
      </c>
      <c r="G59" s="86">
        <f t="shared" si="21"/>
        <v>2544452942.5033331</v>
      </c>
      <c r="H59" s="86">
        <f t="shared" si="21"/>
        <v>892994820.00333333</v>
      </c>
      <c r="I59" s="86">
        <f t="shared" si="21"/>
        <v>619557455.67333341</v>
      </c>
      <c r="J59" s="86">
        <f t="shared" si="21"/>
        <v>572068098.38333333</v>
      </c>
      <c r="K59" s="86">
        <f t="shared" si="21"/>
        <v>479678668.50333333</v>
      </c>
      <c r="L59" s="86">
        <f t="shared" si="21"/>
        <v>609210473.50333333</v>
      </c>
      <c r="M59" s="86">
        <f t="shared" si="21"/>
        <v>606325106.67333341</v>
      </c>
      <c r="N59" s="86">
        <f t="shared" si="21"/>
        <v>364409939.00333333</v>
      </c>
      <c r="O59" s="86">
        <f t="shared" si="21"/>
        <v>378625255.50333333</v>
      </c>
      <c r="P59" s="86">
        <f t="shared" si="21"/>
        <v>407058487.17333335</v>
      </c>
      <c r="Q59" s="86">
        <f t="shared" si="21"/>
        <v>308702942.58333337</v>
      </c>
      <c r="R59" s="86">
        <f t="shared" si="21"/>
        <v>9977097632.0200005</v>
      </c>
      <c r="S59" s="87">
        <v>212</v>
      </c>
      <c r="T59" s="87" t="s">
        <v>21</v>
      </c>
      <c r="U59" s="88">
        <v>8205827773</v>
      </c>
      <c r="V59" s="89">
        <f t="shared" si="2"/>
        <v>1756269859.0200005</v>
      </c>
      <c r="W59" s="91"/>
      <c r="X59" s="91"/>
      <c r="Y59" s="91"/>
      <c r="Z59" s="91"/>
      <c r="AA59" s="91"/>
      <c r="AB59" s="91"/>
      <c r="AD59" s="86">
        <v>1991679437.54</v>
      </c>
      <c r="AF59" s="135">
        <f t="shared" si="3"/>
        <v>2.9502950596576118E-2</v>
      </c>
    </row>
    <row r="60" spans="1:32" s="130" customFormat="1" x14ac:dyDescent="0.35">
      <c r="A60" s="58">
        <v>2121</v>
      </c>
      <c r="B60" s="59" t="s">
        <v>22</v>
      </c>
      <c r="C60" s="92"/>
      <c r="D60" s="92"/>
      <c r="E60" s="93">
        <f t="shared" ref="E60:R60" si="22">+E61+E102</f>
        <v>648990348</v>
      </c>
      <c r="F60" s="93">
        <f t="shared" si="22"/>
        <v>10000000</v>
      </c>
      <c r="G60" s="93">
        <f t="shared" si="22"/>
        <v>131500000</v>
      </c>
      <c r="H60" s="93">
        <f t="shared" si="22"/>
        <v>82677350</v>
      </c>
      <c r="I60" s="93">
        <f t="shared" si="22"/>
        <v>76077350</v>
      </c>
      <c r="J60" s="93">
        <f t="shared" si="22"/>
        <v>88500000</v>
      </c>
      <c r="K60" s="93">
        <f t="shared" si="22"/>
        <v>78090348</v>
      </c>
      <c r="L60" s="93">
        <f t="shared" si="22"/>
        <v>72700000</v>
      </c>
      <c r="M60" s="93">
        <f t="shared" si="22"/>
        <v>56922987</v>
      </c>
      <c r="N60" s="93">
        <f t="shared" si="22"/>
        <v>16600000</v>
      </c>
      <c r="O60" s="93">
        <f t="shared" si="22"/>
        <v>35922313</v>
      </c>
      <c r="P60" s="93">
        <f t="shared" si="22"/>
        <v>0</v>
      </c>
      <c r="Q60" s="93">
        <f t="shared" si="22"/>
        <v>0</v>
      </c>
      <c r="R60" s="93">
        <f t="shared" si="22"/>
        <v>648990348</v>
      </c>
      <c r="S60" s="87">
        <v>2121</v>
      </c>
      <c r="T60" s="87" t="s">
        <v>22</v>
      </c>
      <c r="U60" s="88">
        <v>351990348</v>
      </c>
      <c r="V60" s="89">
        <f t="shared" si="2"/>
        <v>297000000</v>
      </c>
      <c r="W60" s="91"/>
      <c r="X60" s="91"/>
      <c r="Y60" s="91"/>
      <c r="Z60" s="91"/>
      <c r="AA60" s="91"/>
      <c r="AB60" s="91"/>
      <c r="AD60" s="93">
        <v>153281000</v>
      </c>
      <c r="AF60" s="136">
        <f t="shared" si="3"/>
        <v>14.328099999999999</v>
      </c>
    </row>
    <row r="61" spans="1:32" s="130" customFormat="1" x14ac:dyDescent="0.35">
      <c r="A61" s="58">
        <v>21211</v>
      </c>
      <c r="B61" s="59" t="s">
        <v>23</v>
      </c>
      <c r="C61" s="92"/>
      <c r="D61" s="92"/>
      <c r="E61" s="93">
        <f t="shared" ref="E61:R61" si="23">+E63+E90+E66</f>
        <v>628990348</v>
      </c>
      <c r="F61" s="93">
        <f t="shared" si="23"/>
        <v>0</v>
      </c>
      <c r="G61" s="93">
        <f t="shared" si="23"/>
        <v>131500000</v>
      </c>
      <c r="H61" s="93">
        <f t="shared" si="23"/>
        <v>82677350</v>
      </c>
      <c r="I61" s="93">
        <f t="shared" si="23"/>
        <v>76077350</v>
      </c>
      <c r="J61" s="93">
        <f t="shared" si="23"/>
        <v>88500000</v>
      </c>
      <c r="K61" s="93">
        <f t="shared" si="23"/>
        <v>78090348</v>
      </c>
      <c r="L61" s="93">
        <f t="shared" si="23"/>
        <v>62700000</v>
      </c>
      <c r="M61" s="93">
        <f t="shared" si="23"/>
        <v>56922987</v>
      </c>
      <c r="N61" s="93">
        <f t="shared" si="23"/>
        <v>16600000</v>
      </c>
      <c r="O61" s="93">
        <f t="shared" si="23"/>
        <v>35922313</v>
      </c>
      <c r="P61" s="93">
        <f t="shared" si="23"/>
        <v>0</v>
      </c>
      <c r="Q61" s="93">
        <f t="shared" si="23"/>
        <v>0</v>
      </c>
      <c r="R61" s="93">
        <f t="shared" si="23"/>
        <v>628990348</v>
      </c>
      <c r="S61" s="87">
        <v>21211</v>
      </c>
      <c r="T61" s="87" t="s">
        <v>23</v>
      </c>
      <c r="U61" s="88">
        <v>331990348</v>
      </c>
      <c r="V61" s="89">
        <f t="shared" si="2"/>
        <v>297000000</v>
      </c>
      <c r="W61" s="91"/>
      <c r="X61" s="91"/>
      <c r="Y61" s="91"/>
      <c r="Z61" s="91"/>
      <c r="AA61" s="91"/>
      <c r="AB61" s="91"/>
      <c r="AD61" s="93">
        <v>153281000</v>
      </c>
      <c r="AF61" s="136" t="e">
        <f t="shared" si="3"/>
        <v>#DIV/0!</v>
      </c>
    </row>
    <row r="62" spans="1:32" s="130" customFormat="1" x14ac:dyDescent="0.35">
      <c r="A62" s="58">
        <v>212111</v>
      </c>
      <c r="B62" s="59" t="s">
        <v>24</v>
      </c>
      <c r="C62" s="92"/>
      <c r="D62" s="92"/>
      <c r="E62" s="93">
        <f>+E63</f>
        <v>10000000</v>
      </c>
      <c r="F62" s="93">
        <f t="shared" ref="F62:R62" si="24">+F63</f>
        <v>0</v>
      </c>
      <c r="G62" s="93">
        <f t="shared" si="24"/>
        <v>0</v>
      </c>
      <c r="H62" s="93">
        <f t="shared" si="24"/>
        <v>0</v>
      </c>
      <c r="I62" s="93">
        <f t="shared" si="24"/>
        <v>0</v>
      </c>
      <c r="J62" s="93">
        <f t="shared" si="24"/>
        <v>10000000</v>
      </c>
      <c r="K62" s="93">
        <f t="shared" si="24"/>
        <v>0</v>
      </c>
      <c r="L62" s="93">
        <f t="shared" si="24"/>
        <v>0</v>
      </c>
      <c r="M62" s="93">
        <f t="shared" si="24"/>
        <v>0</v>
      </c>
      <c r="N62" s="93">
        <f t="shared" si="24"/>
        <v>0</v>
      </c>
      <c r="O62" s="93">
        <f t="shared" si="24"/>
        <v>0</v>
      </c>
      <c r="P62" s="93">
        <f t="shared" si="24"/>
        <v>0</v>
      </c>
      <c r="Q62" s="93">
        <f t="shared" si="24"/>
        <v>0</v>
      </c>
      <c r="R62" s="93">
        <f t="shared" si="24"/>
        <v>10000000</v>
      </c>
      <c r="S62" s="87">
        <v>212111</v>
      </c>
      <c r="T62" s="87" t="s">
        <v>24</v>
      </c>
      <c r="U62" s="88">
        <v>10000000</v>
      </c>
      <c r="V62" s="89">
        <f t="shared" si="2"/>
        <v>0</v>
      </c>
      <c r="W62" s="91"/>
      <c r="X62" s="91"/>
      <c r="Y62" s="91"/>
      <c r="Z62" s="91"/>
      <c r="AA62" s="91"/>
      <c r="AB62" s="91"/>
      <c r="AD62" s="93">
        <v>0</v>
      </c>
      <c r="AF62" s="136" t="e">
        <f t="shared" si="3"/>
        <v>#DIV/0!</v>
      </c>
    </row>
    <row r="63" spans="1:32" s="130" customFormat="1" x14ac:dyDescent="0.35">
      <c r="A63" s="58">
        <v>2121113</v>
      </c>
      <c r="B63" s="59" t="s">
        <v>25</v>
      </c>
      <c r="C63" s="92"/>
      <c r="D63" s="92"/>
      <c r="E63" s="93">
        <f>+E64+E65</f>
        <v>10000000</v>
      </c>
      <c r="F63" s="93">
        <f t="shared" ref="F63:R63" si="25">+F64+F65</f>
        <v>0</v>
      </c>
      <c r="G63" s="93">
        <f t="shared" si="25"/>
        <v>0</v>
      </c>
      <c r="H63" s="93">
        <f t="shared" si="25"/>
        <v>0</v>
      </c>
      <c r="I63" s="93">
        <f t="shared" si="25"/>
        <v>0</v>
      </c>
      <c r="J63" s="93">
        <f t="shared" si="25"/>
        <v>10000000</v>
      </c>
      <c r="K63" s="93">
        <f t="shared" si="25"/>
        <v>0</v>
      </c>
      <c r="L63" s="93">
        <f t="shared" si="25"/>
        <v>0</v>
      </c>
      <c r="M63" s="93">
        <f t="shared" si="25"/>
        <v>0</v>
      </c>
      <c r="N63" s="93">
        <f t="shared" si="25"/>
        <v>0</v>
      </c>
      <c r="O63" s="93">
        <f t="shared" si="25"/>
        <v>0</v>
      </c>
      <c r="P63" s="93">
        <f t="shared" si="25"/>
        <v>0</v>
      </c>
      <c r="Q63" s="93">
        <f t="shared" si="25"/>
        <v>0</v>
      </c>
      <c r="R63" s="93">
        <f t="shared" si="25"/>
        <v>10000000</v>
      </c>
      <c r="S63" s="87">
        <v>2121113</v>
      </c>
      <c r="T63" s="87" t="s">
        <v>25</v>
      </c>
      <c r="U63" s="88">
        <v>10000000</v>
      </c>
      <c r="V63" s="89">
        <f t="shared" si="2"/>
        <v>0</v>
      </c>
      <c r="W63" s="91"/>
      <c r="X63" s="91"/>
      <c r="Y63" s="91"/>
      <c r="Z63" s="91"/>
      <c r="AA63" s="91"/>
      <c r="AB63" s="91"/>
      <c r="AD63" s="93">
        <v>0</v>
      </c>
      <c r="AF63" s="136" t="e">
        <f t="shared" si="3"/>
        <v>#DIV/0!</v>
      </c>
    </row>
    <row r="64" spans="1:32" ht="29" x14ac:dyDescent="0.35">
      <c r="A64" s="94">
        <v>212111313</v>
      </c>
      <c r="B64" s="95" t="s">
        <v>790</v>
      </c>
      <c r="C64" s="96"/>
      <c r="D64" s="96"/>
      <c r="E64" s="97">
        <v>5000000</v>
      </c>
      <c r="F64" s="97"/>
      <c r="G64" s="97"/>
      <c r="H64" s="97"/>
      <c r="I64" s="97"/>
      <c r="J64" s="97">
        <v>5000000</v>
      </c>
      <c r="K64" s="97"/>
      <c r="L64" s="97"/>
      <c r="M64" s="97"/>
      <c r="N64" s="97"/>
      <c r="O64" s="97"/>
      <c r="P64" s="97"/>
      <c r="Q64" s="97"/>
      <c r="R64" s="97">
        <f t="shared" si="8"/>
        <v>5000000</v>
      </c>
      <c r="S64" s="87">
        <v>212111313</v>
      </c>
      <c r="T64" s="87" t="s">
        <v>790</v>
      </c>
      <c r="U64" s="88">
        <v>5000000</v>
      </c>
      <c r="V64" s="89">
        <f t="shared" si="2"/>
        <v>0</v>
      </c>
      <c r="AD64" s="97">
        <v>0</v>
      </c>
      <c r="AF64" s="137" t="e">
        <f t="shared" si="3"/>
        <v>#DIV/0!</v>
      </c>
    </row>
    <row r="65" spans="1:32" s="130" customFormat="1" x14ac:dyDescent="0.35">
      <c r="A65" s="98">
        <v>212111314</v>
      </c>
      <c r="B65" s="99" t="s">
        <v>791</v>
      </c>
      <c r="C65" s="100"/>
      <c r="D65" s="100" t="s">
        <v>682</v>
      </c>
      <c r="E65" s="101">
        <v>5000000</v>
      </c>
      <c r="F65" s="101">
        <v>0</v>
      </c>
      <c r="G65" s="101">
        <v>0</v>
      </c>
      <c r="H65" s="101">
        <v>0</v>
      </c>
      <c r="I65" s="101">
        <v>0</v>
      </c>
      <c r="J65" s="101">
        <v>5000000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f t="shared" si="8"/>
        <v>5000000</v>
      </c>
      <c r="S65" s="87">
        <v>212111314</v>
      </c>
      <c r="T65" s="87" t="s">
        <v>791</v>
      </c>
      <c r="U65" s="88">
        <v>5000000</v>
      </c>
      <c r="V65" s="89">
        <f t="shared" si="2"/>
        <v>0</v>
      </c>
      <c r="W65" s="91"/>
      <c r="X65" s="91"/>
      <c r="Y65" s="91"/>
      <c r="Z65" s="91"/>
      <c r="AA65" s="91"/>
      <c r="AB65" s="91"/>
      <c r="AD65" s="101">
        <v>0</v>
      </c>
      <c r="AF65" s="138" t="e">
        <f t="shared" si="3"/>
        <v>#DIV/0!</v>
      </c>
    </row>
    <row r="66" spans="1:32" s="130" customFormat="1" x14ac:dyDescent="0.35">
      <c r="A66" s="58">
        <v>212113</v>
      </c>
      <c r="B66" s="59" t="s">
        <v>26</v>
      </c>
      <c r="C66" s="92"/>
      <c r="D66" s="92"/>
      <c r="E66" s="93">
        <f>+E67</f>
        <v>540800000</v>
      </c>
      <c r="F66" s="93">
        <f t="shared" ref="F66:R66" si="26">+F67</f>
        <v>0</v>
      </c>
      <c r="G66" s="93">
        <f t="shared" si="26"/>
        <v>125600000</v>
      </c>
      <c r="H66" s="93">
        <f t="shared" si="26"/>
        <v>67377350</v>
      </c>
      <c r="I66" s="93">
        <f t="shared" si="26"/>
        <v>64777350</v>
      </c>
      <c r="J66" s="93">
        <f t="shared" si="26"/>
        <v>65500000</v>
      </c>
      <c r="K66" s="93">
        <f t="shared" si="26"/>
        <v>70500000</v>
      </c>
      <c r="L66" s="93">
        <f t="shared" si="26"/>
        <v>61700000</v>
      </c>
      <c r="M66" s="93">
        <f t="shared" si="26"/>
        <v>34422987</v>
      </c>
      <c r="N66" s="93">
        <f t="shared" si="26"/>
        <v>15000000</v>
      </c>
      <c r="O66" s="93">
        <f t="shared" si="26"/>
        <v>35922313</v>
      </c>
      <c r="P66" s="93">
        <f t="shared" si="26"/>
        <v>0</v>
      </c>
      <c r="Q66" s="93">
        <f t="shared" si="26"/>
        <v>0</v>
      </c>
      <c r="R66" s="93">
        <f t="shared" si="26"/>
        <v>540800000</v>
      </c>
      <c r="S66" s="87">
        <v>212113</v>
      </c>
      <c r="T66" s="87" t="s">
        <v>26</v>
      </c>
      <c r="U66" s="88">
        <v>243800000</v>
      </c>
      <c r="V66" s="89">
        <f t="shared" si="2"/>
        <v>297000000</v>
      </c>
      <c r="W66" s="91"/>
      <c r="X66" s="91"/>
      <c r="Y66" s="91"/>
      <c r="Z66" s="91"/>
      <c r="AA66" s="91"/>
      <c r="AB66" s="91"/>
      <c r="AD66" s="93">
        <v>153281000</v>
      </c>
      <c r="AF66" s="136" t="e">
        <f t="shared" si="3"/>
        <v>#DIV/0!</v>
      </c>
    </row>
    <row r="67" spans="1:32" s="130" customFormat="1" x14ac:dyDescent="0.35">
      <c r="A67" s="58">
        <v>2121131</v>
      </c>
      <c r="B67" s="59" t="s">
        <v>792</v>
      </c>
      <c r="C67" s="92"/>
      <c r="D67" s="92"/>
      <c r="E67" s="93">
        <f t="shared" ref="E67:R67" si="27">+E68+E70+E73+E76+E82+E86+E88</f>
        <v>540800000</v>
      </c>
      <c r="F67" s="93">
        <f t="shared" si="27"/>
        <v>0</v>
      </c>
      <c r="G67" s="93">
        <f t="shared" si="27"/>
        <v>125600000</v>
      </c>
      <c r="H67" s="93">
        <f t="shared" si="27"/>
        <v>67377350</v>
      </c>
      <c r="I67" s="93">
        <f t="shared" si="27"/>
        <v>64777350</v>
      </c>
      <c r="J67" s="93">
        <f t="shared" si="27"/>
        <v>65500000</v>
      </c>
      <c r="K67" s="93">
        <f t="shared" si="27"/>
        <v>70500000</v>
      </c>
      <c r="L67" s="93">
        <f t="shared" si="27"/>
        <v>61700000</v>
      </c>
      <c r="M67" s="93">
        <f t="shared" si="27"/>
        <v>34422987</v>
      </c>
      <c r="N67" s="93">
        <f t="shared" si="27"/>
        <v>15000000</v>
      </c>
      <c r="O67" s="93">
        <f t="shared" si="27"/>
        <v>35922313</v>
      </c>
      <c r="P67" s="93">
        <f t="shared" si="27"/>
        <v>0</v>
      </c>
      <c r="Q67" s="93">
        <f t="shared" si="27"/>
        <v>0</v>
      </c>
      <c r="R67" s="93">
        <f t="shared" si="27"/>
        <v>540800000</v>
      </c>
      <c r="S67" s="87">
        <v>2121131</v>
      </c>
      <c r="T67" s="87" t="s">
        <v>27</v>
      </c>
      <c r="U67" s="88">
        <v>243800000</v>
      </c>
      <c r="V67" s="89">
        <f t="shared" ref="V67:V133" si="28">+E67-U67</f>
        <v>297000000</v>
      </c>
      <c r="W67" s="91"/>
      <c r="X67" s="91"/>
      <c r="Y67" s="91"/>
      <c r="Z67" s="91"/>
      <c r="AA67" s="91"/>
      <c r="AB67" s="91"/>
      <c r="AD67" s="93">
        <v>153281000</v>
      </c>
      <c r="AF67" s="136" t="e">
        <f t="shared" ref="AF67:AF130" si="29">(AD67-F67)/F67</f>
        <v>#DIV/0!</v>
      </c>
    </row>
    <row r="68" spans="1:32" s="130" customFormat="1" x14ac:dyDescent="0.35">
      <c r="A68" s="94">
        <v>21211311</v>
      </c>
      <c r="B68" s="95" t="s">
        <v>28</v>
      </c>
      <c r="C68" s="96"/>
      <c r="D68" s="96"/>
      <c r="E68" s="97">
        <f>+E69</f>
        <v>20000000</v>
      </c>
      <c r="F68" s="97">
        <f t="shared" ref="F68:R68" si="30">+F69</f>
        <v>0</v>
      </c>
      <c r="G68" s="97">
        <f t="shared" si="30"/>
        <v>10000000</v>
      </c>
      <c r="H68" s="97">
        <f t="shared" si="30"/>
        <v>2000000</v>
      </c>
      <c r="I68" s="97">
        <f t="shared" si="30"/>
        <v>2000000</v>
      </c>
      <c r="J68" s="97">
        <f t="shared" si="30"/>
        <v>2000000</v>
      </c>
      <c r="K68" s="97">
        <f t="shared" si="30"/>
        <v>2000000</v>
      </c>
      <c r="L68" s="97">
        <f t="shared" si="30"/>
        <v>2000000</v>
      </c>
      <c r="M68" s="97">
        <f t="shared" si="30"/>
        <v>0</v>
      </c>
      <c r="N68" s="97">
        <f t="shared" si="30"/>
        <v>0</v>
      </c>
      <c r="O68" s="97">
        <f t="shared" si="30"/>
        <v>0</v>
      </c>
      <c r="P68" s="97">
        <f t="shared" si="30"/>
        <v>0</v>
      </c>
      <c r="Q68" s="97">
        <f t="shared" si="30"/>
        <v>0</v>
      </c>
      <c r="R68" s="97">
        <f t="shared" si="30"/>
        <v>20000000</v>
      </c>
      <c r="S68" s="87">
        <v>21211311</v>
      </c>
      <c r="T68" s="87" t="s">
        <v>28</v>
      </c>
      <c r="U68" s="88">
        <v>20000000</v>
      </c>
      <c r="V68" s="89">
        <f t="shared" si="28"/>
        <v>0</v>
      </c>
      <c r="W68" s="91"/>
      <c r="X68" s="91"/>
      <c r="Y68" s="91"/>
      <c r="Z68" s="91"/>
      <c r="AA68" s="91"/>
      <c r="AB68" s="91"/>
      <c r="AD68" s="97">
        <v>2500000</v>
      </c>
      <c r="AF68" s="137" t="e">
        <f t="shared" si="29"/>
        <v>#DIV/0!</v>
      </c>
    </row>
    <row r="69" spans="1:32" s="130" customFormat="1" ht="29" x14ac:dyDescent="0.35">
      <c r="A69" s="98">
        <v>212113116</v>
      </c>
      <c r="B69" s="99" t="s">
        <v>793</v>
      </c>
      <c r="C69" s="100"/>
      <c r="D69" s="100"/>
      <c r="E69" s="101">
        <v>20000000</v>
      </c>
      <c r="F69" s="101"/>
      <c r="G69" s="101">
        <v>10000000</v>
      </c>
      <c r="H69" s="101">
        <v>2000000</v>
      </c>
      <c r="I69" s="101">
        <v>2000000</v>
      </c>
      <c r="J69" s="101">
        <v>2000000</v>
      </c>
      <c r="K69" s="101">
        <v>2000000</v>
      </c>
      <c r="L69" s="101">
        <v>2000000</v>
      </c>
      <c r="M69" s="101"/>
      <c r="N69" s="101"/>
      <c r="O69" s="101"/>
      <c r="P69" s="101"/>
      <c r="Q69" s="101"/>
      <c r="R69" s="101">
        <f t="shared" si="8"/>
        <v>20000000</v>
      </c>
      <c r="S69" s="87">
        <v>212113116</v>
      </c>
      <c r="T69" s="87" t="s">
        <v>793</v>
      </c>
      <c r="U69" s="88">
        <v>20000000</v>
      </c>
      <c r="V69" s="89">
        <f t="shared" si="28"/>
        <v>0</v>
      </c>
      <c r="W69" s="91"/>
      <c r="X69" s="91"/>
      <c r="Y69" s="91"/>
      <c r="Z69" s="91"/>
      <c r="AA69" s="91"/>
      <c r="AB69" s="91"/>
      <c r="AD69" s="101">
        <v>2500000</v>
      </c>
      <c r="AF69" s="138" t="e">
        <f t="shared" si="29"/>
        <v>#DIV/0!</v>
      </c>
    </row>
    <row r="70" spans="1:32" x14ac:dyDescent="0.35">
      <c r="A70" s="94">
        <v>21211312</v>
      </c>
      <c r="B70" s="95" t="s">
        <v>29</v>
      </c>
      <c r="C70" s="96"/>
      <c r="D70" s="96"/>
      <c r="E70" s="97">
        <f>+E71+E72</f>
        <v>53000000</v>
      </c>
      <c r="F70" s="97">
        <f t="shared" ref="F70:R70" si="31">+F71+F72</f>
        <v>0</v>
      </c>
      <c r="G70" s="97">
        <f t="shared" si="31"/>
        <v>2000000</v>
      </c>
      <c r="H70" s="97">
        <f t="shared" si="31"/>
        <v>2000000</v>
      </c>
      <c r="I70" s="97">
        <f t="shared" si="31"/>
        <v>2000000</v>
      </c>
      <c r="J70" s="97">
        <f t="shared" si="31"/>
        <v>2000000</v>
      </c>
      <c r="K70" s="97">
        <f t="shared" si="31"/>
        <v>20000000</v>
      </c>
      <c r="L70" s="97">
        <f t="shared" si="31"/>
        <v>0</v>
      </c>
      <c r="M70" s="97">
        <f t="shared" si="31"/>
        <v>0</v>
      </c>
      <c r="N70" s="97">
        <f t="shared" si="31"/>
        <v>0</v>
      </c>
      <c r="O70" s="97">
        <f t="shared" si="31"/>
        <v>25000000</v>
      </c>
      <c r="P70" s="97">
        <f t="shared" si="31"/>
        <v>0</v>
      </c>
      <c r="Q70" s="97">
        <f t="shared" si="31"/>
        <v>0</v>
      </c>
      <c r="R70" s="97">
        <f t="shared" si="31"/>
        <v>53000000</v>
      </c>
      <c r="S70" s="87">
        <v>21211312</v>
      </c>
      <c r="T70" s="87" t="s">
        <v>29</v>
      </c>
      <c r="U70" s="88">
        <v>53000000</v>
      </c>
      <c r="V70" s="89">
        <f t="shared" si="28"/>
        <v>0</v>
      </c>
      <c r="AD70" s="97">
        <v>4900000</v>
      </c>
      <c r="AF70" s="137" t="e">
        <f t="shared" si="29"/>
        <v>#DIV/0!</v>
      </c>
    </row>
    <row r="71" spans="1:32" ht="29" x14ac:dyDescent="0.35">
      <c r="A71" s="98">
        <v>212113122</v>
      </c>
      <c r="B71" s="99" t="s">
        <v>794</v>
      </c>
      <c r="C71" s="100"/>
      <c r="D71" s="100" t="s">
        <v>678</v>
      </c>
      <c r="E71" s="101">
        <v>8000000</v>
      </c>
      <c r="F71" s="101">
        <v>0</v>
      </c>
      <c r="G71" s="101">
        <v>2000000</v>
      </c>
      <c r="H71" s="101">
        <v>2000000</v>
      </c>
      <c r="I71" s="101">
        <v>2000000</v>
      </c>
      <c r="J71" s="101">
        <v>2000000</v>
      </c>
      <c r="K71" s="101"/>
      <c r="L71" s="101">
        <v>0</v>
      </c>
      <c r="M71" s="101"/>
      <c r="N71" s="101">
        <v>0</v>
      </c>
      <c r="O71" s="101">
        <v>0</v>
      </c>
      <c r="P71" s="101">
        <v>0</v>
      </c>
      <c r="Q71" s="101">
        <v>0</v>
      </c>
      <c r="R71" s="101">
        <f t="shared" si="8"/>
        <v>8000000</v>
      </c>
      <c r="S71" s="87">
        <v>212113122</v>
      </c>
      <c r="T71" s="87" t="s">
        <v>795</v>
      </c>
      <c r="U71" s="88">
        <v>8000000</v>
      </c>
      <c r="V71" s="89">
        <f t="shared" si="28"/>
        <v>0</v>
      </c>
      <c r="AD71" s="101">
        <v>2200000</v>
      </c>
      <c r="AF71" s="138" t="e">
        <f t="shared" si="29"/>
        <v>#DIV/0!</v>
      </c>
    </row>
    <row r="72" spans="1:32" s="130" customFormat="1" ht="29" x14ac:dyDescent="0.35">
      <c r="A72" s="98">
        <v>212113128</v>
      </c>
      <c r="B72" s="99" t="s">
        <v>796</v>
      </c>
      <c r="C72" s="100"/>
      <c r="D72" s="100" t="s">
        <v>729</v>
      </c>
      <c r="E72" s="101">
        <v>45000000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20000000</v>
      </c>
      <c r="L72" s="101">
        <v>0</v>
      </c>
      <c r="M72" s="101">
        <v>0</v>
      </c>
      <c r="N72" s="101">
        <v>0</v>
      </c>
      <c r="O72" s="101">
        <v>25000000</v>
      </c>
      <c r="P72" s="101">
        <v>0</v>
      </c>
      <c r="Q72" s="101">
        <v>0</v>
      </c>
      <c r="R72" s="101">
        <f t="shared" si="8"/>
        <v>45000000</v>
      </c>
      <c r="S72" s="87">
        <v>212113128</v>
      </c>
      <c r="T72" s="87" t="s">
        <v>796</v>
      </c>
      <c r="U72" s="88">
        <v>45000000</v>
      </c>
      <c r="V72" s="89">
        <f t="shared" si="28"/>
        <v>0</v>
      </c>
      <c r="W72" s="91"/>
      <c r="X72" s="91"/>
      <c r="Y72" s="91"/>
      <c r="Z72" s="91"/>
      <c r="AA72" s="91"/>
      <c r="AB72" s="91"/>
      <c r="AD72" s="101">
        <v>2700000</v>
      </c>
      <c r="AF72" s="138" t="e">
        <f t="shared" si="29"/>
        <v>#DIV/0!</v>
      </c>
    </row>
    <row r="73" spans="1:32" ht="29" x14ac:dyDescent="0.35">
      <c r="A73" s="94">
        <v>21211313</v>
      </c>
      <c r="B73" s="95" t="s">
        <v>797</v>
      </c>
      <c r="C73" s="96"/>
      <c r="D73" s="96"/>
      <c r="E73" s="97">
        <f>+E74+E75</f>
        <v>222000000</v>
      </c>
      <c r="F73" s="97">
        <f t="shared" ref="F73:R73" si="32">+F74+F75</f>
        <v>0</v>
      </c>
      <c r="G73" s="97">
        <f t="shared" si="32"/>
        <v>36000000</v>
      </c>
      <c r="H73" s="97">
        <f t="shared" si="32"/>
        <v>31577350</v>
      </c>
      <c r="I73" s="97">
        <f t="shared" si="32"/>
        <v>29577350</v>
      </c>
      <c r="J73" s="97">
        <f t="shared" si="32"/>
        <v>30500000</v>
      </c>
      <c r="K73" s="97">
        <f t="shared" si="32"/>
        <v>33500000</v>
      </c>
      <c r="L73" s="97">
        <f t="shared" si="32"/>
        <v>26500000</v>
      </c>
      <c r="M73" s="97">
        <f t="shared" si="32"/>
        <v>18422987</v>
      </c>
      <c r="N73" s="97">
        <f t="shared" si="32"/>
        <v>5000000</v>
      </c>
      <c r="O73" s="97">
        <f t="shared" si="32"/>
        <v>10922313</v>
      </c>
      <c r="P73" s="97">
        <f t="shared" si="32"/>
        <v>0</v>
      </c>
      <c r="Q73" s="97">
        <f t="shared" si="32"/>
        <v>0</v>
      </c>
      <c r="R73" s="97">
        <f t="shared" si="32"/>
        <v>222000000</v>
      </c>
      <c r="S73" s="87">
        <v>21211313</v>
      </c>
      <c r="T73" s="87" t="s">
        <v>30</v>
      </c>
      <c r="U73" s="88">
        <v>100000000</v>
      </c>
      <c r="V73" s="89">
        <f t="shared" si="28"/>
        <v>122000000</v>
      </c>
      <c r="AD73" s="97">
        <v>3000000</v>
      </c>
      <c r="AF73" s="137" t="e">
        <f t="shared" si="29"/>
        <v>#DIV/0!</v>
      </c>
    </row>
    <row r="74" spans="1:32" ht="29" x14ac:dyDescent="0.35">
      <c r="A74" s="98">
        <v>212113131</v>
      </c>
      <c r="B74" s="99" t="s">
        <v>798</v>
      </c>
      <c r="C74" s="100"/>
      <c r="D74" s="100" t="s">
        <v>716</v>
      </c>
      <c r="E74" s="103">
        <v>102000000</v>
      </c>
      <c r="F74" s="101">
        <v>0</v>
      </c>
      <c r="G74" s="101">
        <v>20000000</v>
      </c>
      <c r="H74" s="101">
        <v>16577350</v>
      </c>
      <c r="I74" s="101">
        <v>15577350</v>
      </c>
      <c r="J74" s="101">
        <v>14000000</v>
      </c>
      <c r="K74" s="101">
        <v>19500000</v>
      </c>
      <c r="L74" s="101">
        <v>8500000</v>
      </c>
      <c r="M74" s="101">
        <v>7845300</v>
      </c>
      <c r="N74" s="101">
        <v>0</v>
      </c>
      <c r="O74" s="101">
        <v>0</v>
      </c>
      <c r="P74" s="101">
        <v>0</v>
      </c>
      <c r="Q74" s="101">
        <v>0</v>
      </c>
      <c r="R74" s="101">
        <v>102000000</v>
      </c>
      <c r="S74" s="87">
        <v>212113131</v>
      </c>
      <c r="T74" s="87" t="s">
        <v>799</v>
      </c>
      <c r="U74" s="88">
        <v>45000000</v>
      </c>
      <c r="V74" s="89">
        <f t="shared" si="28"/>
        <v>57000000</v>
      </c>
      <c r="W74" s="90">
        <f>5077350+3000000</f>
        <v>8077350</v>
      </c>
      <c r="X74" s="104">
        <f>+V74+W74</f>
        <v>65077350</v>
      </c>
      <c r="Y74" s="104">
        <v>5422650</v>
      </c>
      <c r="AD74" s="101">
        <v>1200000</v>
      </c>
      <c r="AF74" s="138" t="e">
        <f t="shared" si="29"/>
        <v>#DIV/0!</v>
      </c>
    </row>
    <row r="75" spans="1:32" s="130" customFormat="1" ht="29" x14ac:dyDescent="0.35">
      <c r="A75" s="98">
        <v>212113132</v>
      </c>
      <c r="B75" s="99" t="s">
        <v>800</v>
      </c>
      <c r="C75" s="100"/>
      <c r="D75" s="100" t="s">
        <v>679</v>
      </c>
      <c r="E75" s="103">
        <v>120000000</v>
      </c>
      <c r="F75" s="101">
        <v>0</v>
      </c>
      <c r="G75" s="101">
        <v>16000000</v>
      </c>
      <c r="H75" s="101">
        <v>15000000</v>
      </c>
      <c r="I75" s="101">
        <v>14000000</v>
      </c>
      <c r="J75" s="101">
        <v>16500000</v>
      </c>
      <c r="K75" s="101">
        <v>14000000</v>
      </c>
      <c r="L75" s="101">
        <v>18000000</v>
      </c>
      <c r="M75" s="101">
        <v>10577687</v>
      </c>
      <c r="N75" s="101">
        <v>5000000</v>
      </c>
      <c r="O75" s="101">
        <v>10922313</v>
      </c>
      <c r="P75" s="101">
        <v>0</v>
      </c>
      <c r="Q75" s="101">
        <v>0</v>
      </c>
      <c r="R75" s="101">
        <v>120000000</v>
      </c>
      <c r="S75" s="87">
        <v>212113132</v>
      </c>
      <c r="T75" s="87" t="s">
        <v>801</v>
      </c>
      <c r="U75" s="88">
        <v>55000000</v>
      </c>
      <c r="V75" s="89">
        <f t="shared" si="28"/>
        <v>65000000</v>
      </c>
      <c r="W75" s="91">
        <f>85000000+30000000+60000000+11000000+10000000+10000000+5794896</f>
        <v>211794896</v>
      </c>
      <c r="X75" s="89">
        <f>+V75+W75</f>
        <v>276794896</v>
      </c>
      <c r="Y75" s="105">
        <v>5922313</v>
      </c>
      <c r="Z75" s="106">
        <f>+Y75+X75</f>
        <v>282717209</v>
      </c>
      <c r="AA75" s="91"/>
      <c r="AB75" s="91"/>
      <c r="AD75" s="101">
        <v>1800000</v>
      </c>
      <c r="AF75" s="138" t="e">
        <f t="shared" si="29"/>
        <v>#DIV/0!</v>
      </c>
    </row>
    <row r="76" spans="1:32" x14ac:dyDescent="0.35">
      <c r="A76" s="94">
        <v>21211314</v>
      </c>
      <c r="B76" s="95" t="s">
        <v>31</v>
      </c>
      <c r="C76" s="96"/>
      <c r="D76" s="96"/>
      <c r="E76" s="97">
        <f t="shared" ref="E76:R76" si="33">+E78+E80+E81+E77</f>
        <v>148800000</v>
      </c>
      <c r="F76" s="97">
        <f t="shared" si="33"/>
        <v>0</v>
      </c>
      <c r="G76" s="97">
        <f t="shared" si="33"/>
        <v>46500000</v>
      </c>
      <c r="H76" s="97">
        <f t="shared" si="33"/>
        <v>23500000</v>
      </c>
      <c r="I76" s="97">
        <f t="shared" si="33"/>
        <v>22800000</v>
      </c>
      <c r="J76" s="97">
        <f t="shared" si="33"/>
        <v>22000000</v>
      </c>
      <c r="K76" s="97">
        <f t="shared" si="33"/>
        <v>10000000</v>
      </c>
      <c r="L76" s="97">
        <f t="shared" si="33"/>
        <v>11000000</v>
      </c>
      <c r="M76" s="97">
        <f t="shared" si="33"/>
        <v>8000000</v>
      </c>
      <c r="N76" s="97">
        <f t="shared" si="33"/>
        <v>5000000</v>
      </c>
      <c r="O76" s="97">
        <f t="shared" si="33"/>
        <v>0</v>
      </c>
      <c r="P76" s="97">
        <f t="shared" si="33"/>
        <v>0</v>
      </c>
      <c r="Q76" s="97">
        <f t="shared" si="33"/>
        <v>0</v>
      </c>
      <c r="R76" s="97">
        <f t="shared" si="33"/>
        <v>148800000</v>
      </c>
      <c r="S76" s="87">
        <v>21211314</v>
      </c>
      <c r="T76" s="87" t="s">
        <v>31</v>
      </c>
      <c r="U76" s="88">
        <v>18800000</v>
      </c>
      <c r="V76" s="89">
        <f t="shared" si="28"/>
        <v>130000000</v>
      </c>
      <c r="Y76" s="107"/>
      <c r="Z76" s="107"/>
      <c r="AD76" s="97">
        <v>6100000</v>
      </c>
      <c r="AF76" s="137" t="e">
        <f t="shared" si="29"/>
        <v>#DIV/0!</v>
      </c>
    </row>
    <row r="77" spans="1:32" ht="29" x14ac:dyDescent="0.35">
      <c r="A77" s="98">
        <v>212113141</v>
      </c>
      <c r="B77" s="99" t="s">
        <v>802</v>
      </c>
      <c r="C77" s="100"/>
      <c r="D77" s="100"/>
      <c r="E77" s="103">
        <v>48000000</v>
      </c>
      <c r="F77" s="101">
        <v>0</v>
      </c>
      <c r="G77" s="101">
        <v>13000000</v>
      </c>
      <c r="H77" s="101">
        <v>5000000</v>
      </c>
      <c r="I77" s="101">
        <v>5000000</v>
      </c>
      <c r="J77" s="101">
        <v>5000000</v>
      </c>
      <c r="K77" s="101">
        <v>5000000</v>
      </c>
      <c r="L77" s="101">
        <v>5000000</v>
      </c>
      <c r="M77" s="101">
        <v>5000000</v>
      </c>
      <c r="N77" s="101">
        <v>5000000</v>
      </c>
      <c r="O77" s="101">
        <v>0</v>
      </c>
      <c r="P77" s="101">
        <v>0</v>
      </c>
      <c r="Q77" s="101">
        <v>0</v>
      </c>
      <c r="R77" s="101">
        <v>48000000</v>
      </c>
      <c r="S77" s="87">
        <v>212113141</v>
      </c>
      <c r="T77" s="87" t="s">
        <v>802</v>
      </c>
      <c r="U77" s="88">
        <v>3000000</v>
      </c>
      <c r="V77" s="89">
        <f t="shared" si="28"/>
        <v>45000000</v>
      </c>
      <c r="AD77" s="101">
        <v>2300000</v>
      </c>
      <c r="AF77" s="138" t="e">
        <f t="shared" si="29"/>
        <v>#DIV/0!</v>
      </c>
    </row>
    <row r="78" spans="1:32" x14ac:dyDescent="0.35">
      <c r="A78" s="98">
        <v>212113142</v>
      </c>
      <c r="B78" s="102" t="s">
        <v>803</v>
      </c>
      <c r="C78" s="100"/>
      <c r="D78" s="100" t="s">
        <v>680</v>
      </c>
      <c r="E78" s="101">
        <v>35000000</v>
      </c>
      <c r="F78" s="101">
        <v>0</v>
      </c>
      <c r="G78" s="101">
        <v>10000000</v>
      </c>
      <c r="H78" s="101">
        <v>5000000</v>
      </c>
      <c r="I78" s="101">
        <v>5000000</v>
      </c>
      <c r="J78" s="101">
        <v>5000000</v>
      </c>
      <c r="K78" s="101">
        <v>5000000</v>
      </c>
      <c r="L78" s="101">
        <v>5000000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35000000</v>
      </c>
      <c r="S78" s="87">
        <v>212113142</v>
      </c>
      <c r="T78" s="87" t="s">
        <v>803</v>
      </c>
      <c r="U78" s="88">
        <v>0</v>
      </c>
      <c r="V78" s="89">
        <f t="shared" si="28"/>
        <v>35000000</v>
      </c>
      <c r="AD78" s="101">
        <v>3800000</v>
      </c>
      <c r="AF78" s="138" t="e">
        <f t="shared" si="29"/>
        <v>#DIV/0!</v>
      </c>
    </row>
    <row r="79" spans="1:32" s="130" customFormat="1" x14ac:dyDescent="0.35">
      <c r="A79" s="98">
        <v>212113143</v>
      </c>
      <c r="B79" s="102" t="s">
        <v>544</v>
      </c>
      <c r="C79" s="100"/>
      <c r="D79" s="100"/>
      <c r="E79" s="101">
        <v>25000000</v>
      </c>
      <c r="F79" s="101">
        <v>0</v>
      </c>
      <c r="G79" s="101">
        <v>10000000</v>
      </c>
      <c r="H79" s="101">
        <v>5000000</v>
      </c>
      <c r="I79" s="101">
        <v>5000000</v>
      </c>
      <c r="J79" s="101">
        <v>5000000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v>0</v>
      </c>
      <c r="Q79" s="101">
        <v>0</v>
      </c>
      <c r="R79" s="101">
        <v>25000000</v>
      </c>
      <c r="S79" s="87"/>
      <c r="T79" s="87"/>
      <c r="U79" s="88"/>
      <c r="V79" s="89"/>
      <c r="W79" s="84"/>
      <c r="X79" s="84"/>
      <c r="Y79" s="84"/>
      <c r="Z79" s="84"/>
      <c r="AA79" s="84"/>
      <c r="AB79" s="84"/>
      <c r="AC79" s="129"/>
      <c r="AD79" s="101">
        <v>0</v>
      </c>
      <c r="AF79" s="138" t="e">
        <f t="shared" si="29"/>
        <v>#DIV/0!</v>
      </c>
    </row>
    <row r="80" spans="1:32" ht="43.5" x14ac:dyDescent="0.35">
      <c r="A80" s="98">
        <v>212113144</v>
      </c>
      <c r="B80" s="99" t="s">
        <v>804</v>
      </c>
      <c r="C80" s="100"/>
      <c r="D80" s="100" t="s">
        <v>805</v>
      </c>
      <c r="E80" s="101">
        <v>26000000</v>
      </c>
      <c r="F80" s="101">
        <v>0</v>
      </c>
      <c r="G80" s="101">
        <v>10000000</v>
      </c>
      <c r="H80" s="101">
        <v>5000000</v>
      </c>
      <c r="I80" s="101">
        <v>5000000</v>
      </c>
      <c r="J80" s="101">
        <v>5000000</v>
      </c>
      <c r="K80" s="101">
        <v>0</v>
      </c>
      <c r="L80" s="101">
        <v>1000000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26000000</v>
      </c>
      <c r="S80" s="87">
        <v>212113144</v>
      </c>
      <c r="T80" s="87" t="s">
        <v>806</v>
      </c>
      <c r="U80" s="88">
        <v>1000000</v>
      </c>
      <c r="V80" s="89">
        <f t="shared" si="28"/>
        <v>25000000</v>
      </c>
      <c r="W80" s="91"/>
      <c r="X80" s="91"/>
      <c r="Y80" s="91"/>
      <c r="Z80" s="91"/>
      <c r="AA80" s="91"/>
      <c r="AB80" s="91"/>
      <c r="AC80" s="130"/>
      <c r="AD80" s="101">
        <v>0</v>
      </c>
      <c r="AF80" s="138" t="e">
        <f t="shared" si="29"/>
        <v>#DIV/0!</v>
      </c>
    </row>
    <row r="81" spans="1:32" s="130" customFormat="1" x14ac:dyDescent="0.35">
      <c r="A81" s="98">
        <v>212113145</v>
      </c>
      <c r="B81" s="99" t="s">
        <v>803</v>
      </c>
      <c r="C81" s="100"/>
      <c r="D81" s="100" t="s">
        <v>805</v>
      </c>
      <c r="E81" s="103">
        <v>39800000</v>
      </c>
      <c r="F81" s="101">
        <v>0</v>
      </c>
      <c r="G81" s="101">
        <v>13500000</v>
      </c>
      <c r="H81" s="101">
        <v>8500000</v>
      </c>
      <c r="I81" s="101">
        <v>7800000</v>
      </c>
      <c r="J81" s="101">
        <v>7000000</v>
      </c>
      <c r="K81" s="101">
        <v>0</v>
      </c>
      <c r="L81" s="101">
        <v>0</v>
      </c>
      <c r="M81" s="101">
        <v>3000000</v>
      </c>
      <c r="N81" s="101">
        <v>0</v>
      </c>
      <c r="O81" s="101">
        <v>0</v>
      </c>
      <c r="P81" s="101">
        <v>0</v>
      </c>
      <c r="Q81" s="101">
        <v>0</v>
      </c>
      <c r="R81" s="101">
        <v>39800000</v>
      </c>
      <c r="S81" s="87">
        <v>212113145</v>
      </c>
      <c r="T81" s="87" t="s">
        <v>803</v>
      </c>
      <c r="U81" s="88">
        <v>14800000</v>
      </c>
      <c r="V81" s="89">
        <f t="shared" si="28"/>
        <v>25000000</v>
      </c>
      <c r="W81" s="84"/>
      <c r="X81" s="84"/>
      <c r="Y81" s="84"/>
      <c r="Z81" s="84"/>
      <c r="AA81" s="84"/>
      <c r="AB81" s="84"/>
      <c r="AC81" s="129"/>
      <c r="AD81" s="101">
        <v>0</v>
      </c>
      <c r="AF81" s="138" t="e">
        <f t="shared" si="29"/>
        <v>#DIV/0!</v>
      </c>
    </row>
    <row r="82" spans="1:32" s="130" customFormat="1" ht="29" x14ac:dyDescent="0.35">
      <c r="A82" s="94">
        <v>21211315</v>
      </c>
      <c r="B82" s="95" t="s">
        <v>807</v>
      </c>
      <c r="C82" s="96"/>
      <c r="D82" s="96"/>
      <c r="E82" s="97">
        <f>+E84+E83+E85</f>
        <v>17000000</v>
      </c>
      <c r="F82" s="97">
        <f t="shared" ref="F82:R82" si="34">+F84+F83+F85</f>
        <v>0</v>
      </c>
      <c r="G82" s="97">
        <f t="shared" si="34"/>
        <v>6600000</v>
      </c>
      <c r="H82" s="97">
        <f t="shared" si="34"/>
        <v>3000000</v>
      </c>
      <c r="I82" s="97">
        <f t="shared" si="34"/>
        <v>3400000</v>
      </c>
      <c r="J82" s="97">
        <f t="shared" si="34"/>
        <v>4000000</v>
      </c>
      <c r="K82" s="97">
        <f t="shared" si="34"/>
        <v>0</v>
      </c>
      <c r="L82" s="97">
        <f t="shared" si="34"/>
        <v>0</v>
      </c>
      <c r="M82" s="97">
        <f t="shared" si="34"/>
        <v>0</v>
      </c>
      <c r="N82" s="97">
        <f t="shared" si="34"/>
        <v>0</v>
      </c>
      <c r="O82" s="97">
        <f t="shared" si="34"/>
        <v>0</v>
      </c>
      <c r="P82" s="97">
        <f t="shared" si="34"/>
        <v>0</v>
      </c>
      <c r="Q82" s="97">
        <f t="shared" si="34"/>
        <v>0</v>
      </c>
      <c r="R82" s="97">
        <f t="shared" si="34"/>
        <v>17000000</v>
      </c>
      <c r="S82" s="87">
        <v>21211315</v>
      </c>
      <c r="T82" s="87" t="s">
        <v>32</v>
      </c>
      <c r="U82" s="88">
        <v>17000000</v>
      </c>
      <c r="V82" s="89">
        <f t="shared" si="28"/>
        <v>0</v>
      </c>
      <c r="W82" s="91"/>
      <c r="X82" s="91"/>
      <c r="Y82" s="91"/>
      <c r="Z82" s="91"/>
      <c r="AA82" s="91"/>
      <c r="AB82" s="91"/>
      <c r="AD82" s="97">
        <v>2200000</v>
      </c>
      <c r="AF82" s="137" t="e">
        <f t="shared" si="29"/>
        <v>#DIV/0!</v>
      </c>
    </row>
    <row r="83" spans="1:32" s="130" customFormat="1" ht="29" x14ac:dyDescent="0.35">
      <c r="A83" s="98">
        <v>212113151</v>
      </c>
      <c r="B83" s="99" t="s">
        <v>808</v>
      </c>
      <c r="C83" s="100"/>
      <c r="D83" s="100"/>
      <c r="E83" s="103">
        <v>8000000</v>
      </c>
      <c r="F83" s="101"/>
      <c r="G83" s="101">
        <v>2500000</v>
      </c>
      <c r="H83" s="101">
        <v>1500000</v>
      </c>
      <c r="I83" s="101">
        <v>2000000</v>
      </c>
      <c r="J83" s="101">
        <v>2000000</v>
      </c>
      <c r="K83" s="101"/>
      <c r="L83" s="101"/>
      <c r="M83" s="101"/>
      <c r="N83" s="101"/>
      <c r="O83" s="101"/>
      <c r="P83" s="101"/>
      <c r="Q83" s="101"/>
      <c r="R83" s="101">
        <f t="shared" ref="R83:R141" si="35">SUM(F83:Q83)</f>
        <v>8000000</v>
      </c>
      <c r="S83" s="87">
        <v>212113151</v>
      </c>
      <c r="T83" s="87" t="s">
        <v>808</v>
      </c>
      <c r="U83" s="88">
        <v>8000000</v>
      </c>
      <c r="V83" s="89">
        <f t="shared" si="28"/>
        <v>0</v>
      </c>
      <c r="W83" s="91"/>
      <c r="X83" s="91"/>
      <c r="Y83" s="91"/>
      <c r="Z83" s="91"/>
      <c r="AA83" s="91"/>
      <c r="AB83" s="91"/>
      <c r="AD83" s="101">
        <v>2200000</v>
      </c>
      <c r="AF83" s="138" t="e">
        <f t="shared" si="29"/>
        <v>#DIV/0!</v>
      </c>
    </row>
    <row r="84" spans="1:32" ht="43.5" x14ac:dyDescent="0.35">
      <c r="A84" s="98">
        <v>212113152</v>
      </c>
      <c r="B84" s="99" t="s">
        <v>809</v>
      </c>
      <c r="C84" s="100"/>
      <c r="D84" s="100" t="s">
        <v>682</v>
      </c>
      <c r="E84" s="103">
        <v>6000000</v>
      </c>
      <c r="F84" s="101">
        <v>0</v>
      </c>
      <c r="G84" s="101">
        <v>2600000</v>
      </c>
      <c r="H84" s="101">
        <v>0</v>
      </c>
      <c r="I84" s="101">
        <v>1400000</v>
      </c>
      <c r="J84" s="101">
        <v>2000000</v>
      </c>
      <c r="K84" s="101"/>
      <c r="L84" s="101"/>
      <c r="M84" s="101"/>
      <c r="N84" s="101">
        <v>0</v>
      </c>
      <c r="O84" s="101">
        <v>0</v>
      </c>
      <c r="P84" s="101">
        <v>0</v>
      </c>
      <c r="Q84" s="101">
        <v>0</v>
      </c>
      <c r="R84" s="101">
        <f t="shared" si="35"/>
        <v>6000000</v>
      </c>
      <c r="S84" s="87">
        <v>212113152</v>
      </c>
      <c r="T84" s="87" t="s">
        <v>810</v>
      </c>
      <c r="U84" s="88">
        <v>6000000</v>
      </c>
      <c r="V84" s="89">
        <f t="shared" si="28"/>
        <v>0</v>
      </c>
      <c r="W84" s="91"/>
      <c r="X84" s="91"/>
      <c r="Y84" s="91"/>
      <c r="Z84" s="91"/>
      <c r="AA84" s="91"/>
      <c r="AB84" s="91"/>
      <c r="AC84" s="130"/>
      <c r="AD84" s="101">
        <v>0</v>
      </c>
      <c r="AF84" s="138" t="e">
        <f t="shared" si="29"/>
        <v>#DIV/0!</v>
      </c>
    </row>
    <row r="85" spans="1:32" s="130" customFormat="1" ht="43.5" x14ac:dyDescent="0.35">
      <c r="A85" s="98">
        <v>212113153</v>
      </c>
      <c r="B85" s="99" t="s">
        <v>811</v>
      </c>
      <c r="C85" s="100"/>
      <c r="D85" s="100"/>
      <c r="E85" s="103">
        <v>3000000</v>
      </c>
      <c r="F85" s="101"/>
      <c r="G85" s="101">
        <v>1500000</v>
      </c>
      <c r="H85" s="101">
        <v>1500000</v>
      </c>
      <c r="I85" s="101"/>
      <c r="J85" s="101"/>
      <c r="K85" s="101"/>
      <c r="L85" s="101"/>
      <c r="M85" s="101"/>
      <c r="N85" s="101"/>
      <c r="O85" s="101"/>
      <c r="P85" s="101"/>
      <c r="Q85" s="101"/>
      <c r="R85" s="101">
        <f t="shared" si="35"/>
        <v>3000000</v>
      </c>
      <c r="S85" s="87">
        <v>212113153</v>
      </c>
      <c r="T85" s="87" t="s">
        <v>811</v>
      </c>
      <c r="U85" s="88">
        <v>3000000</v>
      </c>
      <c r="V85" s="89">
        <f t="shared" si="28"/>
        <v>0</v>
      </c>
      <c r="W85" s="84"/>
      <c r="X85" s="84"/>
      <c r="Y85" s="84"/>
      <c r="Z85" s="84"/>
      <c r="AA85" s="84"/>
      <c r="AB85" s="84"/>
      <c r="AC85" s="129"/>
      <c r="AD85" s="101">
        <v>0</v>
      </c>
      <c r="AF85" s="138" t="e">
        <f t="shared" si="29"/>
        <v>#DIV/0!</v>
      </c>
    </row>
    <row r="86" spans="1:32" s="130" customFormat="1" ht="29" x14ac:dyDescent="0.35">
      <c r="A86" s="94">
        <v>21211316</v>
      </c>
      <c r="B86" s="95" t="s">
        <v>812</v>
      </c>
      <c r="C86" s="96"/>
      <c r="D86" s="96"/>
      <c r="E86" s="97">
        <f>+E87</f>
        <v>35000000</v>
      </c>
      <c r="F86" s="97">
        <f t="shared" ref="F86:R86" si="36">+F87</f>
        <v>0</v>
      </c>
      <c r="G86" s="97">
        <f t="shared" si="36"/>
        <v>14500000</v>
      </c>
      <c r="H86" s="97">
        <f t="shared" si="36"/>
        <v>300000</v>
      </c>
      <c r="I86" s="97">
        <f t="shared" si="36"/>
        <v>0</v>
      </c>
      <c r="J86" s="97">
        <f t="shared" si="36"/>
        <v>0</v>
      </c>
      <c r="K86" s="97">
        <f t="shared" si="36"/>
        <v>0</v>
      </c>
      <c r="L86" s="97">
        <f t="shared" si="36"/>
        <v>17200000</v>
      </c>
      <c r="M86" s="97">
        <f t="shared" si="36"/>
        <v>3000000</v>
      </c>
      <c r="N86" s="97">
        <f t="shared" si="36"/>
        <v>0</v>
      </c>
      <c r="O86" s="97">
        <f t="shared" si="36"/>
        <v>0</v>
      </c>
      <c r="P86" s="97">
        <f t="shared" si="36"/>
        <v>0</v>
      </c>
      <c r="Q86" s="97">
        <f t="shared" si="36"/>
        <v>0</v>
      </c>
      <c r="R86" s="97">
        <f t="shared" si="36"/>
        <v>35000000</v>
      </c>
      <c r="S86" s="87">
        <v>21211316</v>
      </c>
      <c r="T86" s="87" t="s">
        <v>33</v>
      </c>
      <c r="U86" s="88">
        <v>35000000</v>
      </c>
      <c r="V86" s="89">
        <f t="shared" si="28"/>
        <v>0</v>
      </c>
      <c r="W86" s="91"/>
      <c r="X86" s="91"/>
      <c r="Y86" s="91"/>
      <c r="Z86" s="91"/>
      <c r="AA86" s="91"/>
      <c r="AB86" s="91"/>
      <c r="AD86" s="97">
        <v>2200000</v>
      </c>
      <c r="AF86" s="137" t="e">
        <f t="shared" si="29"/>
        <v>#DIV/0!</v>
      </c>
    </row>
    <row r="87" spans="1:32" s="130" customFormat="1" ht="72.5" x14ac:dyDescent="0.35">
      <c r="A87" s="98">
        <v>212113162</v>
      </c>
      <c r="B87" s="99" t="s">
        <v>813</v>
      </c>
      <c r="C87" s="100"/>
      <c r="D87" s="100" t="s">
        <v>814</v>
      </c>
      <c r="E87" s="103">
        <v>35000000</v>
      </c>
      <c r="F87" s="101">
        <v>0</v>
      </c>
      <c r="G87" s="101">
        <v>14500000</v>
      </c>
      <c r="H87" s="101">
        <v>300000</v>
      </c>
      <c r="I87" s="101">
        <v>0</v>
      </c>
      <c r="J87" s="101">
        <v>0</v>
      </c>
      <c r="K87" s="101">
        <v>0</v>
      </c>
      <c r="L87" s="101">
        <v>17200000</v>
      </c>
      <c r="M87" s="101">
        <v>3000000</v>
      </c>
      <c r="N87" s="101">
        <v>0</v>
      </c>
      <c r="O87" s="101">
        <v>0</v>
      </c>
      <c r="P87" s="101">
        <v>0</v>
      </c>
      <c r="Q87" s="101">
        <v>0</v>
      </c>
      <c r="R87" s="101">
        <f t="shared" si="35"/>
        <v>35000000</v>
      </c>
      <c r="S87" s="87">
        <v>212113162</v>
      </c>
      <c r="T87" s="87" t="s">
        <v>815</v>
      </c>
      <c r="U87" s="88">
        <v>35000000</v>
      </c>
      <c r="V87" s="89">
        <f t="shared" si="28"/>
        <v>0</v>
      </c>
      <c r="W87" s="91"/>
      <c r="X87" s="91"/>
      <c r="Y87" s="91"/>
      <c r="Z87" s="91"/>
      <c r="AA87" s="91"/>
      <c r="AB87" s="91"/>
      <c r="AD87" s="101">
        <v>2200000</v>
      </c>
      <c r="AF87" s="138" t="e">
        <f t="shared" si="29"/>
        <v>#DIV/0!</v>
      </c>
    </row>
    <row r="88" spans="1:32" s="130" customFormat="1" x14ac:dyDescent="0.35">
      <c r="A88" s="94">
        <v>21211317</v>
      </c>
      <c r="B88" s="95" t="s">
        <v>34</v>
      </c>
      <c r="C88" s="96"/>
      <c r="D88" s="96"/>
      <c r="E88" s="97">
        <f>+E89</f>
        <v>45000000</v>
      </c>
      <c r="F88" s="97">
        <f t="shared" ref="F88:R88" si="37">+F89</f>
        <v>0</v>
      </c>
      <c r="G88" s="97">
        <f t="shared" si="37"/>
        <v>10000000</v>
      </c>
      <c r="H88" s="97">
        <f t="shared" si="37"/>
        <v>5000000</v>
      </c>
      <c r="I88" s="97">
        <f t="shared" si="37"/>
        <v>5000000</v>
      </c>
      <c r="J88" s="97">
        <f t="shared" si="37"/>
        <v>5000000</v>
      </c>
      <c r="K88" s="97">
        <f t="shared" si="37"/>
        <v>5000000</v>
      </c>
      <c r="L88" s="97">
        <f t="shared" si="37"/>
        <v>5000000</v>
      </c>
      <c r="M88" s="97">
        <f t="shared" si="37"/>
        <v>5000000</v>
      </c>
      <c r="N88" s="97">
        <f t="shared" si="37"/>
        <v>5000000</v>
      </c>
      <c r="O88" s="97">
        <f t="shared" si="37"/>
        <v>0</v>
      </c>
      <c r="P88" s="97">
        <f t="shared" si="37"/>
        <v>0</v>
      </c>
      <c r="Q88" s="97">
        <f t="shared" si="37"/>
        <v>0</v>
      </c>
      <c r="R88" s="97">
        <f t="shared" si="37"/>
        <v>45000000</v>
      </c>
      <c r="S88" s="87">
        <v>21211317</v>
      </c>
      <c r="T88" s="87" t="s">
        <v>34</v>
      </c>
      <c r="U88" s="88">
        <v>0</v>
      </c>
      <c r="V88" s="89">
        <f t="shared" si="28"/>
        <v>45000000</v>
      </c>
      <c r="W88" s="91"/>
      <c r="X88" s="91"/>
      <c r="Y88" s="91"/>
      <c r="Z88" s="91"/>
      <c r="AA88" s="91"/>
      <c r="AB88" s="91"/>
      <c r="AD88" s="97">
        <v>132381000</v>
      </c>
      <c r="AF88" s="137" t="e">
        <f t="shared" si="29"/>
        <v>#DIV/0!</v>
      </c>
    </row>
    <row r="89" spans="1:32" s="130" customFormat="1" ht="43.5" x14ac:dyDescent="0.35">
      <c r="A89" s="98">
        <v>212113171</v>
      </c>
      <c r="B89" s="99" t="s">
        <v>816</v>
      </c>
      <c r="C89" s="100"/>
      <c r="D89" s="100"/>
      <c r="E89" s="101">
        <v>45000000</v>
      </c>
      <c r="F89" s="101">
        <v>0</v>
      </c>
      <c r="G89" s="101">
        <v>10000000</v>
      </c>
      <c r="H89" s="101">
        <v>5000000</v>
      </c>
      <c r="I89" s="101">
        <v>5000000</v>
      </c>
      <c r="J89" s="101">
        <v>5000000</v>
      </c>
      <c r="K89" s="101">
        <v>5000000</v>
      </c>
      <c r="L89" s="101">
        <v>5000000</v>
      </c>
      <c r="M89" s="101">
        <v>5000000</v>
      </c>
      <c r="N89" s="101">
        <v>5000000</v>
      </c>
      <c r="O89" s="101">
        <v>0</v>
      </c>
      <c r="P89" s="101">
        <v>0</v>
      </c>
      <c r="Q89" s="101">
        <v>0</v>
      </c>
      <c r="R89" s="101">
        <v>45000000</v>
      </c>
      <c r="S89" s="87">
        <v>212113171</v>
      </c>
      <c r="T89" s="87" t="s">
        <v>817</v>
      </c>
      <c r="U89" s="88">
        <v>0</v>
      </c>
      <c r="V89" s="89">
        <f t="shared" si="28"/>
        <v>45000000</v>
      </c>
      <c r="W89" s="91"/>
      <c r="X89" s="91"/>
      <c r="Y89" s="91"/>
      <c r="Z89" s="91"/>
      <c r="AA89" s="91"/>
      <c r="AB89" s="91"/>
      <c r="AD89" s="101">
        <v>132381000</v>
      </c>
      <c r="AF89" s="138" t="e">
        <f t="shared" si="29"/>
        <v>#DIV/0!</v>
      </c>
    </row>
    <row r="90" spans="1:32" s="130" customFormat="1" x14ac:dyDescent="0.35">
      <c r="A90" s="58">
        <v>212114</v>
      </c>
      <c r="B90" s="59" t="s">
        <v>35</v>
      </c>
      <c r="C90" s="92"/>
      <c r="D90" s="92"/>
      <c r="E90" s="93">
        <f t="shared" ref="E90:R90" si="38">+E91+E96</f>
        <v>78190348</v>
      </c>
      <c r="F90" s="93">
        <f t="shared" si="38"/>
        <v>0</v>
      </c>
      <c r="G90" s="93">
        <f t="shared" si="38"/>
        <v>5900000</v>
      </c>
      <c r="H90" s="93">
        <f t="shared" si="38"/>
        <v>15300000</v>
      </c>
      <c r="I90" s="93">
        <f t="shared" si="38"/>
        <v>11300000</v>
      </c>
      <c r="J90" s="93">
        <f t="shared" si="38"/>
        <v>13000000</v>
      </c>
      <c r="K90" s="93">
        <f t="shared" si="38"/>
        <v>7590348</v>
      </c>
      <c r="L90" s="93">
        <f t="shared" si="38"/>
        <v>1000000</v>
      </c>
      <c r="M90" s="93">
        <f t="shared" si="38"/>
        <v>22500000</v>
      </c>
      <c r="N90" s="93">
        <f t="shared" si="38"/>
        <v>1600000</v>
      </c>
      <c r="O90" s="93">
        <f t="shared" si="38"/>
        <v>0</v>
      </c>
      <c r="P90" s="93">
        <f t="shared" si="38"/>
        <v>0</v>
      </c>
      <c r="Q90" s="93">
        <f t="shared" si="38"/>
        <v>0</v>
      </c>
      <c r="R90" s="93">
        <f t="shared" si="38"/>
        <v>78190348</v>
      </c>
      <c r="S90" s="87">
        <v>212114</v>
      </c>
      <c r="T90" s="87" t="s">
        <v>35</v>
      </c>
      <c r="U90" s="88">
        <v>78190348</v>
      </c>
      <c r="V90" s="89">
        <f t="shared" si="28"/>
        <v>0</v>
      </c>
      <c r="W90" s="91"/>
      <c r="X90" s="91"/>
      <c r="Y90" s="91"/>
      <c r="Z90" s="91"/>
      <c r="AA90" s="91"/>
      <c r="AB90" s="91"/>
      <c r="AD90" s="93">
        <v>0</v>
      </c>
      <c r="AF90" s="136" t="e">
        <f t="shared" si="29"/>
        <v>#DIV/0!</v>
      </c>
    </row>
    <row r="91" spans="1:32" s="130" customFormat="1" x14ac:dyDescent="0.35">
      <c r="A91" s="94">
        <v>2121142</v>
      </c>
      <c r="B91" s="95" t="s">
        <v>36</v>
      </c>
      <c r="C91" s="96"/>
      <c r="D91" s="96"/>
      <c r="E91" s="97">
        <f t="shared" ref="E91:R91" si="39">+E92+E93</f>
        <v>0</v>
      </c>
      <c r="F91" s="97">
        <f t="shared" si="39"/>
        <v>0</v>
      </c>
      <c r="G91" s="97">
        <f t="shared" si="39"/>
        <v>0</v>
      </c>
      <c r="H91" s="97">
        <f t="shared" si="39"/>
        <v>0</v>
      </c>
      <c r="I91" s="97">
        <f t="shared" si="39"/>
        <v>0</v>
      </c>
      <c r="J91" s="97">
        <f t="shared" si="39"/>
        <v>0</v>
      </c>
      <c r="K91" s="97">
        <f t="shared" si="39"/>
        <v>0</v>
      </c>
      <c r="L91" s="97">
        <f t="shared" si="39"/>
        <v>0</v>
      </c>
      <c r="M91" s="97">
        <f t="shared" si="39"/>
        <v>0</v>
      </c>
      <c r="N91" s="97">
        <f t="shared" si="39"/>
        <v>0</v>
      </c>
      <c r="O91" s="97">
        <f t="shared" si="39"/>
        <v>0</v>
      </c>
      <c r="P91" s="97">
        <f t="shared" si="39"/>
        <v>0</v>
      </c>
      <c r="Q91" s="97">
        <f t="shared" si="39"/>
        <v>0</v>
      </c>
      <c r="R91" s="97">
        <f t="shared" si="39"/>
        <v>0</v>
      </c>
      <c r="S91" s="87">
        <v>2121142</v>
      </c>
      <c r="T91" s="87" t="s">
        <v>36</v>
      </c>
      <c r="U91" s="88">
        <v>0</v>
      </c>
      <c r="V91" s="89">
        <f t="shared" si="28"/>
        <v>0</v>
      </c>
      <c r="W91" s="91"/>
      <c r="X91" s="91"/>
      <c r="Y91" s="91"/>
      <c r="Z91" s="91"/>
      <c r="AA91" s="91"/>
      <c r="AB91" s="91"/>
      <c r="AD91" s="97">
        <v>0</v>
      </c>
      <c r="AF91" s="137" t="e">
        <f t="shared" si="29"/>
        <v>#DIV/0!</v>
      </c>
    </row>
    <row r="92" spans="1:32" s="130" customFormat="1" x14ac:dyDescent="0.35">
      <c r="A92" s="98">
        <v>21211421</v>
      </c>
      <c r="B92" s="99" t="s">
        <v>818</v>
      </c>
      <c r="C92" s="100"/>
      <c r="D92" s="100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>
        <f t="shared" si="35"/>
        <v>0</v>
      </c>
      <c r="S92" s="87">
        <v>21211423</v>
      </c>
      <c r="T92" s="87" t="s">
        <v>37</v>
      </c>
      <c r="U92" s="88">
        <v>0</v>
      </c>
      <c r="V92" s="89">
        <f t="shared" si="28"/>
        <v>0</v>
      </c>
      <c r="W92" s="91"/>
      <c r="X92" s="91"/>
      <c r="Y92" s="91"/>
      <c r="Z92" s="91"/>
      <c r="AA92" s="91"/>
      <c r="AB92" s="91"/>
      <c r="AD92" s="101"/>
      <c r="AF92" s="138" t="e">
        <f t="shared" si="29"/>
        <v>#DIV/0!</v>
      </c>
    </row>
    <row r="93" spans="1:32" s="130" customFormat="1" x14ac:dyDescent="0.35">
      <c r="A93" s="98">
        <v>21211423</v>
      </c>
      <c r="B93" s="99" t="s">
        <v>37</v>
      </c>
      <c r="C93" s="100"/>
      <c r="D93" s="100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>
        <f t="shared" si="35"/>
        <v>0</v>
      </c>
      <c r="S93" s="87">
        <v>212114231</v>
      </c>
      <c r="T93" s="87" t="s">
        <v>38</v>
      </c>
      <c r="U93" s="88">
        <v>0</v>
      </c>
      <c r="V93" s="89">
        <f t="shared" si="28"/>
        <v>0</v>
      </c>
      <c r="W93" s="91"/>
      <c r="X93" s="91"/>
      <c r="Y93" s="91"/>
      <c r="Z93" s="91"/>
      <c r="AA93" s="91"/>
      <c r="AB93" s="91"/>
      <c r="AD93" s="101">
        <v>0</v>
      </c>
      <c r="AF93" s="138" t="e">
        <f t="shared" si="29"/>
        <v>#DIV/0!</v>
      </c>
    </row>
    <row r="94" spans="1:32" x14ac:dyDescent="0.35">
      <c r="A94" s="125">
        <v>212114231</v>
      </c>
      <c r="B94" s="126" t="s">
        <v>38</v>
      </c>
      <c r="C94" s="127"/>
      <c r="D94" s="127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87"/>
      <c r="T94" s="87"/>
      <c r="U94" s="88"/>
      <c r="V94" s="89"/>
      <c r="W94" s="91"/>
      <c r="X94" s="91"/>
      <c r="Y94" s="91"/>
      <c r="Z94" s="91"/>
      <c r="AA94" s="91"/>
      <c r="AB94" s="91"/>
      <c r="AC94" s="130"/>
      <c r="AD94" s="128">
        <v>0</v>
      </c>
      <c r="AE94" s="130"/>
      <c r="AF94" s="139" t="e">
        <f t="shared" si="29"/>
        <v>#DIV/0!</v>
      </c>
    </row>
    <row r="95" spans="1:32" x14ac:dyDescent="0.35">
      <c r="A95" s="125">
        <v>2121142311</v>
      </c>
      <c r="B95" s="126" t="s">
        <v>549</v>
      </c>
      <c r="C95" s="127"/>
      <c r="D95" s="127"/>
      <c r="E95" s="128">
        <v>25000000</v>
      </c>
      <c r="F95" s="128">
        <v>0</v>
      </c>
      <c r="G95" s="128">
        <v>10000000</v>
      </c>
      <c r="H95" s="128">
        <v>5000000</v>
      </c>
      <c r="I95" s="128">
        <v>5000000</v>
      </c>
      <c r="J95" s="128">
        <v>5000000</v>
      </c>
      <c r="K95" s="128">
        <v>0</v>
      </c>
      <c r="L95" s="128">
        <v>0</v>
      </c>
      <c r="M95" s="128">
        <v>0</v>
      </c>
      <c r="N95" s="128">
        <v>0</v>
      </c>
      <c r="O95" s="128">
        <v>0</v>
      </c>
      <c r="P95" s="128">
        <v>0</v>
      </c>
      <c r="Q95" s="128">
        <v>0</v>
      </c>
      <c r="R95" s="128">
        <v>25000000</v>
      </c>
      <c r="S95" s="87"/>
      <c r="T95" s="87"/>
      <c r="U95" s="88"/>
      <c r="V95" s="89"/>
      <c r="W95" s="91"/>
      <c r="X95" s="91"/>
      <c r="Y95" s="91"/>
      <c r="Z95" s="91"/>
      <c r="AA95" s="91"/>
      <c r="AB95" s="91"/>
      <c r="AC95" s="130"/>
      <c r="AD95" s="128">
        <v>0</v>
      </c>
      <c r="AF95" s="139" t="e">
        <f t="shared" si="29"/>
        <v>#DIV/0!</v>
      </c>
    </row>
    <row r="96" spans="1:32" ht="29" x14ac:dyDescent="0.35">
      <c r="A96" s="62">
        <v>2121143</v>
      </c>
      <c r="B96" s="63" t="s">
        <v>39</v>
      </c>
      <c r="C96" s="108"/>
      <c r="D96" s="108"/>
      <c r="E96" s="109">
        <f>+E97</f>
        <v>78190348</v>
      </c>
      <c r="F96" s="109">
        <f t="shared" ref="F96:R97" si="40">+F97</f>
        <v>0</v>
      </c>
      <c r="G96" s="109">
        <f t="shared" si="40"/>
        <v>5900000</v>
      </c>
      <c r="H96" s="109">
        <f t="shared" si="40"/>
        <v>15300000</v>
      </c>
      <c r="I96" s="109">
        <f t="shared" si="40"/>
        <v>11300000</v>
      </c>
      <c r="J96" s="109">
        <f t="shared" si="40"/>
        <v>13000000</v>
      </c>
      <c r="K96" s="109">
        <f t="shared" si="40"/>
        <v>7590348</v>
      </c>
      <c r="L96" s="109">
        <f t="shared" si="40"/>
        <v>1000000</v>
      </c>
      <c r="M96" s="109">
        <f t="shared" si="40"/>
        <v>22500000</v>
      </c>
      <c r="N96" s="109">
        <f t="shared" si="40"/>
        <v>1600000</v>
      </c>
      <c r="O96" s="109">
        <f t="shared" si="40"/>
        <v>0</v>
      </c>
      <c r="P96" s="109">
        <f t="shared" si="40"/>
        <v>0</v>
      </c>
      <c r="Q96" s="109">
        <f t="shared" si="40"/>
        <v>0</v>
      </c>
      <c r="R96" s="109">
        <f t="shared" si="40"/>
        <v>78190348</v>
      </c>
      <c r="S96" s="87">
        <v>2121143</v>
      </c>
      <c r="T96" s="87" t="s">
        <v>39</v>
      </c>
      <c r="U96" s="88">
        <v>78190348</v>
      </c>
      <c r="V96" s="89">
        <f t="shared" si="28"/>
        <v>0</v>
      </c>
      <c r="W96" s="91"/>
      <c r="X96" s="91"/>
      <c r="Y96" s="91"/>
      <c r="Z96" s="91"/>
      <c r="AA96" s="91"/>
      <c r="AB96" s="91"/>
      <c r="AC96" s="130"/>
      <c r="AD96" s="109">
        <v>0</v>
      </c>
      <c r="AF96" s="140" t="e">
        <f t="shared" si="29"/>
        <v>#DIV/0!</v>
      </c>
    </row>
    <row r="97" spans="1:32" s="130" customFormat="1" ht="29" x14ac:dyDescent="0.35">
      <c r="A97" s="62">
        <v>21211436</v>
      </c>
      <c r="B97" s="63" t="s">
        <v>819</v>
      </c>
      <c r="C97" s="108"/>
      <c r="D97" s="108"/>
      <c r="E97" s="109">
        <f>+E98</f>
        <v>78190348</v>
      </c>
      <c r="F97" s="109">
        <f t="shared" si="40"/>
        <v>0</v>
      </c>
      <c r="G97" s="109">
        <f t="shared" si="40"/>
        <v>5900000</v>
      </c>
      <c r="H97" s="109">
        <f t="shared" si="40"/>
        <v>15300000</v>
      </c>
      <c r="I97" s="109">
        <f t="shared" si="40"/>
        <v>11300000</v>
      </c>
      <c r="J97" s="109">
        <f t="shared" si="40"/>
        <v>13000000</v>
      </c>
      <c r="K97" s="109">
        <f t="shared" si="40"/>
        <v>7590348</v>
      </c>
      <c r="L97" s="109">
        <f t="shared" si="40"/>
        <v>1000000</v>
      </c>
      <c r="M97" s="109">
        <f t="shared" si="40"/>
        <v>22500000</v>
      </c>
      <c r="N97" s="109">
        <f t="shared" si="40"/>
        <v>1600000</v>
      </c>
      <c r="O97" s="109">
        <f t="shared" si="40"/>
        <v>0</v>
      </c>
      <c r="P97" s="109">
        <f t="shared" si="40"/>
        <v>0</v>
      </c>
      <c r="Q97" s="109">
        <f t="shared" si="40"/>
        <v>0</v>
      </c>
      <c r="R97" s="109">
        <f t="shared" si="40"/>
        <v>78190348</v>
      </c>
      <c r="S97" s="87">
        <v>21211436</v>
      </c>
      <c r="T97" s="87" t="s">
        <v>40</v>
      </c>
      <c r="U97" s="88">
        <v>78190348</v>
      </c>
      <c r="V97" s="89">
        <f t="shared" si="28"/>
        <v>0</v>
      </c>
      <c r="W97" s="84"/>
      <c r="X97" s="84"/>
      <c r="Y97" s="84"/>
      <c r="Z97" s="84"/>
      <c r="AA97" s="84"/>
      <c r="AB97" s="84"/>
      <c r="AC97" s="129"/>
      <c r="AD97" s="109">
        <v>0</v>
      </c>
      <c r="AE97" s="129"/>
      <c r="AF97" s="140" t="e">
        <f t="shared" si="29"/>
        <v>#DIV/0!</v>
      </c>
    </row>
    <row r="98" spans="1:32" x14ac:dyDescent="0.35">
      <c r="A98" s="94">
        <v>212114361</v>
      </c>
      <c r="B98" s="95" t="s">
        <v>41</v>
      </c>
      <c r="C98" s="96"/>
      <c r="D98" s="96"/>
      <c r="E98" s="97">
        <f>+E99+E100+E101</f>
        <v>78190348</v>
      </c>
      <c r="F98" s="97">
        <f t="shared" ref="F98:R98" si="41">+F99+F100+F101</f>
        <v>0</v>
      </c>
      <c r="G98" s="97">
        <f t="shared" si="41"/>
        <v>5900000</v>
      </c>
      <c r="H98" s="97">
        <f t="shared" si="41"/>
        <v>15300000</v>
      </c>
      <c r="I98" s="97">
        <f t="shared" si="41"/>
        <v>11300000</v>
      </c>
      <c r="J98" s="97">
        <f t="shared" si="41"/>
        <v>13000000</v>
      </c>
      <c r="K98" s="97">
        <f t="shared" si="41"/>
        <v>7590348</v>
      </c>
      <c r="L98" s="97">
        <f t="shared" si="41"/>
        <v>1000000</v>
      </c>
      <c r="M98" s="97">
        <f t="shared" si="41"/>
        <v>22500000</v>
      </c>
      <c r="N98" s="97">
        <f t="shared" si="41"/>
        <v>1600000</v>
      </c>
      <c r="O98" s="97">
        <f t="shared" si="41"/>
        <v>0</v>
      </c>
      <c r="P98" s="97">
        <f t="shared" si="41"/>
        <v>0</v>
      </c>
      <c r="Q98" s="97">
        <f t="shared" si="41"/>
        <v>0</v>
      </c>
      <c r="R98" s="97">
        <f t="shared" si="41"/>
        <v>78190348</v>
      </c>
      <c r="S98" s="87">
        <v>212114361</v>
      </c>
      <c r="T98" s="87" t="s">
        <v>41</v>
      </c>
      <c r="U98" s="88">
        <v>78190348</v>
      </c>
      <c r="V98" s="89">
        <f t="shared" si="28"/>
        <v>0</v>
      </c>
      <c r="AD98" s="97">
        <v>0</v>
      </c>
      <c r="AE98" s="130"/>
      <c r="AF98" s="137" t="e">
        <f t="shared" si="29"/>
        <v>#DIV/0!</v>
      </c>
    </row>
    <row r="99" spans="1:32" s="130" customFormat="1" x14ac:dyDescent="0.35">
      <c r="A99" s="98">
        <v>2121143611</v>
      </c>
      <c r="B99" s="99" t="s">
        <v>820</v>
      </c>
      <c r="C99" s="100"/>
      <c r="D99" s="100" t="s">
        <v>805</v>
      </c>
      <c r="E99" s="101">
        <v>15000000</v>
      </c>
      <c r="F99" s="101">
        <v>0</v>
      </c>
      <c r="G99" s="101">
        <v>4500000</v>
      </c>
      <c r="H99" s="101">
        <v>2500000</v>
      </c>
      <c r="I99" s="101">
        <v>3300000</v>
      </c>
      <c r="J99" s="101">
        <v>2000000</v>
      </c>
      <c r="K99" s="101">
        <v>2700000</v>
      </c>
      <c r="L99" s="101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0</v>
      </c>
      <c r="R99" s="101">
        <f t="shared" si="35"/>
        <v>15000000</v>
      </c>
      <c r="S99" s="87">
        <v>2121143611</v>
      </c>
      <c r="T99" s="87" t="s">
        <v>820</v>
      </c>
      <c r="U99" s="88">
        <v>15000000</v>
      </c>
      <c r="V99" s="89">
        <f t="shared" si="28"/>
        <v>0</v>
      </c>
      <c r="W99" s="84"/>
      <c r="X99" s="84"/>
      <c r="Y99" s="84"/>
      <c r="Z99" s="84"/>
      <c r="AA99" s="84"/>
      <c r="AB99" s="84"/>
      <c r="AC99" s="129"/>
      <c r="AD99" s="101">
        <v>0</v>
      </c>
      <c r="AE99" s="129"/>
      <c r="AF99" s="138" t="e">
        <f t="shared" si="29"/>
        <v>#DIV/0!</v>
      </c>
    </row>
    <row r="100" spans="1:32" s="130" customFormat="1" x14ac:dyDescent="0.35">
      <c r="A100" s="98">
        <v>2121143612</v>
      </c>
      <c r="B100" s="99" t="s">
        <v>821</v>
      </c>
      <c r="C100" s="100"/>
      <c r="D100" s="100" t="s">
        <v>684</v>
      </c>
      <c r="E100" s="101">
        <v>43190348</v>
      </c>
      <c r="F100" s="101">
        <v>0</v>
      </c>
      <c r="G100" s="101">
        <v>1200000</v>
      </c>
      <c r="H100" s="101">
        <v>8800000</v>
      </c>
      <c r="I100" s="101">
        <v>5000000</v>
      </c>
      <c r="J100" s="101">
        <v>5000000</v>
      </c>
      <c r="K100" s="101">
        <v>4690348</v>
      </c>
      <c r="L100" s="101">
        <v>0</v>
      </c>
      <c r="M100" s="101">
        <v>18500000</v>
      </c>
      <c r="N100" s="101">
        <v>0</v>
      </c>
      <c r="O100" s="101">
        <v>0</v>
      </c>
      <c r="P100" s="101">
        <v>0</v>
      </c>
      <c r="Q100" s="101">
        <v>0</v>
      </c>
      <c r="R100" s="101">
        <f t="shared" si="35"/>
        <v>43190348</v>
      </c>
      <c r="S100" s="110">
        <v>2121143612</v>
      </c>
      <c r="T100" s="110" t="s">
        <v>822</v>
      </c>
      <c r="U100" s="111">
        <v>43190348</v>
      </c>
      <c r="V100" s="89">
        <f t="shared" si="28"/>
        <v>0</v>
      </c>
      <c r="W100" s="112" t="s">
        <v>823</v>
      </c>
      <c r="X100" s="112"/>
      <c r="Y100" s="112"/>
      <c r="Z100" s="112"/>
      <c r="AA100" s="112"/>
      <c r="AB100" s="112"/>
      <c r="AD100" s="101">
        <v>0</v>
      </c>
      <c r="AF100" s="138" t="e">
        <f t="shared" si="29"/>
        <v>#DIV/0!</v>
      </c>
    </row>
    <row r="101" spans="1:32" s="130" customFormat="1" x14ac:dyDescent="0.35">
      <c r="A101" s="98">
        <v>2121143614</v>
      </c>
      <c r="B101" s="99" t="s">
        <v>824</v>
      </c>
      <c r="C101" s="100"/>
      <c r="D101" s="100" t="s">
        <v>719</v>
      </c>
      <c r="E101" s="101">
        <v>20000000</v>
      </c>
      <c r="F101" s="101">
        <v>0</v>
      </c>
      <c r="G101" s="101">
        <v>200000</v>
      </c>
      <c r="H101" s="101">
        <v>4000000</v>
      </c>
      <c r="I101" s="101">
        <v>3000000</v>
      </c>
      <c r="J101" s="101">
        <v>6000000</v>
      </c>
      <c r="K101" s="101">
        <v>200000</v>
      </c>
      <c r="L101" s="101">
        <v>1000000</v>
      </c>
      <c r="M101" s="101">
        <v>4000000</v>
      </c>
      <c r="N101" s="101">
        <v>1600000</v>
      </c>
      <c r="O101" s="101">
        <v>0</v>
      </c>
      <c r="P101" s="101">
        <v>0</v>
      </c>
      <c r="Q101" s="101">
        <v>0</v>
      </c>
      <c r="R101" s="101">
        <f t="shared" si="35"/>
        <v>20000000</v>
      </c>
      <c r="S101" s="87">
        <v>2121143614</v>
      </c>
      <c r="T101" s="87" t="s">
        <v>825</v>
      </c>
      <c r="U101" s="88">
        <v>20000000</v>
      </c>
      <c r="V101" s="89">
        <f t="shared" si="28"/>
        <v>0</v>
      </c>
      <c r="W101" s="84"/>
      <c r="X101" s="84"/>
      <c r="Y101" s="84"/>
      <c r="Z101" s="84"/>
      <c r="AA101" s="84"/>
      <c r="AB101" s="84"/>
      <c r="AC101" s="129"/>
      <c r="AD101" s="101">
        <v>0</v>
      </c>
      <c r="AF101" s="138" t="e">
        <f t="shared" si="29"/>
        <v>#DIV/0!</v>
      </c>
    </row>
    <row r="102" spans="1:32" s="130" customFormat="1" x14ac:dyDescent="0.35">
      <c r="A102" s="94">
        <v>21213</v>
      </c>
      <c r="B102" s="95" t="s">
        <v>42</v>
      </c>
      <c r="C102" s="96"/>
      <c r="D102" s="96"/>
      <c r="E102" s="97">
        <f>+E103</f>
        <v>20000000</v>
      </c>
      <c r="F102" s="97">
        <f t="shared" ref="F102:R102" si="42">+F103</f>
        <v>10000000</v>
      </c>
      <c r="G102" s="97">
        <f t="shared" si="42"/>
        <v>0</v>
      </c>
      <c r="H102" s="97">
        <f t="shared" si="42"/>
        <v>0</v>
      </c>
      <c r="I102" s="97">
        <f t="shared" si="42"/>
        <v>0</v>
      </c>
      <c r="J102" s="97">
        <f t="shared" si="42"/>
        <v>0</v>
      </c>
      <c r="K102" s="97">
        <f t="shared" si="42"/>
        <v>0</v>
      </c>
      <c r="L102" s="97">
        <f t="shared" si="42"/>
        <v>10000000</v>
      </c>
      <c r="M102" s="97">
        <f t="shared" si="42"/>
        <v>0</v>
      </c>
      <c r="N102" s="97">
        <f t="shared" si="42"/>
        <v>0</v>
      </c>
      <c r="O102" s="97">
        <f t="shared" si="42"/>
        <v>0</v>
      </c>
      <c r="P102" s="97">
        <f t="shared" si="42"/>
        <v>0</v>
      </c>
      <c r="Q102" s="97">
        <f t="shared" si="42"/>
        <v>0</v>
      </c>
      <c r="R102" s="97">
        <f t="shared" si="42"/>
        <v>20000000</v>
      </c>
      <c r="S102" s="87">
        <v>21213</v>
      </c>
      <c r="T102" s="87" t="s">
        <v>42</v>
      </c>
      <c r="U102" s="88">
        <v>20000000</v>
      </c>
      <c r="V102" s="89">
        <f t="shared" si="28"/>
        <v>0</v>
      </c>
      <c r="W102" s="91"/>
      <c r="X102" s="91"/>
      <c r="Y102" s="91"/>
      <c r="Z102" s="91"/>
      <c r="AA102" s="91"/>
      <c r="AB102" s="91"/>
      <c r="AD102" s="97">
        <v>0</v>
      </c>
      <c r="AF102" s="137">
        <f t="shared" si="29"/>
        <v>-1</v>
      </c>
    </row>
    <row r="103" spans="1:32" x14ac:dyDescent="0.35">
      <c r="A103" s="98">
        <v>212131</v>
      </c>
      <c r="B103" s="99" t="s">
        <v>826</v>
      </c>
      <c r="C103" s="100"/>
      <c r="D103" s="100" t="s">
        <v>735</v>
      </c>
      <c r="E103" s="101">
        <v>20000000</v>
      </c>
      <c r="F103" s="101">
        <v>10000000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10000000</v>
      </c>
      <c r="M103" s="101">
        <v>0</v>
      </c>
      <c r="N103" s="101">
        <v>0</v>
      </c>
      <c r="O103" s="101">
        <v>0</v>
      </c>
      <c r="P103" s="101">
        <v>0</v>
      </c>
      <c r="Q103" s="101">
        <v>0</v>
      </c>
      <c r="R103" s="101">
        <f t="shared" si="35"/>
        <v>20000000</v>
      </c>
      <c r="S103" s="87">
        <v>212131</v>
      </c>
      <c r="T103" s="87" t="s">
        <v>826</v>
      </c>
      <c r="U103" s="88">
        <v>20000000</v>
      </c>
      <c r="V103" s="89">
        <f t="shared" si="28"/>
        <v>0</v>
      </c>
      <c r="W103" s="91"/>
      <c r="X103" s="91"/>
      <c r="Y103" s="91"/>
      <c r="Z103" s="91"/>
      <c r="AA103" s="91"/>
      <c r="AB103" s="91"/>
      <c r="AC103" s="130"/>
      <c r="AD103" s="101">
        <v>0</v>
      </c>
      <c r="AE103" s="130"/>
      <c r="AF103" s="138">
        <f t="shared" si="29"/>
        <v>-1</v>
      </c>
    </row>
    <row r="104" spans="1:32" x14ac:dyDescent="0.35">
      <c r="A104" s="58">
        <v>2122</v>
      </c>
      <c r="B104" s="59" t="s">
        <v>43</v>
      </c>
      <c r="C104" s="92"/>
      <c r="D104" s="92"/>
      <c r="E104" s="93">
        <f t="shared" ref="E104:R104" si="43">+E105+E154</f>
        <v>9313107284.0200005</v>
      </c>
      <c r="F104" s="93">
        <f t="shared" si="43"/>
        <v>1924602942.5033333</v>
      </c>
      <c r="G104" s="93">
        <f t="shared" si="43"/>
        <v>2412952942.5033331</v>
      </c>
      <c r="H104" s="93">
        <f t="shared" si="43"/>
        <v>810317470.00333333</v>
      </c>
      <c r="I104" s="93">
        <f t="shared" si="43"/>
        <v>543480105.67333341</v>
      </c>
      <c r="J104" s="93">
        <f t="shared" si="43"/>
        <v>483568098.38333333</v>
      </c>
      <c r="K104" s="93">
        <f t="shared" si="43"/>
        <v>401588320.50333333</v>
      </c>
      <c r="L104" s="93">
        <f t="shared" si="43"/>
        <v>536510473.50333333</v>
      </c>
      <c r="M104" s="93">
        <f t="shared" si="43"/>
        <v>549402119.67333341</v>
      </c>
      <c r="N104" s="93">
        <f t="shared" si="43"/>
        <v>347809939.00333333</v>
      </c>
      <c r="O104" s="93">
        <f t="shared" si="43"/>
        <v>342702942.50333333</v>
      </c>
      <c r="P104" s="93">
        <f t="shared" si="43"/>
        <v>407058487.17333335</v>
      </c>
      <c r="Q104" s="93">
        <f t="shared" si="43"/>
        <v>308702942.58333337</v>
      </c>
      <c r="R104" s="93">
        <f t="shared" si="43"/>
        <v>9328107284.0200005</v>
      </c>
      <c r="S104" s="87">
        <v>2122</v>
      </c>
      <c r="T104" s="87" t="s">
        <v>43</v>
      </c>
      <c r="U104" s="88">
        <v>7853837425</v>
      </c>
      <c r="V104" s="89">
        <f t="shared" si="28"/>
        <v>1459269859.0200005</v>
      </c>
      <c r="W104" s="91"/>
      <c r="X104" s="91"/>
      <c r="Y104" s="91"/>
      <c r="Z104" s="91"/>
      <c r="AA104" s="91"/>
      <c r="AB104" s="91"/>
      <c r="AC104" s="130"/>
      <c r="AD104" s="93">
        <v>1838398437.54</v>
      </c>
      <c r="AF104" s="136">
        <f t="shared" si="29"/>
        <v>-4.4790799733064456E-2</v>
      </c>
    </row>
    <row r="105" spans="1:32" x14ac:dyDescent="0.35">
      <c r="A105" s="58">
        <v>21221</v>
      </c>
      <c r="B105" s="59" t="s">
        <v>44</v>
      </c>
      <c r="C105" s="92"/>
      <c r="D105" s="92"/>
      <c r="E105" s="93">
        <f t="shared" ref="E105:R105" si="44">+E106+E122+E126+E133</f>
        <v>2236537425.0100002</v>
      </c>
      <c r="F105" s="93">
        <f t="shared" si="44"/>
        <v>145118910.42666668</v>
      </c>
      <c r="G105" s="93">
        <f t="shared" si="44"/>
        <v>251068910.42666668</v>
      </c>
      <c r="H105" s="93">
        <f t="shared" si="44"/>
        <v>230218910.42666668</v>
      </c>
      <c r="I105" s="93">
        <f t="shared" si="44"/>
        <v>173118910.42666668</v>
      </c>
      <c r="J105" s="93">
        <f t="shared" si="44"/>
        <v>172118910.42666668</v>
      </c>
      <c r="K105" s="93">
        <f t="shared" si="44"/>
        <v>144118910.42666668</v>
      </c>
      <c r="L105" s="93">
        <f t="shared" si="44"/>
        <v>209118910.42666668</v>
      </c>
      <c r="M105" s="93">
        <f t="shared" si="44"/>
        <v>154568910.42666668</v>
      </c>
      <c r="N105" s="93">
        <f t="shared" si="44"/>
        <v>133218910.42666668</v>
      </c>
      <c r="O105" s="93">
        <f t="shared" si="44"/>
        <v>134218910.42666668</v>
      </c>
      <c r="P105" s="93">
        <f t="shared" si="44"/>
        <v>123618910.42666668</v>
      </c>
      <c r="Q105" s="93">
        <f t="shared" si="44"/>
        <v>121618910.30666667</v>
      </c>
      <c r="R105" s="93">
        <f t="shared" si="44"/>
        <v>2251537425.0100002</v>
      </c>
      <c r="S105" s="87">
        <v>21221</v>
      </c>
      <c r="T105" s="87" t="s">
        <v>44</v>
      </c>
      <c r="U105" s="88">
        <v>2086537425</v>
      </c>
      <c r="V105" s="89">
        <f t="shared" si="28"/>
        <v>150000000.01000023</v>
      </c>
      <c r="W105" s="91"/>
      <c r="X105" s="91"/>
      <c r="Y105" s="91"/>
      <c r="Z105" s="91"/>
      <c r="AA105" s="91"/>
      <c r="AB105" s="91"/>
      <c r="AC105" s="130"/>
      <c r="AD105" s="93">
        <v>160147834</v>
      </c>
      <c r="AF105" s="136">
        <f t="shared" si="29"/>
        <v>0.10356281982235478</v>
      </c>
    </row>
    <row r="106" spans="1:32" ht="29" x14ac:dyDescent="0.35">
      <c r="A106" s="58">
        <v>212210</v>
      </c>
      <c r="B106" s="59" t="s">
        <v>827</v>
      </c>
      <c r="C106" s="92"/>
      <c r="D106" s="92"/>
      <c r="E106" s="93">
        <f>+E107</f>
        <v>295400000</v>
      </c>
      <c r="F106" s="93">
        <f t="shared" ref="F106:R106" si="45">+F107</f>
        <v>35833333.340000004</v>
      </c>
      <c r="G106" s="93">
        <f t="shared" si="45"/>
        <v>34833333.340000004</v>
      </c>
      <c r="H106" s="93">
        <f t="shared" si="45"/>
        <v>34933333.340000004</v>
      </c>
      <c r="I106" s="93">
        <f t="shared" si="45"/>
        <v>24833333.340000004</v>
      </c>
      <c r="J106" s="93">
        <f t="shared" si="45"/>
        <v>14933333.34</v>
      </c>
      <c r="K106" s="93">
        <f t="shared" si="45"/>
        <v>24833333.34</v>
      </c>
      <c r="L106" s="93">
        <f t="shared" si="45"/>
        <v>39833333.340000004</v>
      </c>
      <c r="M106" s="93">
        <f t="shared" si="45"/>
        <v>24833333.34</v>
      </c>
      <c r="N106" s="93">
        <f t="shared" si="45"/>
        <v>23933333.34</v>
      </c>
      <c r="O106" s="93">
        <f t="shared" si="45"/>
        <v>24933333.34</v>
      </c>
      <c r="P106" s="93">
        <f t="shared" si="45"/>
        <v>14333333.34</v>
      </c>
      <c r="Q106" s="93">
        <f t="shared" si="45"/>
        <v>12333333.26</v>
      </c>
      <c r="R106" s="93">
        <f t="shared" si="45"/>
        <v>310400000</v>
      </c>
      <c r="S106" s="87">
        <v>212210</v>
      </c>
      <c r="T106" s="87" t="s">
        <v>45</v>
      </c>
      <c r="U106" s="88">
        <v>285400000</v>
      </c>
      <c r="V106" s="89">
        <f t="shared" si="28"/>
        <v>10000000</v>
      </c>
      <c r="AD106" s="93">
        <v>39997885</v>
      </c>
      <c r="AF106" s="136">
        <f t="shared" si="29"/>
        <v>0.11622004630395895</v>
      </c>
    </row>
    <row r="107" spans="1:32" ht="29" x14ac:dyDescent="0.35">
      <c r="A107" s="94">
        <v>2122101</v>
      </c>
      <c r="B107" s="95" t="s">
        <v>46</v>
      </c>
      <c r="C107" s="96"/>
      <c r="D107" s="96"/>
      <c r="E107" s="97">
        <f>SUM(E108:E113)</f>
        <v>295400000</v>
      </c>
      <c r="F107" s="97">
        <f t="shared" ref="F107:R107" si="46">SUM(F108:F113)</f>
        <v>35833333.340000004</v>
      </c>
      <c r="G107" s="97">
        <f t="shared" si="46"/>
        <v>34833333.340000004</v>
      </c>
      <c r="H107" s="97">
        <f t="shared" si="46"/>
        <v>34933333.340000004</v>
      </c>
      <c r="I107" s="97">
        <f t="shared" si="46"/>
        <v>24833333.340000004</v>
      </c>
      <c r="J107" s="97">
        <f t="shared" si="46"/>
        <v>14933333.34</v>
      </c>
      <c r="K107" s="97">
        <f t="shared" si="46"/>
        <v>24833333.34</v>
      </c>
      <c r="L107" s="97">
        <f t="shared" si="46"/>
        <v>39833333.340000004</v>
      </c>
      <c r="M107" s="97">
        <f t="shared" si="46"/>
        <v>24833333.34</v>
      </c>
      <c r="N107" s="97">
        <f t="shared" si="46"/>
        <v>23933333.34</v>
      </c>
      <c r="O107" s="97">
        <f t="shared" si="46"/>
        <v>24933333.34</v>
      </c>
      <c r="P107" s="97">
        <f t="shared" si="46"/>
        <v>14333333.34</v>
      </c>
      <c r="Q107" s="97">
        <f t="shared" si="46"/>
        <v>12333333.26</v>
      </c>
      <c r="R107" s="97">
        <f t="shared" si="46"/>
        <v>310400000</v>
      </c>
      <c r="S107" s="87">
        <v>2122101</v>
      </c>
      <c r="T107" s="87" t="s">
        <v>46</v>
      </c>
      <c r="U107" s="88">
        <v>285400000</v>
      </c>
      <c r="V107" s="89">
        <f t="shared" si="28"/>
        <v>10000000</v>
      </c>
      <c r="AD107" s="97">
        <v>39997885</v>
      </c>
      <c r="AF107" s="137">
        <f t="shared" si="29"/>
        <v>0.11622004630395895</v>
      </c>
    </row>
    <row r="108" spans="1:32" s="130" customFormat="1" x14ac:dyDescent="0.35">
      <c r="A108" s="98">
        <v>21221011</v>
      </c>
      <c r="B108" s="99" t="s">
        <v>47</v>
      </c>
      <c r="C108" s="100"/>
      <c r="D108" s="100" t="s">
        <v>735</v>
      </c>
      <c r="E108" s="101">
        <v>130000000</v>
      </c>
      <c r="F108" s="101">
        <v>22000000</v>
      </c>
      <c r="G108" s="101">
        <v>15000000</v>
      </c>
      <c r="H108" s="101">
        <v>20000000</v>
      </c>
      <c r="I108" s="101">
        <v>0</v>
      </c>
      <c r="J108" s="101">
        <v>0</v>
      </c>
      <c r="K108" s="101">
        <v>15000000</v>
      </c>
      <c r="L108" s="101">
        <v>20000000</v>
      </c>
      <c r="M108" s="101">
        <v>15000000</v>
      </c>
      <c r="N108" s="101">
        <v>15000000</v>
      </c>
      <c r="O108" s="101">
        <v>6000000</v>
      </c>
      <c r="P108" s="101">
        <v>2000000</v>
      </c>
      <c r="Q108" s="101">
        <v>0</v>
      </c>
      <c r="R108" s="101">
        <f t="shared" si="35"/>
        <v>130000000</v>
      </c>
      <c r="S108" s="87">
        <v>21221011</v>
      </c>
      <c r="T108" s="87" t="s">
        <v>47</v>
      </c>
      <c r="U108" s="88">
        <v>130000000</v>
      </c>
      <c r="V108" s="89">
        <f t="shared" si="28"/>
        <v>0</v>
      </c>
      <c r="W108" s="84"/>
      <c r="X108" s="84"/>
      <c r="Y108" s="84"/>
      <c r="Z108" s="84"/>
      <c r="AA108" s="84"/>
      <c r="AB108" s="84"/>
      <c r="AC108" s="129"/>
      <c r="AD108" s="101">
        <v>39997885</v>
      </c>
      <c r="AE108" s="129"/>
      <c r="AF108" s="138">
        <f t="shared" si="29"/>
        <v>0.81808568181818186</v>
      </c>
    </row>
    <row r="109" spans="1:32" x14ac:dyDescent="0.35">
      <c r="A109" s="98">
        <v>21221012</v>
      </c>
      <c r="B109" s="99" t="s">
        <v>48</v>
      </c>
      <c r="C109" s="100"/>
      <c r="D109" s="100" t="s">
        <v>735</v>
      </c>
      <c r="E109" s="101">
        <v>200000</v>
      </c>
      <c r="F109" s="101">
        <v>0</v>
      </c>
      <c r="G109" s="101">
        <v>0</v>
      </c>
      <c r="H109" s="101">
        <v>0</v>
      </c>
      <c r="I109" s="101">
        <v>0</v>
      </c>
      <c r="J109" s="101">
        <v>100000</v>
      </c>
      <c r="K109" s="101">
        <v>0</v>
      </c>
      <c r="L109" s="101">
        <v>0</v>
      </c>
      <c r="M109" s="101">
        <v>0</v>
      </c>
      <c r="N109" s="101">
        <v>100000</v>
      </c>
      <c r="O109" s="101">
        <v>0</v>
      </c>
      <c r="P109" s="101">
        <v>0</v>
      </c>
      <c r="Q109" s="101">
        <v>0</v>
      </c>
      <c r="R109" s="101">
        <f t="shared" si="35"/>
        <v>200000</v>
      </c>
      <c r="S109" s="87">
        <v>21221012</v>
      </c>
      <c r="T109" s="87" t="s">
        <v>48</v>
      </c>
      <c r="U109" s="88">
        <v>200000</v>
      </c>
      <c r="V109" s="89">
        <f t="shared" si="28"/>
        <v>0</v>
      </c>
      <c r="AD109" s="101">
        <v>0</v>
      </c>
      <c r="AE109" s="130"/>
      <c r="AF109" s="138" t="e">
        <f t="shared" si="29"/>
        <v>#DIV/0!</v>
      </c>
    </row>
    <row r="110" spans="1:32" x14ac:dyDescent="0.35">
      <c r="A110" s="98">
        <v>21221013</v>
      </c>
      <c r="B110" s="99" t="s">
        <v>49</v>
      </c>
      <c r="C110" s="100"/>
      <c r="D110" s="100" t="s">
        <v>735</v>
      </c>
      <c r="E110" s="101">
        <v>200000</v>
      </c>
      <c r="F110" s="101">
        <v>0</v>
      </c>
      <c r="G110" s="101">
        <v>0</v>
      </c>
      <c r="H110" s="101">
        <v>100000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  <c r="N110" s="101">
        <v>0</v>
      </c>
      <c r="O110" s="101">
        <v>100000</v>
      </c>
      <c r="P110" s="101">
        <v>0</v>
      </c>
      <c r="Q110" s="101">
        <v>0</v>
      </c>
      <c r="R110" s="101">
        <f t="shared" si="35"/>
        <v>200000</v>
      </c>
      <c r="S110" s="87">
        <v>21221013</v>
      </c>
      <c r="T110" s="87" t="s">
        <v>49</v>
      </c>
      <c r="U110" s="88">
        <v>200000</v>
      </c>
      <c r="V110" s="89">
        <f t="shared" si="28"/>
        <v>0</v>
      </c>
      <c r="AD110" s="101">
        <v>0</v>
      </c>
      <c r="AF110" s="138" t="e">
        <f t="shared" si="29"/>
        <v>#DIV/0!</v>
      </c>
    </row>
    <row r="111" spans="1:32" x14ac:dyDescent="0.35">
      <c r="A111" s="98">
        <v>21221014</v>
      </c>
      <c r="B111" s="99" t="s">
        <v>50</v>
      </c>
      <c r="C111" s="100"/>
      <c r="D111" s="100" t="s">
        <v>735</v>
      </c>
      <c r="E111" s="101">
        <v>7000000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01">
        <v>0</v>
      </c>
      <c r="M111" s="101">
        <v>0</v>
      </c>
      <c r="N111" s="101">
        <v>0</v>
      </c>
      <c r="O111" s="101">
        <v>0</v>
      </c>
      <c r="P111" s="101">
        <v>3500000</v>
      </c>
      <c r="Q111" s="101">
        <v>3500000</v>
      </c>
      <c r="R111" s="101">
        <f t="shared" si="35"/>
        <v>7000000</v>
      </c>
      <c r="S111" s="87">
        <v>21221014</v>
      </c>
      <c r="T111" s="87" t="s">
        <v>50</v>
      </c>
      <c r="U111" s="88">
        <v>7000000</v>
      </c>
      <c r="V111" s="89">
        <f t="shared" si="28"/>
        <v>0</v>
      </c>
      <c r="W111" s="91"/>
      <c r="X111" s="91"/>
      <c r="Y111" s="91"/>
      <c r="Z111" s="91"/>
      <c r="AA111" s="91"/>
      <c r="AB111" s="91"/>
      <c r="AC111" s="130"/>
      <c r="AD111" s="101">
        <v>0</v>
      </c>
      <c r="AF111" s="138" t="e">
        <f t="shared" si="29"/>
        <v>#DIV/0!</v>
      </c>
    </row>
    <row r="112" spans="1:32" ht="43.5" x14ac:dyDescent="0.35">
      <c r="A112" s="98">
        <v>21221015</v>
      </c>
      <c r="B112" s="99" t="s">
        <v>736</v>
      </c>
      <c r="C112" s="100"/>
      <c r="D112" s="100" t="s">
        <v>735</v>
      </c>
      <c r="E112" s="101">
        <v>11200000</v>
      </c>
      <c r="F112" s="101">
        <v>100000</v>
      </c>
      <c r="G112" s="101">
        <v>10100000</v>
      </c>
      <c r="H112" s="101">
        <v>5100000</v>
      </c>
      <c r="I112" s="101">
        <v>5100000</v>
      </c>
      <c r="J112" s="101">
        <v>5100000</v>
      </c>
      <c r="K112" s="101">
        <v>100000</v>
      </c>
      <c r="L112" s="101">
        <v>100000</v>
      </c>
      <c r="M112" s="101">
        <v>100000</v>
      </c>
      <c r="N112" s="101">
        <v>100000</v>
      </c>
      <c r="O112" s="101">
        <v>100000</v>
      </c>
      <c r="P112" s="101">
        <v>100000</v>
      </c>
      <c r="Q112" s="101">
        <v>100000</v>
      </c>
      <c r="R112" s="101">
        <v>26200000</v>
      </c>
      <c r="S112" s="87">
        <v>21221015</v>
      </c>
      <c r="T112" s="87" t="s">
        <v>51</v>
      </c>
      <c r="U112" s="88">
        <v>1200000</v>
      </c>
      <c r="V112" s="89">
        <f t="shared" si="28"/>
        <v>10000000</v>
      </c>
      <c r="AD112" s="101">
        <v>0</v>
      </c>
      <c r="AF112" s="138">
        <f t="shared" si="29"/>
        <v>-1</v>
      </c>
    </row>
    <row r="113" spans="1:32" ht="29" x14ac:dyDescent="0.35">
      <c r="A113" s="94">
        <v>21221016</v>
      </c>
      <c r="B113" s="95" t="s">
        <v>52</v>
      </c>
      <c r="C113" s="96"/>
      <c r="D113" s="96"/>
      <c r="E113" s="97">
        <f>SUM(E114:E121)</f>
        <v>146800000</v>
      </c>
      <c r="F113" s="97">
        <f t="shared" ref="F113:R113" si="47">SUM(F114:F121)</f>
        <v>13733333.34</v>
      </c>
      <c r="G113" s="97">
        <f t="shared" si="47"/>
        <v>9733333.3399999999</v>
      </c>
      <c r="H113" s="97">
        <f t="shared" si="47"/>
        <v>9733333.3399999999</v>
      </c>
      <c r="I113" s="97">
        <f t="shared" si="47"/>
        <v>19733333.340000004</v>
      </c>
      <c r="J113" s="97">
        <f t="shared" si="47"/>
        <v>9733333.3399999999</v>
      </c>
      <c r="K113" s="97">
        <f t="shared" si="47"/>
        <v>9733333.3399999999</v>
      </c>
      <c r="L113" s="97">
        <f t="shared" si="47"/>
        <v>19733333.340000004</v>
      </c>
      <c r="M113" s="97">
        <f t="shared" si="47"/>
        <v>9733333.3399999999</v>
      </c>
      <c r="N113" s="97">
        <f t="shared" si="47"/>
        <v>8733333.3399999999</v>
      </c>
      <c r="O113" s="97">
        <f t="shared" si="47"/>
        <v>18733333.34</v>
      </c>
      <c r="P113" s="97">
        <f t="shared" si="47"/>
        <v>8733333.3399999999</v>
      </c>
      <c r="Q113" s="97">
        <f t="shared" si="47"/>
        <v>8733333.2599999998</v>
      </c>
      <c r="R113" s="97">
        <f t="shared" si="47"/>
        <v>146800000</v>
      </c>
      <c r="S113" s="87">
        <v>21221016</v>
      </c>
      <c r="T113" s="87" t="s">
        <v>52</v>
      </c>
      <c r="U113" s="88">
        <v>146800000</v>
      </c>
      <c r="V113" s="89">
        <f t="shared" si="28"/>
        <v>0</v>
      </c>
      <c r="AD113" s="97">
        <v>0</v>
      </c>
      <c r="AF113" s="137">
        <f t="shared" si="29"/>
        <v>-1</v>
      </c>
    </row>
    <row r="114" spans="1:32" x14ac:dyDescent="0.35">
      <c r="A114" s="98">
        <v>212210161</v>
      </c>
      <c r="B114" s="99" t="s">
        <v>53</v>
      </c>
      <c r="C114" s="100"/>
      <c r="D114" s="100" t="s">
        <v>735</v>
      </c>
      <c r="E114" s="101">
        <v>50000000</v>
      </c>
      <c r="F114" s="101">
        <v>4166666.67</v>
      </c>
      <c r="G114" s="101">
        <v>4166666.67</v>
      </c>
      <c r="H114" s="101">
        <v>4166666.67</v>
      </c>
      <c r="I114" s="101">
        <v>4166666.67</v>
      </c>
      <c r="J114" s="101">
        <v>4166666.67</v>
      </c>
      <c r="K114" s="101">
        <v>4166666.67</v>
      </c>
      <c r="L114" s="101">
        <v>4166666.67</v>
      </c>
      <c r="M114" s="101">
        <v>4166666.67</v>
      </c>
      <c r="N114" s="101">
        <v>4166666.67</v>
      </c>
      <c r="O114" s="101">
        <v>4166666.67</v>
      </c>
      <c r="P114" s="101">
        <v>4166666.67</v>
      </c>
      <c r="Q114" s="101">
        <v>4166666.63</v>
      </c>
      <c r="R114" s="101">
        <f t="shared" si="35"/>
        <v>50000000.000000015</v>
      </c>
      <c r="S114" s="87">
        <v>212210161</v>
      </c>
      <c r="T114" s="87" t="s">
        <v>53</v>
      </c>
      <c r="U114" s="88">
        <v>50000000</v>
      </c>
      <c r="V114" s="89">
        <f t="shared" si="28"/>
        <v>0</v>
      </c>
      <c r="AD114" s="101">
        <v>0</v>
      </c>
      <c r="AF114" s="138">
        <f t="shared" si="29"/>
        <v>-1</v>
      </c>
    </row>
    <row r="115" spans="1:32" x14ac:dyDescent="0.35">
      <c r="A115" s="98">
        <v>212210162</v>
      </c>
      <c r="B115" s="99" t="s">
        <v>54</v>
      </c>
      <c r="C115" s="100"/>
      <c r="D115" s="100" t="s">
        <v>735</v>
      </c>
      <c r="E115" s="101">
        <v>17000000</v>
      </c>
      <c r="F115" s="101">
        <v>1416666.67</v>
      </c>
      <c r="G115" s="101">
        <v>1416666.67</v>
      </c>
      <c r="H115" s="101">
        <v>1416666.67</v>
      </c>
      <c r="I115" s="101">
        <v>1416666.67</v>
      </c>
      <c r="J115" s="101">
        <v>1416666.67</v>
      </c>
      <c r="K115" s="101">
        <v>1416666.67</v>
      </c>
      <c r="L115" s="101">
        <v>1416666.67</v>
      </c>
      <c r="M115" s="101">
        <v>1416666.67</v>
      </c>
      <c r="N115" s="101">
        <v>1416666.67</v>
      </c>
      <c r="O115" s="101">
        <v>1416666.67</v>
      </c>
      <c r="P115" s="101">
        <v>1416666.67</v>
      </c>
      <c r="Q115" s="101">
        <v>1416666.63</v>
      </c>
      <c r="R115" s="101">
        <f t="shared" si="35"/>
        <v>17000000</v>
      </c>
      <c r="S115" s="87">
        <v>212210162</v>
      </c>
      <c r="T115" s="87" t="s">
        <v>54</v>
      </c>
      <c r="U115" s="88">
        <v>17000000</v>
      </c>
      <c r="V115" s="89">
        <f t="shared" si="28"/>
        <v>0</v>
      </c>
      <c r="AD115" s="101">
        <v>0</v>
      </c>
      <c r="AF115" s="138">
        <f t="shared" si="29"/>
        <v>-1</v>
      </c>
    </row>
    <row r="116" spans="1:32" x14ac:dyDescent="0.35">
      <c r="A116" s="98">
        <v>212210163</v>
      </c>
      <c r="B116" s="99" t="s">
        <v>55</v>
      </c>
      <c r="C116" s="100"/>
      <c r="D116" s="100" t="s">
        <v>735</v>
      </c>
      <c r="E116" s="101">
        <v>1200000</v>
      </c>
      <c r="F116" s="101">
        <v>100000</v>
      </c>
      <c r="G116" s="101">
        <v>100000</v>
      </c>
      <c r="H116" s="101">
        <v>100000</v>
      </c>
      <c r="I116" s="101">
        <v>100000</v>
      </c>
      <c r="J116" s="101">
        <v>100000</v>
      </c>
      <c r="K116" s="101">
        <v>100000</v>
      </c>
      <c r="L116" s="101">
        <v>100000</v>
      </c>
      <c r="M116" s="101">
        <v>100000</v>
      </c>
      <c r="N116" s="101">
        <v>100000</v>
      </c>
      <c r="O116" s="101">
        <v>100000</v>
      </c>
      <c r="P116" s="101">
        <v>100000</v>
      </c>
      <c r="Q116" s="101">
        <v>100000</v>
      </c>
      <c r="R116" s="101">
        <f t="shared" si="35"/>
        <v>1200000</v>
      </c>
      <c r="S116" s="87">
        <v>212210163</v>
      </c>
      <c r="T116" s="87" t="s">
        <v>55</v>
      </c>
      <c r="U116" s="88">
        <v>1200000</v>
      </c>
      <c r="V116" s="89">
        <f t="shared" si="28"/>
        <v>0</v>
      </c>
      <c r="AD116" s="101">
        <v>0</v>
      </c>
      <c r="AF116" s="138">
        <f t="shared" si="29"/>
        <v>-1</v>
      </c>
    </row>
    <row r="117" spans="1:32" s="130" customFormat="1" x14ac:dyDescent="0.35">
      <c r="A117" s="98">
        <v>212210164</v>
      </c>
      <c r="B117" s="99" t="s">
        <v>56</v>
      </c>
      <c r="C117" s="100"/>
      <c r="D117" s="100" t="s">
        <v>735</v>
      </c>
      <c r="E117" s="101">
        <v>600000</v>
      </c>
      <c r="F117" s="101">
        <v>50000</v>
      </c>
      <c r="G117" s="101">
        <v>50000</v>
      </c>
      <c r="H117" s="101">
        <v>50000</v>
      </c>
      <c r="I117" s="101">
        <v>50000</v>
      </c>
      <c r="J117" s="101">
        <v>50000</v>
      </c>
      <c r="K117" s="101">
        <v>50000</v>
      </c>
      <c r="L117" s="101">
        <v>50000</v>
      </c>
      <c r="M117" s="101">
        <v>50000</v>
      </c>
      <c r="N117" s="101">
        <v>50000</v>
      </c>
      <c r="O117" s="101">
        <v>50000</v>
      </c>
      <c r="P117" s="101">
        <v>50000</v>
      </c>
      <c r="Q117" s="101">
        <v>50000</v>
      </c>
      <c r="R117" s="101">
        <f t="shared" si="35"/>
        <v>600000</v>
      </c>
      <c r="S117" s="87">
        <v>212210164</v>
      </c>
      <c r="T117" s="87" t="s">
        <v>56</v>
      </c>
      <c r="U117" s="88">
        <v>600000</v>
      </c>
      <c r="V117" s="89">
        <f t="shared" si="28"/>
        <v>0</v>
      </c>
      <c r="W117" s="84"/>
      <c r="X117" s="84"/>
      <c r="Y117" s="84"/>
      <c r="Z117" s="84"/>
      <c r="AA117" s="84"/>
      <c r="AB117" s="84"/>
      <c r="AC117" s="129"/>
      <c r="AD117" s="101">
        <v>0</v>
      </c>
      <c r="AE117" s="129"/>
      <c r="AF117" s="138">
        <f t="shared" si="29"/>
        <v>-1</v>
      </c>
    </row>
    <row r="118" spans="1:32" s="130" customFormat="1" x14ac:dyDescent="0.35">
      <c r="A118" s="98">
        <v>212210165</v>
      </c>
      <c r="B118" s="99" t="s">
        <v>57</v>
      </c>
      <c r="C118" s="100"/>
      <c r="D118" s="100" t="s">
        <v>735</v>
      </c>
      <c r="E118" s="101">
        <v>12000000</v>
      </c>
      <c r="F118" s="101">
        <v>5000000</v>
      </c>
      <c r="G118" s="101">
        <v>1000000</v>
      </c>
      <c r="H118" s="101">
        <v>1000000</v>
      </c>
      <c r="I118" s="101">
        <v>1000000</v>
      </c>
      <c r="J118" s="101">
        <v>1000000</v>
      </c>
      <c r="K118" s="101">
        <v>1000000</v>
      </c>
      <c r="L118" s="101">
        <v>1000000</v>
      </c>
      <c r="M118" s="101">
        <v>1000000</v>
      </c>
      <c r="N118" s="101">
        <v>0</v>
      </c>
      <c r="O118" s="101">
        <v>0</v>
      </c>
      <c r="P118" s="101">
        <v>0</v>
      </c>
      <c r="Q118" s="101">
        <v>0</v>
      </c>
      <c r="R118" s="101">
        <f t="shared" si="35"/>
        <v>12000000</v>
      </c>
      <c r="S118" s="87">
        <v>212210165</v>
      </c>
      <c r="T118" s="87" t="s">
        <v>57</v>
      </c>
      <c r="U118" s="88">
        <v>12000000</v>
      </c>
      <c r="V118" s="89">
        <f t="shared" si="28"/>
        <v>0</v>
      </c>
      <c r="W118" s="84"/>
      <c r="X118" s="84"/>
      <c r="Y118" s="84"/>
      <c r="Z118" s="84"/>
      <c r="AA118" s="84"/>
      <c r="AB118" s="84"/>
      <c r="AC118" s="129"/>
      <c r="AD118" s="101">
        <v>0</v>
      </c>
      <c r="AF118" s="138">
        <f t="shared" si="29"/>
        <v>-1</v>
      </c>
    </row>
    <row r="119" spans="1:32" s="130" customFormat="1" x14ac:dyDescent="0.35">
      <c r="A119" s="98">
        <v>212210166</v>
      </c>
      <c r="B119" s="99" t="s">
        <v>58</v>
      </c>
      <c r="C119" s="100"/>
      <c r="D119" s="100" t="s">
        <v>735</v>
      </c>
      <c r="E119" s="101">
        <v>30000000</v>
      </c>
      <c r="F119" s="101">
        <v>0</v>
      </c>
      <c r="G119" s="101">
        <v>0</v>
      </c>
      <c r="H119" s="101">
        <v>0</v>
      </c>
      <c r="I119" s="101">
        <v>10000000</v>
      </c>
      <c r="J119" s="101">
        <v>0</v>
      </c>
      <c r="K119" s="101">
        <v>0</v>
      </c>
      <c r="L119" s="101">
        <v>10000000</v>
      </c>
      <c r="M119" s="101">
        <v>0</v>
      </c>
      <c r="N119" s="101">
        <v>0</v>
      </c>
      <c r="O119" s="101">
        <v>10000000</v>
      </c>
      <c r="P119" s="101">
        <v>0</v>
      </c>
      <c r="Q119" s="101">
        <v>0</v>
      </c>
      <c r="R119" s="101">
        <f t="shared" si="35"/>
        <v>30000000</v>
      </c>
      <c r="S119" s="87">
        <v>212210166</v>
      </c>
      <c r="T119" s="87" t="s">
        <v>58</v>
      </c>
      <c r="U119" s="88">
        <v>30000000</v>
      </c>
      <c r="V119" s="89">
        <f t="shared" si="28"/>
        <v>0</v>
      </c>
      <c r="W119" s="84"/>
      <c r="X119" s="84"/>
      <c r="Y119" s="84"/>
      <c r="Z119" s="84"/>
      <c r="AA119" s="84"/>
      <c r="AB119" s="84"/>
      <c r="AC119" s="129"/>
      <c r="AD119" s="101">
        <v>0</v>
      </c>
      <c r="AF119" s="138" t="e">
        <f t="shared" si="29"/>
        <v>#DIV/0!</v>
      </c>
    </row>
    <row r="120" spans="1:32" x14ac:dyDescent="0.35">
      <c r="A120" s="98">
        <v>212210168</v>
      </c>
      <c r="B120" s="99" t="s">
        <v>59</v>
      </c>
      <c r="C120" s="100"/>
      <c r="D120" s="100" t="s">
        <v>735</v>
      </c>
      <c r="E120" s="101">
        <v>8000000</v>
      </c>
      <c r="F120" s="101">
        <v>666666.67000000004</v>
      </c>
      <c r="G120" s="101">
        <v>666666.67000000004</v>
      </c>
      <c r="H120" s="101">
        <v>666666.67000000004</v>
      </c>
      <c r="I120" s="101">
        <v>666666.67000000004</v>
      </c>
      <c r="J120" s="101">
        <v>666666.67000000004</v>
      </c>
      <c r="K120" s="101">
        <v>666666.67000000004</v>
      </c>
      <c r="L120" s="101">
        <v>666666.67000000004</v>
      </c>
      <c r="M120" s="101">
        <v>666666.67000000004</v>
      </c>
      <c r="N120" s="101">
        <v>666666.67000000004</v>
      </c>
      <c r="O120" s="101">
        <v>666666.67000000004</v>
      </c>
      <c r="P120" s="101">
        <v>666666.67000000004</v>
      </c>
      <c r="Q120" s="101">
        <v>666666.63</v>
      </c>
      <c r="R120" s="101">
        <f t="shared" si="35"/>
        <v>8000000</v>
      </c>
      <c r="S120" s="87">
        <v>212210168</v>
      </c>
      <c r="T120" s="87" t="s">
        <v>59</v>
      </c>
      <c r="U120" s="88">
        <v>8000000</v>
      </c>
      <c r="V120" s="89">
        <f t="shared" si="28"/>
        <v>0</v>
      </c>
      <c r="W120" s="91"/>
      <c r="X120" s="91"/>
      <c r="Y120" s="91"/>
      <c r="Z120" s="91"/>
      <c r="AA120" s="91"/>
      <c r="AB120" s="91"/>
      <c r="AC120" s="130"/>
      <c r="AD120" s="101">
        <v>0</v>
      </c>
      <c r="AE120" s="130"/>
      <c r="AF120" s="138">
        <f t="shared" si="29"/>
        <v>-1</v>
      </c>
    </row>
    <row r="121" spans="1:32" ht="29" x14ac:dyDescent="0.35">
      <c r="A121" s="98">
        <v>212210169</v>
      </c>
      <c r="B121" s="99" t="s">
        <v>737</v>
      </c>
      <c r="C121" s="100"/>
      <c r="D121" s="100" t="s">
        <v>735</v>
      </c>
      <c r="E121" s="101">
        <v>28000000</v>
      </c>
      <c r="F121" s="101">
        <v>2333333.33</v>
      </c>
      <c r="G121" s="101">
        <v>2333333.33</v>
      </c>
      <c r="H121" s="101">
        <v>2333333.33</v>
      </c>
      <c r="I121" s="101">
        <v>2333333.33</v>
      </c>
      <c r="J121" s="101">
        <v>2333333.33</v>
      </c>
      <c r="K121" s="101">
        <v>2333333.33</v>
      </c>
      <c r="L121" s="101">
        <v>2333333.33</v>
      </c>
      <c r="M121" s="101">
        <v>2333333.33</v>
      </c>
      <c r="N121" s="101">
        <v>2333333.33</v>
      </c>
      <c r="O121" s="101">
        <v>2333333.33</v>
      </c>
      <c r="P121" s="101">
        <v>2333333.33</v>
      </c>
      <c r="Q121" s="101">
        <v>2333333.37</v>
      </c>
      <c r="R121" s="101">
        <f t="shared" si="35"/>
        <v>27999999.999999996</v>
      </c>
      <c r="S121" s="87">
        <v>212210169</v>
      </c>
      <c r="T121" s="87" t="s">
        <v>60</v>
      </c>
      <c r="U121" s="88">
        <v>28000000</v>
      </c>
      <c r="V121" s="89">
        <f t="shared" si="28"/>
        <v>0</v>
      </c>
      <c r="W121" s="91"/>
      <c r="X121" s="91"/>
      <c r="Y121" s="91"/>
      <c r="Z121" s="91"/>
      <c r="AA121" s="91"/>
      <c r="AB121" s="91"/>
      <c r="AC121" s="130"/>
      <c r="AD121" s="101">
        <v>0</v>
      </c>
      <c r="AF121" s="138">
        <f t="shared" si="29"/>
        <v>-1</v>
      </c>
    </row>
    <row r="122" spans="1:32" s="130" customFormat="1" x14ac:dyDescent="0.35">
      <c r="A122" s="58">
        <v>212211</v>
      </c>
      <c r="B122" s="59" t="s">
        <v>828</v>
      </c>
      <c r="C122" s="92"/>
      <c r="D122" s="92"/>
      <c r="E122" s="93">
        <f>+E123</f>
        <v>975426925</v>
      </c>
      <c r="F122" s="93">
        <f t="shared" ref="F122:R122" si="48">+F123</f>
        <v>81285577.079999998</v>
      </c>
      <c r="G122" s="93">
        <f t="shared" si="48"/>
        <v>81285577.079999998</v>
      </c>
      <c r="H122" s="93">
        <f t="shared" si="48"/>
        <v>81285577.079999998</v>
      </c>
      <c r="I122" s="93">
        <f t="shared" si="48"/>
        <v>81285577.079999998</v>
      </c>
      <c r="J122" s="93">
        <f t="shared" si="48"/>
        <v>81285577.079999998</v>
      </c>
      <c r="K122" s="93">
        <f t="shared" si="48"/>
        <v>81285577.079999998</v>
      </c>
      <c r="L122" s="93">
        <f t="shared" si="48"/>
        <v>81285577.079999998</v>
      </c>
      <c r="M122" s="93">
        <f t="shared" si="48"/>
        <v>81285577.079999998</v>
      </c>
      <c r="N122" s="93">
        <f t="shared" si="48"/>
        <v>81285577.079999998</v>
      </c>
      <c r="O122" s="93">
        <f t="shared" si="48"/>
        <v>81285577.079999998</v>
      </c>
      <c r="P122" s="93">
        <f t="shared" si="48"/>
        <v>81285577.079999998</v>
      </c>
      <c r="Q122" s="93">
        <f t="shared" si="48"/>
        <v>81285577.120000005</v>
      </c>
      <c r="R122" s="93">
        <f t="shared" si="48"/>
        <v>975426925</v>
      </c>
      <c r="S122" s="87">
        <v>212211</v>
      </c>
      <c r="T122" s="87" t="s">
        <v>61</v>
      </c>
      <c r="U122" s="88">
        <v>975426925</v>
      </c>
      <c r="V122" s="89">
        <f t="shared" si="28"/>
        <v>0</v>
      </c>
      <c r="W122" s="91"/>
      <c r="X122" s="91"/>
      <c r="Y122" s="91"/>
      <c r="Z122" s="91"/>
      <c r="AA122" s="91"/>
      <c r="AB122" s="91"/>
      <c r="AD122" s="93">
        <v>105949949</v>
      </c>
      <c r="AE122" s="129"/>
      <c r="AF122" s="136">
        <f t="shared" si="29"/>
        <v>0.3034286377240788</v>
      </c>
    </row>
    <row r="123" spans="1:32" s="130" customFormat="1" ht="29" x14ac:dyDescent="0.35">
      <c r="A123" s="94">
        <v>2122112</v>
      </c>
      <c r="B123" s="95" t="s">
        <v>829</v>
      </c>
      <c r="C123" s="96"/>
      <c r="D123" s="96"/>
      <c r="E123" s="97">
        <f>+E124+E125</f>
        <v>975426925</v>
      </c>
      <c r="F123" s="97">
        <f t="shared" ref="F123:R123" si="49">+F124+F125</f>
        <v>81285577.079999998</v>
      </c>
      <c r="G123" s="97">
        <f t="shared" si="49"/>
        <v>81285577.079999998</v>
      </c>
      <c r="H123" s="97">
        <f t="shared" si="49"/>
        <v>81285577.079999998</v>
      </c>
      <c r="I123" s="97">
        <f t="shared" si="49"/>
        <v>81285577.079999998</v>
      </c>
      <c r="J123" s="97">
        <f t="shared" si="49"/>
        <v>81285577.079999998</v>
      </c>
      <c r="K123" s="97">
        <f t="shared" si="49"/>
        <v>81285577.079999998</v>
      </c>
      <c r="L123" s="97">
        <f t="shared" si="49"/>
        <v>81285577.079999998</v>
      </c>
      <c r="M123" s="97">
        <f t="shared" si="49"/>
        <v>81285577.079999998</v>
      </c>
      <c r="N123" s="97">
        <f t="shared" si="49"/>
        <v>81285577.079999998</v>
      </c>
      <c r="O123" s="97">
        <f t="shared" si="49"/>
        <v>81285577.079999998</v>
      </c>
      <c r="P123" s="97">
        <f t="shared" si="49"/>
        <v>81285577.079999998</v>
      </c>
      <c r="Q123" s="97">
        <f t="shared" si="49"/>
        <v>81285577.120000005</v>
      </c>
      <c r="R123" s="97">
        <f t="shared" si="49"/>
        <v>975426925</v>
      </c>
      <c r="S123" s="87">
        <v>2122112</v>
      </c>
      <c r="T123" s="87" t="s">
        <v>62</v>
      </c>
      <c r="U123" s="88">
        <v>975426925</v>
      </c>
      <c r="V123" s="89">
        <f t="shared" si="28"/>
        <v>0</v>
      </c>
      <c r="W123" s="84"/>
      <c r="X123" s="84"/>
      <c r="Y123" s="84"/>
      <c r="Z123" s="84"/>
      <c r="AA123" s="84"/>
      <c r="AB123" s="84"/>
      <c r="AC123" s="129"/>
      <c r="AD123" s="97">
        <v>105949949</v>
      </c>
      <c r="AF123" s="137">
        <f t="shared" si="29"/>
        <v>0.3034286377240788</v>
      </c>
    </row>
    <row r="124" spans="1:32" x14ac:dyDescent="0.35">
      <c r="A124" s="98">
        <v>21221121</v>
      </c>
      <c r="B124" s="99" t="s">
        <v>830</v>
      </c>
      <c r="C124" s="100"/>
      <c r="D124" s="100" t="s">
        <v>756</v>
      </c>
      <c r="E124" s="101">
        <v>772497771</v>
      </c>
      <c r="F124" s="101">
        <v>64374814.25</v>
      </c>
      <c r="G124" s="101">
        <v>64374814.25</v>
      </c>
      <c r="H124" s="101">
        <v>64374814.25</v>
      </c>
      <c r="I124" s="101">
        <v>64374814.25</v>
      </c>
      <c r="J124" s="101">
        <v>64374814.25</v>
      </c>
      <c r="K124" s="101">
        <v>64374814.25</v>
      </c>
      <c r="L124" s="101">
        <v>64374814.25</v>
      </c>
      <c r="M124" s="101">
        <v>64374814.25</v>
      </c>
      <c r="N124" s="101">
        <v>64374814.25</v>
      </c>
      <c r="O124" s="101">
        <v>64374814.25</v>
      </c>
      <c r="P124" s="101">
        <v>64374814.25</v>
      </c>
      <c r="Q124" s="101">
        <v>64374814.25</v>
      </c>
      <c r="R124" s="101">
        <f t="shared" si="35"/>
        <v>772497771</v>
      </c>
      <c r="S124" s="87">
        <v>21221121</v>
      </c>
      <c r="T124" s="87" t="s">
        <v>830</v>
      </c>
      <c r="U124" s="88">
        <v>772497771</v>
      </c>
      <c r="V124" s="89">
        <f t="shared" si="28"/>
        <v>0</v>
      </c>
      <c r="AD124" s="101">
        <v>86701849</v>
      </c>
      <c r="AE124" s="130"/>
      <c r="AF124" s="138">
        <f t="shared" si="29"/>
        <v>0.34682872502424344</v>
      </c>
    </row>
    <row r="125" spans="1:32" x14ac:dyDescent="0.35">
      <c r="A125" s="98">
        <v>21221122</v>
      </c>
      <c r="B125" s="99" t="s">
        <v>831</v>
      </c>
      <c r="C125" s="100"/>
      <c r="D125" s="100" t="s">
        <v>756</v>
      </c>
      <c r="E125" s="101">
        <v>202929154</v>
      </c>
      <c r="F125" s="101">
        <v>16910762.829999998</v>
      </c>
      <c r="G125" s="101">
        <v>16910762.829999998</v>
      </c>
      <c r="H125" s="101">
        <v>16910762.829999998</v>
      </c>
      <c r="I125" s="101">
        <v>16910762.829999998</v>
      </c>
      <c r="J125" s="101">
        <v>16910762.829999998</v>
      </c>
      <c r="K125" s="101">
        <v>16910762.829999998</v>
      </c>
      <c r="L125" s="101">
        <v>16910762.829999998</v>
      </c>
      <c r="M125" s="101">
        <v>16910762.829999998</v>
      </c>
      <c r="N125" s="101">
        <v>16910762.829999998</v>
      </c>
      <c r="O125" s="101">
        <v>16910762.829999998</v>
      </c>
      <c r="P125" s="101">
        <v>16910762.829999998</v>
      </c>
      <c r="Q125" s="101">
        <v>16910762.870000001</v>
      </c>
      <c r="R125" s="101">
        <f t="shared" si="35"/>
        <v>202929153.99999994</v>
      </c>
      <c r="S125" s="87">
        <v>21221122</v>
      </c>
      <c r="T125" s="87" t="s">
        <v>831</v>
      </c>
      <c r="U125" s="88">
        <v>202929154</v>
      </c>
      <c r="V125" s="89">
        <f t="shared" si="28"/>
        <v>0</v>
      </c>
      <c r="W125" s="91"/>
      <c r="X125" s="91"/>
      <c r="Y125" s="91"/>
      <c r="Z125" s="91"/>
      <c r="AA125" s="91"/>
      <c r="AB125" s="91"/>
      <c r="AC125" s="130"/>
      <c r="AD125" s="101">
        <v>19248100</v>
      </c>
      <c r="AF125" s="138">
        <f t="shared" si="29"/>
        <v>0.13821595119609409</v>
      </c>
    </row>
    <row r="126" spans="1:32" ht="43.5" x14ac:dyDescent="0.35">
      <c r="A126" s="58">
        <v>212212</v>
      </c>
      <c r="B126" s="59" t="s">
        <v>832</v>
      </c>
      <c r="C126" s="92"/>
      <c r="D126" s="92"/>
      <c r="E126" s="93">
        <f>+E127+E131</f>
        <v>270310500.00999999</v>
      </c>
      <c r="F126" s="93">
        <f t="shared" ref="F126:R126" si="50">+F127+F131</f>
        <v>0</v>
      </c>
      <c r="G126" s="93">
        <f t="shared" si="50"/>
        <v>5450000</v>
      </c>
      <c r="H126" s="93">
        <f t="shared" si="50"/>
        <v>0</v>
      </c>
      <c r="I126" s="93">
        <f t="shared" si="50"/>
        <v>0</v>
      </c>
      <c r="J126" s="93">
        <f t="shared" si="50"/>
        <v>0</v>
      </c>
      <c r="K126" s="93">
        <f t="shared" si="50"/>
        <v>0</v>
      </c>
      <c r="L126" s="93">
        <f t="shared" si="50"/>
        <v>0</v>
      </c>
      <c r="M126" s="93">
        <f t="shared" si="50"/>
        <v>5450000</v>
      </c>
      <c r="N126" s="93">
        <f t="shared" si="50"/>
        <v>0</v>
      </c>
      <c r="O126" s="93">
        <f t="shared" si="50"/>
        <v>0</v>
      </c>
      <c r="P126" s="93">
        <f t="shared" si="50"/>
        <v>0</v>
      </c>
      <c r="Q126" s="93">
        <f t="shared" si="50"/>
        <v>0</v>
      </c>
      <c r="R126" s="93">
        <f t="shared" si="50"/>
        <v>270310500.00999999</v>
      </c>
      <c r="S126" s="87">
        <v>212212</v>
      </c>
      <c r="T126" s="87" t="s">
        <v>63</v>
      </c>
      <c r="U126" s="88">
        <v>270310500</v>
      </c>
      <c r="V126" s="89">
        <f t="shared" si="28"/>
        <v>9.9999904632568359E-3</v>
      </c>
      <c r="W126" s="91"/>
      <c r="X126" s="91"/>
      <c r="Y126" s="91"/>
      <c r="Z126" s="91"/>
      <c r="AA126" s="91"/>
      <c r="AB126" s="91"/>
      <c r="AC126" s="130"/>
      <c r="AD126" s="93">
        <v>1700000</v>
      </c>
      <c r="AF126" s="136" t="e">
        <f t="shared" si="29"/>
        <v>#DIV/0!</v>
      </c>
    </row>
    <row r="127" spans="1:32" ht="43.5" x14ac:dyDescent="0.35">
      <c r="A127" s="94">
        <v>2122122</v>
      </c>
      <c r="B127" s="95" t="s">
        <v>833</v>
      </c>
      <c r="C127" s="96"/>
      <c r="D127" s="96"/>
      <c r="E127" s="97">
        <f>+E128+E129+E130</f>
        <v>10900000</v>
      </c>
      <c r="F127" s="97">
        <f t="shared" ref="F127:R127" si="51">+F128+F129+F130</f>
        <v>0</v>
      </c>
      <c r="G127" s="97">
        <f t="shared" si="51"/>
        <v>5450000</v>
      </c>
      <c r="H127" s="97">
        <f t="shared" si="51"/>
        <v>0</v>
      </c>
      <c r="I127" s="97">
        <f t="shared" si="51"/>
        <v>0</v>
      </c>
      <c r="J127" s="97">
        <f t="shared" si="51"/>
        <v>0</v>
      </c>
      <c r="K127" s="97">
        <f t="shared" si="51"/>
        <v>0</v>
      </c>
      <c r="L127" s="97">
        <f t="shared" si="51"/>
        <v>0</v>
      </c>
      <c r="M127" s="97">
        <f t="shared" si="51"/>
        <v>5450000</v>
      </c>
      <c r="N127" s="97">
        <f t="shared" si="51"/>
        <v>0</v>
      </c>
      <c r="O127" s="97">
        <f t="shared" si="51"/>
        <v>0</v>
      </c>
      <c r="P127" s="97">
        <f t="shared" si="51"/>
        <v>0</v>
      </c>
      <c r="Q127" s="97">
        <f t="shared" si="51"/>
        <v>0</v>
      </c>
      <c r="R127" s="97">
        <f t="shared" si="51"/>
        <v>10900000</v>
      </c>
      <c r="S127" s="87">
        <v>2122122</v>
      </c>
      <c r="T127" s="87" t="s">
        <v>64</v>
      </c>
      <c r="U127" s="88">
        <v>10900000</v>
      </c>
      <c r="V127" s="89">
        <f t="shared" si="28"/>
        <v>0</v>
      </c>
      <c r="AD127" s="97">
        <v>1700000</v>
      </c>
      <c r="AF127" s="137" t="e">
        <f t="shared" si="29"/>
        <v>#DIV/0!</v>
      </c>
    </row>
    <row r="128" spans="1:32" x14ac:dyDescent="0.35">
      <c r="A128" s="98">
        <v>21221225</v>
      </c>
      <c r="B128" s="99" t="s">
        <v>834</v>
      </c>
      <c r="C128" s="100"/>
      <c r="D128" s="100" t="s">
        <v>756</v>
      </c>
      <c r="E128" s="101">
        <v>5000000</v>
      </c>
      <c r="F128" s="101">
        <v>0</v>
      </c>
      <c r="G128" s="101">
        <v>2500000</v>
      </c>
      <c r="H128" s="101">
        <v>0</v>
      </c>
      <c r="I128" s="101">
        <v>0</v>
      </c>
      <c r="J128" s="101">
        <v>0</v>
      </c>
      <c r="K128" s="101">
        <v>0</v>
      </c>
      <c r="L128" s="101">
        <v>0</v>
      </c>
      <c r="M128" s="101">
        <v>2500000</v>
      </c>
      <c r="N128" s="101">
        <v>0</v>
      </c>
      <c r="O128" s="101">
        <v>0</v>
      </c>
      <c r="P128" s="101">
        <v>0</v>
      </c>
      <c r="Q128" s="101">
        <v>0</v>
      </c>
      <c r="R128" s="101">
        <f t="shared" si="35"/>
        <v>5000000</v>
      </c>
      <c r="S128" s="87">
        <v>21221225</v>
      </c>
      <c r="T128" s="87" t="s">
        <v>834</v>
      </c>
      <c r="U128" s="88">
        <v>5000000</v>
      </c>
      <c r="V128" s="89">
        <f t="shared" si="28"/>
        <v>0</v>
      </c>
      <c r="AD128" s="101">
        <v>400000</v>
      </c>
      <c r="AF128" s="138" t="e">
        <f t="shared" si="29"/>
        <v>#DIV/0!</v>
      </c>
    </row>
    <row r="129" spans="1:32" s="130" customFormat="1" x14ac:dyDescent="0.35">
      <c r="A129" s="98">
        <v>21221228</v>
      </c>
      <c r="B129" s="99" t="s">
        <v>835</v>
      </c>
      <c r="C129" s="100"/>
      <c r="D129" s="100" t="s">
        <v>756</v>
      </c>
      <c r="E129" s="101">
        <v>5000000</v>
      </c>
      <c r="F129" s="101">
        <v>0</v>
      </c>
      <c r="G129" s="101">
        <v>2500000</v>
      </c>
      <c r="H129" s="101">
        <v>0</v>
      </c>
      <c r="I129" s="101">
        <v>0</v>
      </c>
      <c r="J129" s="101">
        <v>0</v>
      </c>
      <c r="K129" s="101">
        <v>0</v>
      </c>
      <c r="L129" s="101">
        <v>0</v>
      </c>
      <c r="M129" s="101">
        <v>2500000</v>
      </c>
      <c r="N129" s="101">
        <v>0</v>
      </c>
      <c r="O129" s="101">
        <v>0</v>
      </c>
      <c r="P129" s="101">
        <v>0</v>
      </c>
      <c r="Q129" s="101">
        <v>0</v>
      </c>
      <c r="R129" s="101">
        <f t="shared" si="35"/>
        <v>5000000</v>
      </c>
      <c r="S129" s="87">
        <v>21221228</v>
      </c>
      <c r="T129" s="87" t="s">
        <v>835</v>
      </c>
      <c r="U129" s="88">
        <v>5000000</v>
      </c>
      <c r="V129" s="89">
        <f t="shared" si="28"/>
        <v>0</v>
      </c>
      <c r="W129" s="84"/>
      <c r="X129" s="84"/>
      <c r="Y129" s="84"/>
      <c r="Z129" s="84"/>
      <c r="AA129" s="84"/>
      <c r="AB129" s="84"/>
      <c r="AC129" s="129"/>
      <c r="AD129" s="101">
        <v>800000</v>
      </c>
      <c r="AE129" s="129"/>
      <c r="AF129" s="138" t="e">
        <f t="shared" si="29"/>
        <v>#DIV/0!</v>
      </c>
    </row>
    <row r="130" spans="1:32" s="130" customFormat="1" x14ac:dyDescent="0.35">
      <c r="A130" s="98">
        <v>21221229</v>
      </c>
      <c r="B130" s="99" t="s">
        <v>836</v>
      </c>
      <c r="C130" s="100"/>
      <c r="D130" s="100" t="s">
        <v>756</v>
      </c>
      <c r="E130" s="101">
        <v>900000</v>
      </c>
      <c r="F130" s="101">
        <v>0</v>
      </c>
      <c r="G130" s="101">
        <v>450000</v>
      </c>
      <c r="H130" s="101">
        <v>0</v>
      </c>
      <c r="I130" s="101">
        <v>0</v>
      </c>
      <c r="J130" s="101">
        <v>0</v>
      </c>
      <c r="K130" s="101">
        <v>0</v>
      </c>
      <c r="L130" s="101">
        <v>0</v>
      </c>
      <c r="M130" s="101">
        <v>450000</v>
      </c>
      <c r="N130" s="101">
        <v>0</v>
      </c>
      <c r="O130" s="101">
        <v>0</v>
      </c>
      <c r="P130" s="101">
        <v>0</v>
      </c>
      <c r="Q130" s="101">
        <v>0</v>
      </c>
      <c r="R130" s="101">
        <f t="shared" si="35"/>
        <v>900000</v>
      </c>
      <c r="S130" s="87">
        <v>21221229</v>
      </c>
      <c r="T130" s="87" t="s">
        <v>837</v>
      </c>
      <c r="U130" s="88">
        <v>900000</v>
      </c>
      <c r="V130" s="89">
        <f t="shared" si="28"/>
        <v>0</v>
      </c>
      <c r="W130" s="84"/>
      <c r="X130" s="84"/>
      <c r="Y130" s="84"/>
      <c r="Z130" s="84"/>
      <c r="AA130" s="84"/>
      <c r="AB130" s="84"/>
      <c r="AC130" s="129"/>
      <c r="AD130" s="101">
        <v>500000</v>
      </c>
      <c r="AF130" s="138" t="e">
        <f t="shared" si="29"/>
        <v>#DIV/0!</v>
      </c>
    </row>
    <row r="131" spans="1:32" x14ac:dyDescent="0.35">
      <c r="A131" s="94">
        <v>2122123</v>
      </c>
      <c r="B131" s="95" t="s">
        <v>65</v>
      </c>
      <c r="C131" s="96"/>
      <c r="D131" s="96"/>
      <c r="E131" s="97">
        <f>+E132</f>
        <v>259410500.00999999</v>
      </c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>
        <f>+R132</f>
        <v>259410500.00999999</v>
      </c>
      <c r="S131" s="87">
        <v>2122123</v>
      </c>
      <c r="T131" s="87" t="s">
        <v>65</v>
      </c>
      <c r="U131" s="88">
        <v>259410500</v>
      </c>
      <c r="V131" s="89">
        <f t="shared" si="28"/>
        <v>9.9999904632568359E-3</v>
      </c>
      <c r="AD131" s="97">
        <v>0</v>
      </c>
      <c r="AE131" s="130"/>
      <c r="AF131" s="137" t="e">
        <f t="shared" ref="AF131:AF194" si="52">(AD131-F131)/F131</f>
        <v>#DIV/0!</v>
      </c>
    </row>
    <row r="132" spans="1:32" x14ac:dyDescent="0.35">
      <c r="A132" s="98">
        <v>21221238</v>
      </c>
      <c r="B132" s="99" t="s">
        <v>65</v>
      </c>
      <c r="C132" s="100"/>
      <c r="D132" s="100" t="s">
        <v>756</v>
      </c>
      <c r="E132" s="101">
        <v>259410500.00999999</v>
      </c>
      <c r="F132" s="101">
        <v>0</v>
      </c>
      <c r="G132" s="101">
        <v>0</v>
      </c>
      <c r="H132" s="101">
        <v>0</v>
      </c>
      <c r="I132" s="101">
        <v>86470166.670000002</v>
      </c>
      <c r="J132" s="101">
        <v>0</v>
      </c>
      <c r="K132" s="101">
        <v>0</v>
      </c>
      <c r="L132" s="101">
        <v>0</v>
      </c>
      <c r="M132" s="101">
        <v>86470166.670000002</v>
      </c>
      <c r="N132" s="101">
        <v>0</v>
      </c>
      <c r="O132" s="101">
        <v>0</v>
      </c>
      <c r="P132" s="101">
        <v>86470166.670000002</v>
      </c>
      <c r="Q132" s="101">
        <v>0</v>
      </c>
      <c r="R132" s="101">
        <f t="shared" si="35"/>
        <v>259410500.00999999</v>
      </c>
      <c r="S132" s="87">
        <v>21221238</v>
      </c>
      <c r="T132" s="87" t="s">
        <v>65</v>
      </c>
      <c r="U132" s="88">
        <v>259410500</v>
      </c>
      <c r="V132" s="89">
        <f t="shared" si="28"/>
        <v>9.9999904632568359E-3</v>
      </c>
      <c r="W132" s="91"/>
      <c r="X132" s="91"/>
      <c r="Y132" s="91"/>
      <c r="Z132" s="91"/>
      <c r="AA132" s="91"/>
      <c r="AB132" s="91"/>
      <c r="AC132" s="130"/>
      <c r="AD132" s="101">
        <v>0</v>
      </c>
      <c r="AF132" s="138" t="e">
        <f t="shared" si="52"/>
        <v>#DIV/0!</v>
      </c>
    </row>
    <row r="133" spans="1:32" ht="29" x14ac:dyDescent="0.35">
      <c r="A133" s="58">
        <v>212213</v>
      </c>
      <c r="B133" s="59" t="s">
        <v>838</v>
      </c>
      <c r="C133" s="92"/>
      <c r="D133" s="92"/>
      <c r="E133" s="93">
        <f>+E134+E142+E144</f>
        <v>695400000</v>
      </c>
      <c r="F133" s="93">
        <f t="shared" ref="F133:R133" si="53">+F134+F142+F144</f>
        <v>28000000.006666668</v>
      </c>
      <c r="G133" s="93">
        <f t="shared" si="53"/>
        <v>129500000.00666668</v>
      </c>
      <c r="H133" s="93">
        <f t="shared" si="53"/>
        <v>114000000.00666668</v>
      </c>
      <c r="I133" s="93">
        <f t="shared" si="53"/>
        <v>67000000.006666675</v>
      </c>
      <c r="J133" s="93">
        <f t="shared" si="53"/>
        <v>75900000.006666675</v>
      </c>
      <c r="K133" s="93">
        <f t="shared" si="53"/>
        <v>38000000.006666668</v>
      </c>
      <c r="L133" s="93">
        <f t="shared" si="53"/>
        <v>88000000.006666675</v>
      </c>
      <c r="M133" s="93">
        <f t="shared" si="53"/>
        <v>43000000.006666675</v>
      </c>
      <c r="N133" s="93">
        <f t="shared" si="53"/>
        <v>28000000.006666668</v>
      </c>
      <c r="O133" s="93">
        <f t="shared" si="53"/>
        <v>28000000.006666668</v>
      </c>
      <c r="P133" s="93">
        <f t="shared" si="53"/>
        <v>28000000.006666668</v>
      </c>
      <c r="Q133" s="93">
        <f t="shared" si="53"/>
        <v>27999999.92666667</v>
      </c>
      <c r="R133" s="93">
        <f t="shared" si="53"/>
        <v>695400000</v>
      </c>
      <c r="S133" s="87">
        <v>212213</v>
      </c>
      <c r="T133" s="87" t="s">
        <v>66</v>
      </c>
      <c r="U133" s="88">
        <v>555400000</v>
      </c>
      <c r="V133" s="89">
        <f t="shared" si="28"/>
        <v>140000000</v>
      </c>
      <c r="W133" s="91"/>
      <c r="X133" s="91"/>
      <c r="Y133" s="91"/>
      <c r="Z133" s="91"/>
      <c r="AA133" s="91"/>
      <c r="AB133" s="91"/>
      <c r="AC133" s="130"/>
      <c r="AD133" s="93">
        <v>12500000</v>
      </c>
      <c r="AF133" s="136">
        <f t="shared" si="52"/>
        <v>-0.55357142867772113</v>
      </c>
    </row>
    <row r="134" spans="1:32" ht="29" x14ac:dyDescent="0.35">
      <c r="A134" s="94">
        <v>2122132</v>
      </c>
      <c r="B134" s="95" t="s">
        <v>839</v>
      </c>
      <c r="C134" s="96"/>
      <c r="D134" s="96"/>
      <c r="E134" s="97">
        <f>+E135+E136+E137+E139+E141+E138+E140</f>
        <v>172500000</v>
      </c>
      <c r="F134" s="97">
        <f t="shared" ref="F134:R134" si="54">+F135+F136+F137+F139+F141+F138+F140</f>
        <v>12083333.333333334</v>
      </c>
      <c r="G134" s="97">
        <f t="shared" si="54"/>
        <v>24083333.333333336</v>
      </c>
      <c r="H134" s="97">
        <f t="shared" si="54"/>
        <v>17083333.333333336</v>
      </c>
      <c r="I134" s="97">
        <f t="shared" si="54"/>
        <v>15583333.333333334</v>
      </c>
      <c r="J134" s="97">
        <f t="shared" si="54"/>
        <v>19083333.333333336</v>
      </c>
      <c r="K134" s="97">
        <f t="shared" si="54"/>
        <v>12083333.333333334</v>
      </c>
      <c r="L134" s="97">
        <f t="shared" si="54"/>
        <v>12083333.333333334</v>
      </c>
      <c r="M134" s="97">
        <f t="shared" si="54"/>
        <v>12083333.333333334</v>
      </c>
      <c r="N134" s="97">
        <f t="shared" si="54"/>
        <v>12083333.333333334</v>
      </c>
      <c r="O134" s="97">
        <f t="shared" si="54"/>
        <v>12083333.333333334</v>
      </c>
      <c r="P134" s="97">
        <f t="shared" si="54"/>
        <v>12083333.333333334</v>
      </c>
      <c r="Q134" s="97">
        <f t="shared" si="54"/>
        <v>12083333.333333334</v>
      </c>
      <c r="R134" s="97">
        <f t="shared" si="54"/>
        <v>172500000</v>
      </c>
      <c r="S134" s="87">
        <v>2122132</v>
      </c>
      <c r="T134" s="87" t="s">
        <v>67</v>
      </c>
      <c r="U134" s="88">
        <v>172500000</v>
      </c>
      <c r="V134" s="89">
        <f t="shared" ref="V134:V200" si="55">+E134-U134</f>
        <v>0</v>
      </c>
      <c r="AD134" s="97">
        <v>3300000</v>
      </c>
      <c r="AF134" s="137">
        <f t="shared" si="52"/>
        <v>-0.72689655172413792</v>
      </c>
    </row>
    <row r="135" spans="1:32" x14ac:dyDescent="0.35">
      <c r="A135" s="98">
        <v>21221321</v>
      </c>
      <c r="B135" s="99" t="s">
        <v>840</v>
      </c>
      <c r="C135" s="100"/>
      <c r="D135" s="100" t="s">
        <v>756</v>
      </c>
      <c r="E135" s="103">
        <v>80000000</v>
      </c>
      <c r="F135" s="101">
        <v>6666666.6699999999</v>
      </c>
      <c r="G135" s="101">
        <v>6666666.6699999999</v>
      </c>
      <c r="H135" s="101">
        <v>6666666.6699999999</v>
      </c>
      <c r="I135" s="101">
        <v>6666666.6699999999</v>
      </c>
      <c r="J135" s="101">
        <v>6666666.6699999999</v>
      </c>
      <c r="K135" s="101">
        <v>6666666.6699999999</v>
      </c>
      <c r="L135" s="101">
        <v>6666666.6699999999</v>
      </c>
      <c r="M135" s="101">
        <v>6666666.6699999999</v>
      </c>
      <c r="N135" s="101">
        <v>6666666.6699999999</v>
      </c>
      <c r="O135" s="101">
        <v>6666666.6699999999</v>
      </c>
      <c r="P135" s="101">
        <v>6666666.6699999999</v>
      </c>
      <c r="Q135" s="101">
        <v>6666666.6299999999</v>
      </c>
      <c r="R135" s="101">
        <f t="shared" si="35"/>
        <v>80000000</v>
      </c>
      <c r="S135" s="87">
        <v>21221321</v>
      </c>
      <c r="T135" s="87" t="s">
        <v>841</v>
      </c>
      <c r="U135" s="88">
        <v>80000000</v>
      </c>
      <c r="V135" s="89">
        <f t="shared" si="55"/>
        <v>0</v>
      </c>
      <c r="AD135" s="101">
        <v>700000</v>
      </c>
      <c r="AF135" s="138">
        <f t="shared" si="52"/>
        <v>-0.89500000005250002</v>
      </c>
    </row>
    <row r="136" spans="1:32" s="130" customFormat="1" x14ac:dyDescent="0.35">
      <c r="A136" s="98">
        <v>21221322</v>
      </c>
      <c r="B136" s="99" t="s">
        <v>842</v>
      </c>
      <c r="C136" s="100"/>
      <c r="D136" s="100" t="s">
        <v>756</v>
      </c>
      <c r="E136" s="103">
        <v>25000000</v>
      </c>
      <c r="F136" s="101">
        <v>2083333.33</v>
      </c>
      <c r="G136" s="101">
        <v>2083333.33</v>
      </c>
      <c r="H136" s="101">
        <v>2083333.33</v>
      </c>
      <c r="I136" s="101">
        <v>2083333.33</v>
      </c>
      <c r="J136" s="101">
        <v>2083333.33</v>
      </c>
      <c r="K136" s="101">
        <v>2083333.33</v>
      </c>
      <c r="L136" s="101">
        <v>2083333.33</v>
      </c>
      <c r="M136" s="101">
        <v>2083333.33</v>
      </c>
      <c r="N136" s="101">
        <v>2083333.33</v>
      </c>
      <c r="O136" s="101">
        <v>2083333.33</v>
      </c>
      <c r="P136" s="101">
        <v>2083333.33</v>
      </c>
      <c r="Q136" s="101">
        <v>2083333.37</v>
      </c>
      <c r="R136" s="101">
        <f t="shared" si="35"/>
        <v>24999999.999999996</v>
      </c>
      <c r="S136" s="87">
        <v>21221322</v>
      </c>
      <c r="T136" s="87" t="s">
        <v>843</v>
      </c>
      <c r="U136" s="88">
        <v>25000000</v>
      </c>
      <c r="V136" s="89">
        <f t="shared" si="55"/>
        <v>0</v>
      </c>
      <c r="W136" s="84"/>
      <c r="X136" s="84"/>
      <c r="Y136" s="84"/>
      <c r="Z136" s="84"/>
      <c r="AA136" s="84"/>
      <c r="AB136" s="84"/>
      <c r="AC136" s="129"/>
      <c r="AD136" s="101">
        <v>0</v>
      </c>
      <c r="AE136" s="129"/>
      <c r="AF136" s="138">
        <f t="shared" si="52"/>
        <v>-1</v>
      </c>
    </row>
    <row r="137" spans="1:32" ht="43.5" x14ac:dyDescent="0.35">
      <c r="A137" s="98">
        <v>21221323</v>
      </c>
      <c r="B137" s="99" t="s">
        <v>844</v>
      </c>
      <c r="C137" s="100"/>
      <c r="D137" s="100" t="s">
        <v>756</v>
      </c>
      <c r="E137" s="103">
        <v>8000000</v>
      </c>
      <c r="F137" s="101">
        <v>0</v>
      </c>
      <c r="G137" s="101">
        <v>4000000</v>
      </c>
      <c r="H137" s="101">
        <v>0</v>
      </c>
      <c r="I137" s="101">
        <v>0</v>
      </c>
      <c r="J137" s="101">
        <v>4000000</v>
      </c>
      <c r="K137" s="101">
        <v>0</v>
      </c>
      <c r="L137" s="101">
        <v>0</v>
      </c>
      <c r="M137" s="101">
        <v>0</v>
      </c>
      <c r="N137" s="101">
        <v>0</v>
      </c>
      <c r="O137" s="101">
        <v>0</v>
      </c>
      <c r="P137" s="101">
        <v>0</v>
      </c>
      <c r="Q137" s="101">
        <v>0</v>
      </c>
      <c r="R137" s="101">
        <f t="shared" si="35"/>
        <v>8000000</v>
      </c>
      <c r="S137" s="87">
        <v>21221323</v>
      </c>
      <c r="T137" s="87" t="s">
        <v>845</v>
      </c>
      <c r="U137" s="88">
        <v>8000000</v>
      </c>
      <c r="V137" s="89">
        <f t="shared" si="55"/>
        <v>0</v>
      </c>
      <c r="AD137" s="101">
        <v>0</v>
      </c>
      <c r="AE137" s="130"/>
      <c r="AF137" s="138" t="e">
        <f t="shared" si="52"/>
        <v>#DIV/0!</v>
      </c>
    </row>
    <row r="138" spans="1:32" s="130" customFormat="1" ht="43.5" x14ac:dyDescent="0.35">
      <c r="A138" s="113">
        <v>21221324</v>
      </c>
      <c r="B138" s="114" t="s">
        <v>846</v>
      </c>
      <c r="C138" s="100"/>
      <c r="D138" s="100"/>
      <c r="E138" s="103">
        <v>15000000</v>
      </c>
      <c r="F138" s="101"/>
      <c r="G138" s="101">
        <v>5000000</v>
      </c>
      <c r="H138" s="101">
        <v>3500000</v>
      </c>
      <c r="I138" s="101">
        <v>3500000</v>
      </c>
      <c r="J138" s="101">
        <v>3000000</v>
      </c>
      <c r="K138" s="101"/>
      <c r="L138" s="101"/>
      <c r="M138" s="101"/>
      <c r="N138" s="101"/>
      <c r="O138" s="101"/>
      <c r="P138" s="101"/>
      <c r="Q138" s="101"/>
      <c r="R138" s="101">
        <f t="shared" si="35"/>
        <v>15000000</v>
      </c>
      <c r="S138" s="87">
        <v>21221324</v>
      </c>
      <c r="T138" s="87" t="s">
        <v>846</v>
      </c>
      <c r="U138" s="88">
        <v>15000000</v>
      </c>
      <c r="V138" s="89">
        <f t="shared" si="55"/>
        <v>0</v>
      </c>
      <c r="W138" s="84"/>
      <c r="X138" s="84"/>
      <c r="Y138" s="84"/>
      <c r="Z138" s="84"/>
      <c r="AA138" s="84"/>
      <c r="AB138" s="84"/>
      <c r="AC138" s="129"/>
      <c r="AD138" s="101">
        <v>500000</v>
      </c>
      <c r="AE138" s="129"/>
      <c r="AF138" s="138" t="e">
        <f t="shared" si="52"/>
        <v>#DIV/0!</v>
      </c>
    </row>
    <row r="139" spans="1:32" ht="58" x14ac:dyDescent="0.35">
      <c r="A139" s="98">
        <v>21221326</v>
      </c>
      <c r="B139" s="99" t="s">
        <v>847</v>
      </c>
      <c r="C139" s="100"/>
      <c r="D139" s="100" t="s">
        <v>756</v>
      </c>
      <c r="E139" s="103">
        <v>40000000</v>
      </c>
      <c r="F139" s="101">
        <v>3333333.3333333335</v>
      </c>
      <c r="G139" s="101">
        <v>3333333.3333333335</v>
      </c>
      <c r="H139" s="101">
        <v>3333333.3333333335</v>
      </c>
      <c r="I139" s="101">
        <v>3333333.3333333335</v>
      </c>
      <c r="J139" s="101">
        <v>3333333.3333333335</v>
      </c>
      <c r="K139" s="101">
        <v>3333333.3333333335</v>
      </c>
      <c r="L139" s="101">
        <v>3333333.3333333335</v>
      </c>
      <c r="M139" s="101">
        <v>3333333.3333333335</v>
      </c>
      <c r="N139" s="101">
        <v>3333333.3333333335</v>
      </c>
      <c r="O139" s="101">
        <v>3333333.3333333335</v>
      </c>
      <c r="P139" s="101">
        <v>3333333.3333333335</v>
      </c>
      <c r="Q139" s="101">
        <v>3333333.3333333335</v>
      </c>
      <c r="R139" s="101">
        <f t="shared" si="35"/>
        <v>40000000</v>
      </c>
      <c r="S139" s="87">
        <v>21221326</v>
      </c>
      <c r="T139" s="87" t="s">
        <v>848</v>
      </c>
      <c r="U139" s="88">
        <v>40000000</v>
      </c>
      <c r="V139" s="89">
        <f t="shared" si="55"/>
        <v>0</v>
      </c>
      <c r="W139" s="91"/>
      <c r="X139" s="91"/>
      <c r="Y139" s="91"/>
      <c r="Z139" s="91"/>
      <c r="AA139" s="91"/>
      <c r="AB139" s="91"/>
      <c r="AC139" s="130"/>
      <c r="AD139" s="101">
        <v>900000</v>
      </c>
      <c r="AE139" s="130"/>
      <c r="AF139" s="138">
        <f t="shared" si="52"/>
        <v>-0.73</v>
      </c>
    </row>
    <row r="140" spans="1:32" ht="43.5" x14ac:dyDescent="0.35">
      <c r="A140" s="113">
        <v>21221327</v>
      </c>
      <c r="B140" s="114" t="s">
        <v>849</v>
      </c>
      <c r="C140" s="100"/>
      <c r="D140" s="100"/>
      <c r="E140" s="103">
        <v>3000000</v>
      </c>
      <c r="F140" s="101"/>
      <c r="G140" s="101">
        <v>3000000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>
        <f t="shared" si="35"/>
        <v>3000000</v>
      </c>
      <c r="S140" s="87">
        <v>21221327</v>
      </c>
      <c r="T140" s="87" t="s">
        <v>849</v>
      </c>
      <c r="U140" s="88">
        <v>3000000</v>
      </c>
      <c r="V140" s="89">
        <f t="shared" si="55"/>
        <v>0</v>
      </c>
      <c r="AD140" s="101">
        <v>800000</v>
      </c>
      <c r="AF140" s="138" t="e">
        <f t="shared" si="52"/>
        <v>#DIV/0!</v>
      </c>
    </row>
    <row r="141" spans="1:32" s="130" customFormat="1" ht="58" x14ac:dyDescent="0.35">
      <c r="A141" s="98">
        <v>21221328</v>
      </c>
      <c r="B141" s="99" t="s">
        <v>850</v>
      </c>
      <c r="C141" s="100"/>
      <c r="D141" s="100" t="s">
        <v>756</v>
      </c>
      <c r="E141" s="103">
        <v>1500000</v>
      </c>
      <c r="F141" s="101">
        <v>0</v>
      </c>
      <c r="G141" s="101">
        <v>0</v>
      </c>
      <c r="H141" s="101">
        <v>1500000</v>
      </c>
      <c r="I141" s="101">
        <v>0</v>
      </c>
      <c r="J141" s="101">
        <v>0</v>
      </c>
      <c r="K141" s="101">
        <v>0</v>
      </c>
      <c r="L141" s="101">
        <v>0</v>
      </c>
      <c r="M141" s="101">
        <v>0</v>
      </c>
      <c r="N141" s="101">
        <v>0</v>
      </c>
      <c r="O141" s="101">
        <v>0</v>
      </c>
      <c r="P141" s="101">
        <v>0</v>
      </c>
      <c r="Q141" s="101">
        <v>0</v>
      </c>
      <c r="R141" s="101">
        <f t="shared" si="35"/>
        <v>1500000</v>
      </c>
      <c r="S141" s="87">
        <v>21221328</v>
      </c>
      <c r="T141" s="87" t="s">
        <v>851</v>
      </c>
      <c r="U141" s="88">
        <v>1500000</v>
      </c>
      <c r="V141" s="89">
        <f t="shared" si="55"/>
        <v>0</v>
      </c>
      <c r="W141" s="91"/>
      <c r="X141" s="91"/>
      <c r="Y141" s="91"/>
      <c r="Z141" s="91"/>
      <c r="AA141" s="91"/>
      <c r="AB141" s="91"/>
      <c r="AD141" s="101">
        <v>400000</v>
      </c>
      <c r="AE141" s="129"/>
      <c r="AF141" s="138" t="e">
        <f t="shared" si="52"/>
        <v>#DIV/0!</v>
      </c>
    </row>
    <row r="142" spans="1:32" ht="43.5" x14ac:dyDescent="0.35">
      <c r="A142" s="94">
        <v>2122133</v>
      </c>
      <c r="B142" s="95" t="s">
        <v>68</v>
      </c>
      <c r="C142" s="96"/>
      <c r="D142" s="96"/>
      <c r="E142" s="97">
        <f>+E143</f>
        <v>16000000</v>
      </c>
      <c r="F142" s="97">
        <f t="shared" ref="F142:R142" si="56">+F143</f>
        <v>1333333.3333333333</v>
      </c>
      <c r="G142" s="97">
        <f t="shared" si="56"/>
        <v>1333333.3333333333</v>
      </c>
      <c r="H142" s="97">
        <f t="shared" si="56"/>
        <v>1333333.3333333333</v>
      </c>
      <c r="I142" s="97">
        <f t="shared" si="56"/>
        <v>1333333.3333333333</v>
      </c>
      <c r="J142" s="97">
        <f t="shared" si="56"/>
        <v>1333333.3333333333</v>
      </c>
      <c r="K142" s="97">
        <f t="shared" si="56"/>
        <v>1333333.3333333333</v>
      </c>
      <c r="L142" s="97">
        <f t="shared" si="56"/>
        <v>1333333.3333333333</v>
      </c>
      <c r="M142" s="97">
        <f t="shared" si="56"/>
        <v>1333333.3333333333</v>
      </c>
      <c r="N142" s="97">
        <f t="shared" si="56"/>
        <v>1333333.3333333333</v>
      </c>
      <c r="O142" s="97">
        <f t="shared" si="56"/>
        <v>1333333.3333333333</v>
      </c>
      <c r="P142" s="97">
        <f t="shared" si="56"/>
        <v>1333333.3333333333</v>
      </c>
      <c r="Q142" s="97">
        <f t="shared" si="56"/>
        <v>1333333.3333333333</v>
      </c>
      <c r="R142" s="97">
        <f t="shared" si="56"/>
        <v>16000000.000000002</v>
      </c>
      <c r="S142" s="87">
        <v>2122133</v>
      </c>
      <c r="T142" s="87" t="s">
        <v>68</v>
      </c>
      <c r="U142" s="88">
        <v>16000000</v>
      </c>
      <c r="V142" s="89">
        <f t="shared" si="55"/>
        <v>0</v>
      </c>
      <c r="AD142" s="97">
        <v>0</v>
      </c>
      <c r="AE142" s="130"/>
      <c r="AF142" s="137">
        <f t="shared" si="52"/>
        <v>-1</v>
      </c>
    </row>
    <row r="143" spans="1:32" s="130" customFormat="1" ht="29" x14ac:dyDescent="0.35">
      <c r="A143" s="98">
        <v>21221334</v>
      </c>
      <c r="B143" s="99" t="s">
        <v>852</v>
      </c>
      <c r="C143" s="100"/>
      <c r="D143" s="100" t="s">
        <v>750</v>
      </c>
      <c r="E143" s="103">
        <v>16000000</v>
      </c>
      <c r="F143" s="101">
        <v>1333333.3333333333</v>
      </c>
      <c r="G143" s="101">
        <v>1333333.3333333333</v>
      </c>
      <c r="H143" s="101">
        <v>1333333.3333333333</v>
      </c>
      <c r="I143" s="101">
        <v>1333333.3333333333</v>
      </c>
      <c r="J143" s="101">
        <v>1333333.3333333333</v>
      </c>
      <c r="K143" s="101">
        <v>1333333.3333333333</v>
      </c>
      <c r="L143" s="101">
        <v>1333333.3333333333</v>
      </c>
      <c r="M143" s="101">
        <v>1333333.3333333333</v>
      </c>
      <c r="N143" s="101">
        <v>1333333.3333333333</v>
      </c>
      <c r="O143" s="101">
        <v>1333333.3333333333</v>
      </c>
      <c r="P143" s="101">
        <v>1333333.3333333333</v>
      </c>
      <c r="Q143" s="101">
        <v>1333333.3333333333</v>
      </c>
      <c r="R143" s="101">
        <f t="shared" ref="R143:R222" si="57">SUM(F143:Q143)</f>
        <v>16000000.000000002</v>
      </c>
      <c r="S143" s="87">
        <v>21221334</v>
      </c>
      <c r="T143" s="87" t="s">
        <v>852</v>
      </c>
      <c r="U143" s="88">
        <v>16000000</v>
      </c>
      <c r="V143" s="89">
        <f t="shared" si="55"/>
        <v>0</v>
      </c>
      <c r="W143" s="84"/>
      <c r="X143" s="84"/>
      <c r="Y143" s="84"/>
      <c r="Z143" s="84"/>
      <c r="AA143" s="84"/>
      <c r="AB143" s="84"/>
      <c r="AC143" s="129"/>
      <c r="AD143" s="101">
        <v>0</v>
      </c>
      <c r="AE143" s="129"/>
      <c r="AF143" s="138">
        <f t="shared" si="52"/>
        <v>-1</v>
      </c>
    </row>
    <row r="144" spans="1:32" s="130" customFormat="1" x14ac:dyDescent="0.35">
      <c r="A144" s="94">
        <v>2122134</v>
      </c>
      <c r="B144" s="95" t="s">
        <v>69</v>
      </c>
      <c r="C144" s="96"/>
      <c r="D144" s="96"/>
      <c r="E144" s="97">
        <f>+E145+E146+E147+E148</f>
        <v>506900000</v>
      </c>
      <c r="F144" s="97">
        <f t="shared" ref="F144:R144" si="58">+F145+F146+F147+F148</f>
        <v>14583333.34</v>
      </c>
      <c r="G144" s="97">
        <f t="shared" si="58"/>
        <v>104083333.34</v>
      </c>
      <c r="H144" s="97">
        <f t="shared" si="58"/>
        <v>95583333.340000004</v>
      </c>
      <c r="I144" s="97">
        <f t="shared" si="58"/>
        <v>50083333.340000004</v>
      </c>
      <c r="J144" s="97">
        <f t="shared" si="58"/>
        <v>55483333.340000004</v>
      </c>
      <c r="K144" s="97">
        <f t="shared" si="58"/>
        <v>24583333.34</v>
      </c>
      <c r="L144" s="97">
        <f t="shared" si="58"/>
        <v>74583333.340000004</v>
      </c>
      <c r="M144" s="97">
        <f t="shared" si="58"/>
        <v>29583333.340000004</v>
      </c>
      <c r="N144" s="97">
        <f t="shared" si="58"/>
        <v>14583333.34</v>
      </c>
      <c r="O144" s="97">
        <f t="shared" si="58"/>
        <v>14583333.34</v>
      </c>
      <c r="P144" s="97">
        <f t="shared" si="58"/>
        <v>14583333.34</v>
      </c>
      <c r="Q144" s="97">
        <f t="shared" si="58"/>
        <v>14583333.260000002</v>
      </c>
      <c r="R144" s="97">
        <f t="shared" si="58"/>
        <v>506900000</v>
      </c>
      <c r="S144" s="87">
        <v>2122134</v>
      </c>
      <c r="T144" s="87" t="s">
        <v>69</v>
      </c>
      <c r="U144" s="88">
        <v>366900000</v>
      </c>
      <c r="V144" s="89">
        <f t="shared" si="55"/>
        <v>140000000</v>
      </c>
      <c r="W144" s="91"/>
      <c r="X144" s="91"/>
      <c r="Y144" s="91"/>
      <c r="Z144" s="91"/>
      <c r="AA144" s="91"/>
      <c r="AB144" s="91"/>
      <c r="AD144" s="97">
        <v>9200000</v>
      </c>
      <c r="AF144" s="137">
        <f t="shared" si="52"/>
        <v>-0.36914285743124897</v>
      </c>
    </row>
    <row r="145" spans="1:32" s="130" customFormat="1" x14ac:dyDescent="0.35">
      <c r="A145" s="98">
        <v>21221341</v>
      </c>
      <c r="B145" s="99" t="s">
        <v>853</v>
      </c>
      <c r="C145" s="100"/>
      <c r="D145" s="100" t="s">
        <v>756</v>
      </c>
      <c r="E145" s="101">
        <v>155000000</v>
      </c>
      <c r="F145" s="101">
        <v>0</v>
      </c>
      <c r="G145" s="101">
        <v>25000000</v>
      </c>
      <c r="H145" s="101">
        <v>60000000</v>
      </c>
      <c r="I145" s="101">
        <v>15000000</v>
      </c>
      <c r="J145" s="101">
        <v>10000000</v>
      </c>
      <c r="K145" s="101">
        <v>5000000</v>
      </c>
      <c r="L145" s="101">
        <v>40000000</v>
      </c>
      <c r="M145" s="101">
        <v>0</v>
      </c>
      <c r="N145" s="101">
        <v>0</v>
      </c>
      <c r="O145" s="101">
        <v>0</v>
      </c>
      <c r="P145" s="101">
        <v>0</v>
      </c>
      <c r="Q145" s="101">
        <v>0</v>
      </c>
      <c r="R145" s="101">
        <v>155000000</v>
      </c>
      <c r="S145" s="87">
        <v>21221341</v>
      </c>
      <c r="T145" s="87" t="s">
        <v>854</v>
      </c>
      <c r="U145" s="88">
        <v>85000000</v>
      </c>
      <c r="V145" s="89">
        <f t="shared" si="55"/>
        <v>70000000</v>
      </c>
      <c r="W145" s="84"/>
      <c r="X145" s="84"/>
      <c r="Y145" s="84"/>
      <c r="Z145" s="84"/>
      <c r="AA145" s="84"/>
      <c r="AB145" s="84"/>
      <c r="AC145" s="129"/>
      <c r="AD145" s="101">
        <v>1500000</v>
      </c>
      <c r="AF145" s="138" t="e">
        <f t="shared" si="52"/>
        <v>#DIV/0!</v>
      </c>
    </row>
    <row r="146" spans="1:32" s="130" customFormat="1" x14ac:dyDescent="0.35">
      <c r="A146" s="98">
        <v>21221342</v>
      </c>
      <c r="B146" s="99" t="s">
        <v>855</v>
      </c>
      <c r="C146" s="100"/>
      <c r="D146" s="100" t="s">
        <v>681</v>
      </c>
      <c r="E146" s="103">
        <v>18000000</v>
      </c>
      <c r="F146" s="101">
        <v>0</v>
      </c>
      <c r="G146" s="101">
        <v>4000000</v>
      </c>
      <c r="H146" s="101">
        <v>2000000</v>
      </c>
      <c r="I146" s="101">
        <v>2000000</v>
      </c>
      <c r="J146" s="101">
        <v>10000000</v>
      </c>
      <c r="K146" s="101">
        <v>0</v>
      </c>
      <c r="L146" s="101">
        <v>0</v>
      </c>
      <c r="M146" s="101">
        <v>0</v>
      </c>
      <c r="N146" s="101">
        <v>0</v>
      </c>
      <c r="O146" s="101">
        <v>0</v>
      </c>
      <c r="P146" s="101">
        <v>0</v>
      </c>
      <c r="Q146" s="101">
        <v>0</v>
      </c>
      <c r="R146" s="101">
        <f t="shared" si="57"/>
        <v>18000000</v>
      </c>
      <c r="S146" s="87">
        <v>21221342</v>
      </c>
      <c r="T146" s="87" t="s">
        <v>856</v>
      </c>
      <c r="U146" s="88">
        <v>18000000</v>
      </c>
      <c r="V146" s="89">
        <f t="shared" si="55"/>
        <v>0</v>
      </c>
      <c r="W146" s="91"/>
      <c r="X146" s="91"/>
      <c r="Y146" s="91"/>
      <c r="Z146" s="91"/>
      <c r="AA146" s="91"/>
      <c r="AB146" s="91"/>
      <c r="AD146" s="101">
        <v>0</v>
      </c>
      <c r="AF146" s="138" t="e">
        <f t="shared" si="52"/>
        <v>#DIV/0!</v>
      </c>
    </row>
    <row r="147" spans="1:32" x14ac:dyDescent="0.35">
      <c r="A147" s="113">
        <v>21221345</v>
      </c>
      <c r="B147" s="114" t="s">
        <v>857</v>
      </c>
      <c r="C147" s="100"/>
      <c r="D147" s="100"/>
      <c r="E147" s="103">
        <v>77000000</v>
      </c>
      <c r="F147" s="101">
        <v>0</v>
      </c>
      <c r="G147" s="101">
        <v>28000000</v>
      </c>
      <c r="H147" s="101">
        <v>17000000</v>
      </c>
      <c r="I147" s="101">
        <v>17000000</v>
      </c>
      <c r="J147" s="101">
        <v>10000000</v>
      </c>
      <c r="K147" s="101">
        <v>5000000</v>
      </c>
      <c r="L147" s="101">
        <v>0</v>
      </c>
      <c r="M147" s="101">
        <v>0</v>
      </c>
      <c r="N147" s="101">
        <v>0</v>
      </c>
      <c r="O147" s="101">
        <v>0</v>
      </c>
      <c r="P147" s="101">
        <v>0</v>
      </c>
      <c r="Q147" s="101">
        <v>0</v>
      </c>
      <c r="R147" s="101">
        <v>77000000</v>
      </c>
      <c r="S147" s="87">
        <v>21221345</v>
      </c>
      <c r="T147" s="87" t="s">
        <v>857</v>
      </c>
      <c r="U147" s="88">
        <v>7000000</v>
      </c>
      <c r="V147" s="89">
        <f t="shared" si="55"/>
        <v>70000000</v>
      </c>
      <c r="W147" s="91"/>
      <c r="X147" s="91"/>
      <c r="Y147" s="91"/>
      <c r="Z147" s="91"/>
      <c r="AA147" s="91"/>
      <c r="AB147" s="91"/>
      <c r="AC147" s="130"/>
      <c r="AD147" s="101">
        <v>0</v>
      </c>
      <c r="AE147" s="130"/>
      <c r="AF147" s="138" t="e">
        <f t="shared" si="52"/>
        <v>#DIV/0!</v>
      </c>
    </row>
    <row r="148" spans="1:32" ht="43.5" x14ac:dyDescent="0.35">
      <c r="A148" s="94">
        <v>21221349</v>
      </c>
      <c r="B148" s="95" t="s">
        <v>70</v>
      </c>
      <c r="C148" s="96"/>
      <c r="D148" s="96"/>
      <c r="E148" s="97">
        <f>+E150+E149</f>
        <v>256900000</v>
      </c>
      <c r="F148" s="97">
        <f t="shared" ref="F148:R148" si="59">+F150+F149</f>
        <v>14583333.34</v>
      </c>
      <c r="G148" s="97">
        <f t="shared" si="59"/>
        <v>47083333.340000004</v>
      </c>
      <c r="H148" s="97">
        <f t="shared" si="59"/>
        <v>16583333.34</v>
      </c>
      <c r="I148" s="97">
        <f t="shared" si="59"/>
        <v>16083333.34</v>
      </c>
      <c r="J148" s="97">
        <f t="shared" si="59"/>
        <v>25483333.340000004</v>
      </c>
      <c r="K148" s="97">
        <f t="shared" si="59"/>
        <v>14583333.34</v>
      </c>
      <c r="L148" s="97">
        <f t="shared" si="59"/>
        <v>34583333.340000004</v>
      </c>
      <c r="M148" s="97">
        <f t="shared" si="59"/>
        <v>29583333.340000004</v>
      </c>
      <c r="N148" s="97">
        <f t="shared" si="59"/>
        <v>14583333.34</v>
      </c>
      <c r="O148" s="97">
        <f t="shared" si="59"/>
        <v>14583333.34</v>
      </c>
      <c r="P148" s="97">
        <f t="shared" si="59"/>
        <v>14583333.34</v>
      </c>
      <c r="Q148" s="97">
        <f t="shared" si="59"/>
        <v>14583333.260000002</v>
      </c>
      <c r="R148" s="97">
        <f t="shared" si="59"/>
        <v>256900000.00000003</v>
      </c>
      <c r="S148" s="87">
        <v>21221349</v>
      </c>
      <c r="T148" s="87" t="s">
        <v>70</v>
      </c>
      <c r="U148" s="88">
        <v>256900000</v>
      </c>
      <c r="V148" s="89">
        <f t="shared" si="55"/>
        <v>0</v>
      </c>
      <c r="W148" s="91"/>
      <c r="X148" s="91"/>
      <c r="Y148" s="91"/>
      <c r="Z148" s="91"/>
      <c r="AA148" s="91"/>
      <c r="AB148" s="91"/>
      <c r="AC148" s="130"/>
      <c r="AD148" s="97">
        <v>7700000</v>
      </c>
      <c r="AF148" s="137">
        <f t="shared" si="52"/>
        <v>-0.4720000002413714</v>
      </c>
    </row>
    <row r="149" spans="1:32" ht="43.5" x14ac:dyDescent="0.35">
      <c r="A149" s="113">
        <v>212213491</v>
      </c>
      <c r="B149" s="114" t="s">
        <v>858</v>
      </c>
      <c r="C149" s="100"/>
      <c r="D149" s="100"/>
      <c r="E149" s="103">
        <v>6900000</v>
      </c>
      <c r="F149" s="101"/>
      <c r="G149" s="101">
        <v>2500000</v>
      </c>
      <c r="H149" s="101">
        <v>2000000</v>
      </c>
      <c r="I149" s="101">
        <v>1500000</v>
      </c>
      <c r="J149" s="101">
        <v>900000</v>
      </c>
      <c r="K149" s="101"/>
      <c r="L149" s="101"/>
      <c r="M149" s="101"/>
      <c r="N149" s="101"/>
      <c r="O149" s="101"/>
      <c r="P149" s="101"/>
      <c r="Q149" s="101"/>
      <c r="R149" s="101">
        <f t="shared" si="57"/>
        <v>6900000</v>
      </c>
      <c r="S149" s="87">
        <v>212213491</v>
      </c>
      <c r="T149" s="87" t="s">
        <v>858</v>
      </c>
      <c r="U149" s="88">
        <v>6900000</v>
      </c>
      <c r="V149" s="89">
        <f t="shared" si="55"/>
        <v>0</v>
      </c>
      <c r="W149" s="91"/>
      <c r="X149" s="91"/>
      <c r="Y149" s="91"/>
      <c r="Z149" s="91"/>
      <c r="AA149" s="91"/>
      <c r="AB149" s="91"/>
      <c r="AC149" s="130"/>
      <c r="AD149" s="101">
        <v>0</v>
      </c>
      <c r="AF149" s="138" t="e">
        <f t="shared" si="52"/>
        <v>#DIV/0!</v>
      </c>
    </row>
    <row r="150" spans="1:32" s="130" customFormat="1" x14ac:dyDescent="0.35">
      <c r="A150" s="98">
        <v>212213492</v>
      </c>
      <c r="B150" s="99" t="s">
        <v>859</v>
      </c>
      <c r="C150" s="100"/>
      <c r="D150" s="100" t="s">
        <v>751</v>
      </c>
      <c r="E150" s="101">
        <v>250000000</v>
      </c>
      <c r="F150" s="101">
        <v>14583333.34</v>
      </c>
      <c r="G150" s="101">
        <v>44583333.340000004</v>
      </c>
      <c r="H150" s="101">
        <v>14583333.34</v>
      </c>
      <c r="I150" s="101">
        <v>14583333.34</v>
      </c>
      <c r="J150" s="101">
        <v>24583333.340000004</v>
      </c>
      <c r="K150" s="101">
        <v>14583333.34</v>
      </c>
      <c r="L150" s="101">
        <v>34583333.340000004</v>
      </c>
      <c r="M150" s="101">
        <v>29583333.340000004</v>
      </c>
      <c r="N150" s="101">
        <v>14583333.34</v>
      </c>
      <c r="O150" s="101">
        <v>14583333.34</v>
      </c>
      <c r="P150" s="101">
        <v>14583333.34</v>
      </c>
      <c r="Q150" s="101">
        <v>14583333.260000002</v>
      </c>
      <c r="R150" s="101">
        <f t="shared" si="57"/>
        <v>250000000.00000003</v>
      </c>
      <c r="S150" s="87">
        <v>212213492</v>
      </c>
      <c r="T150" s="87" t="s">
        <v>859</v>
      </c>
      <c r="U150" s="88">
        <v>250000000</v>
      </c>
      <c r="V150" s="89">
        <f t="shared" si="55"/>
        <v>0</v>
      </c>
      <c r="W150" s="84"/>
      <c r="X150" s="84"/>
      <c r="Y150" s="84"/>
      <c r="Z150" s="84"/>
      <c r="AA150" s="84"/>
      <c r="AB150" s="84"/>
      <c r="AC150" s="129"/>
      <c r="AD150" s="101">
        <v>5700000</v>
      </c>
      <c r="AE150" s="129"/>
      <c r="AF150" s="138">
        <f t="shared" si="52"/>
        <v>-0.60914285732153473</v>
      </c>
    </row>
    <row r="151" spans="1:32" s="130" customFormat="1" x14ac:dyDescent="0.35">
      <c r="A151" s="125">
        <v>212213496</v>
      </c>
      <c r="B151" s="126" t="s">
        <v>71</v>
      </c>
      <c r="C151" s="127"/>
      <c r="D151" s="127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87"/>
      <c r="T151" s="87"/>
      <c r="U151" s="88"/>
      <c r="V151" s="89"/>
      <c r="W151" s="84"/>
      <c r="X151" s="84"/>
      <c r="Y151" s="84"/>
      <c r="Z151" s="84"/>
      <c r="AA151" s="84"/>
      <c r="AB151" s="84"/>
      <c r="AC151" s="129"/>
      <c r="AD151" s="128">
        <v>2000000</v>
      </c>
      <c r="AF151" s="139" t="e">
        <f t="shared" si="52"/>
        <v>#DIV/0!</v>
      </c>
    </row>
    <row r="152" spans="1:32" s="130" customFormat="1" x14ac:dyDescent="0.35">
      <c r="A152" s="125">
        <v>2122134962</v>
      </c>
      <c r="B152" s="126" t="s">
        <v>582</v>
      </c>
      <c r="C152" s="127"/>
      <c r="D152" s="127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87"/>
      <c r="T152" s="87"/>
      <c r="U152" s="88"/>
      <c r="V152" s="89"/>
      <c r="W152" s="84"/>
      <c r="X152" s="84"/>
      <c r="Y152" s="84"/>
      <c r="Z152" s="84"/>
      <c r="AA152" s="84"/>
      <c r="AB152" s="84"/>
      <c r="AC152" s="129"/>
      <c r="AD152" s="128">
        <v>1000000</v>
      </c>
      <c r="AF152" s="139" t="e">
        <f t="shared" si="52"/>
        <v>#DIV/0!</v>
      </c>
    </row>
    <row r="153" spans="1:32" s="130" customFormat="1" x14ac:dyDescent="0.35">
      <c r="A153" s="125">
        <v>2122134963</v>
      </c>
      <c r="B153" s="126" t="s">
        <v>583</v>
      </c>
      <c r="C153" s="127"/>
      <c r="D153" s="127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87"/>
      <c r="T153" s="87"/>
      <c r="U153" s="88"/>
      <c r="V153" s="89"/>
      <c r="W153" s="84"/>
      <c r="X153" s="84"/>
      <c r="Y153" s="84"/>
      <c r="Z153" s="84"/>
      <c r="AA153" s="84"/>
      <c r="AB153" s="84"/>
      <c r="AC153" s="129"/>
      <c r="AD153" s="128">
        <v>1000000</v>
      </c>
      <c r="AF153" s="139" t="e">
        <f t="shared" si="52"/>
        <v>#DIV/0!</v>
      </c>
    </row>
    <row r="154" spans="1:32" s="130" customFormat="1" x14ac:dyDescent="0.35">
      <c r="A154" s="62">
        <v>21222</v>
      </c>
      <c r="B154" s="63" t="s">
        <v>72</v>
      </c>
      <c r="C154" s="108"/>
      <c r="D154" s="108"/>
      <c r="E154" s="109">
        <f t="shared" ref="E154:R154" si="60">+E155+E162+E177+E201+E216</f>
        <v>7076569859.0100002</v>
      </c>
      <c r="F154" s="109">
        <f t="shared" si="60"/>
        <v>1779484032.0766666</v>
      </c>
      <c r="G154" s="109">
        <f t="shared" si="60"/>
        <v>2161884032.0766664</v>
      </c>
      <c r="H154" s="109">
        <f t="shared" si="60"/>
        <v>580098559.57666671</v>
      </c>
      <c r="I154" s="109">
        <f t="shared" si="60"/>
        <v>370361195.24666667</v>
      </c>
      <c r="J154" s="109">
        <f t="shared" si="60"/>
        <v>311449187.95666665</v>
      </c>
      <c r="K154" s="109">
        <f t="shared" si="60"/>
        <v>257469410.07666665</v>
      </c>
      <c r="L154" s="109">
        <f t="shared" si="60"/>
        <v>327391563.07666665</v>
      </c>
      <c r="M154" s="109">
        <f t="shared" si="60"/>
        <v>394833209.24666667</v>
      </c>
      <c r="N154" s="109">
        <f t="shared" si="60"/>
        <v>214591028.57666665</v>
      </c>
      <c r="O154" s="109">
        <f t="shared" si="60"/>
        <v>208484032.07666665</v>
      </c>
      <c r="P154" s="109">
        <f t="shared" si="60"/>
        <v>283439576.74666667</v>
      </c>
      <c r="Q154" s="109">
        <f t="shared" si="60"/>
        <v>187084032.27666667</v>
      </c>
      <c r="R154" s="109">
        <f t="shared" si="60"/>
        <v>7076569859.0100002</v>
      </c>
      <c r="S154" s="87">
        <v>21222</v>
      </c>
      <c r="T154" s="87" t="s">
        <v>72</v>
      </c>
      <c r="U154" s="88">
        <v>5767300000</v>
      </c>
      <c r="V154" s="89">
        <f t="shared" si="55"/>
        <v>1309269859.0100002</v>
      </c>
      <c r="W154" s="84"/>
      <c r="X154" s="84"/>
      <c r="Y154" s="84"/>
      <c r="Z154" s="84"/>
      <c r="AA154" s="84"/>
      <c r="AB154" s="84"/>
      <c r="AC154" s="129"/>
      <c r="AD154" s="109">
        <v>1663901312.54</v>
      </c>
      <c r="AF154" s="140">
        <f t="shared" si="52"/>
        <v>-6.4952939983272021E-2</v>
      </c>
    </row>
    <row r="155" spans="1:32" ht="58" x14ac:dyDescent="0.35">
      <c r="A155" s="62">
        <v>212226</v>
      </c>
      <c r="B155" s="63" t="s">
        <v>860</v>
      </c>
      <c r="C155" s="108"/>
      <c r="D155" s="108"/>
      <c r="E155" s="109">
        <f t="shared" ref="E155:R155" si="61">+E156+E160+E161</f>
        <v>470000000</v>
      </c>
      <c r="F155" s="109">
        <f t="shared" si="61"/>
        <v>103083333.33</v>
      </c>
      <c r="G155" s="109">
        <f t="shared" si="61"/>
        <v>298083333.32999998</v>
      </c>
      <c r="H155" s="109">
        <f t="shared" si="61"/>
        <v>8583333.3300000001</v>
      </c>
      <c r="I155" s="109">
        <f t="shared" si="61"/>
        <v>6083333.3300000001</v>
      </c>
      <c r="J155" s="109">
        <f t="shared" si="61"/>
        <v>6083333.3300000001</v>
      </c>
      <c r="K155" s="109">
        <f t="shared" si="61"/>
        <v>9083333.3300000001</v>
      </c>
      <c r="L155" s="109">
        <f t="shared" si="61"/>
        <v>6083333.3300000001</v>
      </c>
      <c r="M155" s="109">
        <f t="shared" si="61"/>
        <v>8583333.3300000001</v>
      </c>
      <c r="N155" s="109">
        <f t="shared" si="61"/>
        <v>6083333.3300000001</v>
      </c>
      <c r="O155" s="109">
        <f t="shared" si="61"/>
        <v>6083333.3300000001</v>
      </c>
      <c r="P155" s="109">
        <f t="shared" si="61"/>
        <v>6083333.3300000001</v>
      </c>
      <c r="Q155" s="109">
        <f t="shared" si="61"/>
        <v>6083333.3700000001</v>
      </c>
      <c r="R155" s="109">
        <f t="shared" si="61"/>
        <v>470000000</v>
      </c>
      <c r="S155" s="87">
        <v>212226</v>
      </c>
      <c r="T155" s="87" t="s">
        <v>74</v>
      </c>
      <c r="U155" s="88">
        <v>470000000</v>
      </c>
      <c r="V155" s="89">
        <f t="shared" si="55"/>
        <v>0</v>
      </c>
      <c r="AD155" s="109">
        <v>77345302</v>
      </c>
      <c r="AE155" s="130"/>
      <c r="AF155" s="140">
        <f t="shared" si="52"/>
        <v>-0.24968179140661864</v>
      </c>
    </row>
    <row r="156" spans="1:32" s="130" customFormat="1" ht="29" x14ac:dyDescent="0.35">
      <c r="A156" s="94">
        <v>2122261</v>
      </c>
      <c r="B156" s="95" t="s">
        <v>75</v>
      </c>
      <c r="C156" s="96"/>
      <c r="D156" s="96"/>
      <c r="E156" s="97">
        <f>+E158+E159+E157</f>
        <v>97000000</v>
      </c>
      <c r="F156" s="97">
        <f t="shared" ref="F156:R156" si="62">+F158+F159+F157</f>
        <v>97000000</v>
      </c>
      <c r="G156" s="97">
        <f t="shared" si="62"/>
        <v>0</v>
      </c>
      <c r="H156" s="97">
        <f t="shared" si="62"/>
        <v>0</v>
      </c>
      <c r="I156" s="97">
        <f t="shared" si="62"/>
        <v>0</v>
      </c>
      <c r="J156" s="97">
        <f t="shared" si="62"/>
        <v>0</v>
      </c>
      <c r="K156" s="97">
        <f t="shared" si="62"/>
        <v>0</v>
      </c>
      <c r="L156" s="97">
        <f t="shared" si="62"/>
        <v>0</v>
      </c>
      <c r="M156" s="97">
        <f t="shared" si="62"/>
        <v>0</v>
      </c>
      <c r="N156" s="97">
        <f t="shared" si="62"/>
        <v>0</v>
      </c>
      <c r="O156" s="97">
        <f t="shared" si="62"/>
        <v>0</v>
      </c>
      <c r="P156" s="97">
        <f t="shared" si="62"/>
        <v>0</v>
      </c>
      <c r="Q156" s="97">
        <f t="shared" si="62"/>
        <v>0</v>
      </c>
      <c r="R156" s="97">
        <f t="shared" si="62"/>
        <v>97000000</v>
      </c>
      <c r="S156" s="87">
        <v>2122261</v>
      </c>
      <c r="T156" s="87" t="s">
        <v>75</v>
      </c>
      <c r="U156" s="88">
        <v>97000000</v>
      </c>
      <c r="V156" s="89">
        <f t="shared" si="55"/>
        <v>0</v>
      </c>
      <c r="W156" s="91"/>
      <c r="X156" s="91"/>
      <c r="Y156" s="91"/>
      <c r="Z156" s="91"/>
      <c r="AA156" s="91"/>
      <c r="AB156" s="91"/>
      <c r="AD156" s="97">
        <v>77000000</v>
      </c>
      <c r="AE156" s="129"/>
      <c r="AF156" s="137">
        <f t="shared" si="52"/>
        <v>-0.20618556701030927</v>
      </c>
    </row>
    <row r="157" spans="1:32" ht="29" x14ac:dyDescent="0.35">
      <c r="A157" s="113">
        <v>21222611</v>
      </c>
      <c r="B157" s="114" t="s">
        <v>861</v>
      </c>
      <c r="C157" s="100"/>
      <c r="D157" s="100"/>
      <c r="E157" s="103">
        <v>37000000</v>
      </c>
      <c r="F157" s="101">
        <v>37000000</v>
      </c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>
        <f t="shared" si="57"/>
        <v>37000000</v>
      </c>
      <c r="S157" s="87">
        <v>21222611</v>
      </c>
      <c r="T157" s="87" t="s">
        <v>861</v>
      </c>
      <c r="U157" s="88">
        <v>37000000</v>
      </c>
      <c r="V157" s="89">
        <f t="shared" si="55"/>
        <v>0</v>
      </c>
      <c r="W157" s="91"/>
      <c r="X157" s="91"/>
      <c r="Y157" s="91"/>
      <c r="Z157" s="91"/>
      <c r="AA157" s="91"/>
      <c r="AB157" s="91"/>
      <c r="AC157" s="130"/>
      <c r="AD157" s="101">
        <v>37000000</v>
      </c>
      <c r="AE157" s="130"/>
      <c r="AF157" s="138">
        <f t="shared" si="52"/>
        <v>0</v>
      </c>
    </row>
    <row r="158" spans="1:32" s="130" customFormat="1" x14ac:dyDescent="0.35">
      <c r="A158" s="98">
        <v>21222612</v>
      </c>
      <c r="B158" s="99" t="s">
        <v>862</v>
      </c>
      <c r="C158" s="100"/>
      <c r="D158" s="100" t="s">
        <v>776</v>
      </c>
      <c r="E158" s="103">
        <v>25000000</v>
      </c>
      <c r="F158" s="101">
        <v>25000000</v>
      </c>
      <c r="G158" s="101">
        <v>0</v>
      </c>
      <c r="H158" s="101">
        <v>0</v>
      </c>
      <c r="I158" s="101">
        <v>0</v>
      </c>
      <c r="J158" s="101">
        <v>0</v>
      </c>
      <c r="K158" s="101">
        <v>0</v>
      </c>
      <c r="L158" s="101">
        <v>0</v>
      </c>
      <c r="M158" s="101">
        <v>0</v>
      </c>
      <c r="N158" s="101">
        <v>0</v>
      </c>
      <c r="O158" s="101">
        <v>0</v>
      </c>
      <c r="P158" s="101">
        <v>0</v>
      </c>
      <c r="Q158" s="101">
        <v>0</v>
      </c>
      <c r="R158" s="101">
        <f t="shared" si="57"/>
        <v>25000000</v>
      </c>
      <c r="S158" s="87">
        <v>21222612</v>
      </c>
      <c r="T158" s="87" t="s">
        <v>862</v>
      </c>
      <c r="U158" s="88">
        <v>25000000</v>
      </c>
      <c r="V158" s="89">
        <f t="shared" si="55"/>
        <v>0</v>
      </c>
      <c r="W158" s="91"/>
      <c r="X158" s="91"/>
      <c r="Y158" s="91"/>
      <c r="Z158" s="91"/>
      <c r="AA158" s="91"/>
      <c r="AB158" s="91"/>
      <c r="AD158" s="101">
        <v>25000000</v>
      </c>
      <c r="AE158" s="129"/>
      <c r="AF158" s="138">
        <f t="shared" si="52"/>
        <v>0</v>
      </c>
    </row>
    <row r="159" spans="1:32" s="130" customFormat="1" x14ac:dyDescent="0.35">
      <c r="A159" s="98">
        <v>21222613</v>
      </c>
      <c r="B159" s="99" t="s">
        <v>863</v>
      </c>
      <c r="C159" s="100"/>
      <c r="D159" s="100" t="s">
        <v>756</v>
      </c>
      <c r="E159" s="103">
        <v>35000000</v>
      </c>
      <c r="F159" s="101">
        <v>35000000</v>
      </c>
      <c r="G159" s="101">
        <v>0</v>
      </c>
      <c r="H159" s="101">
        <v>0</v>
      </c>
      <c r="I159" s="101">
        <v>0</v>
      </c>
      <c r="J159" s="101">
        <v>0</v>
      </c>
      <c r="K159" s="101">
        <v>0</v>
      </c>
      <c r="L159" s="101">
        <v>0</v>
      </c>
      <c r="M159" s="101">
        <v>0</v>
      </c>
      <c r="N159" s="101">
        <v>0</v>
      </c>
      <c r="O159" s="101">
        <v>0</v>
      </c>
      <c r="P159" s="101">
        <v>0</v>
      </c>
      <c r="Q159" s="101">
        <v>0</v>
      </c>
      <c r="R159" s="101">
        <f t="shared" si="57"/>
        <v>35000000</v>
      </c>
      <c r="S159" s="87">
        <v>21222613</v>
      </c>
      <c r="T159" s="87" t="s">
        <v>863</v>
      </c>
      <c r="U159" s="88">
        <v>35000000</v>
      </c>
      <c r="V159" s="89">
        <f t="shared" si="55"/>
        <v>0</v>
      </c>
      <c r="W159" s="91"/>
      <c r="X159" s="91"/>
      <c r="Y159" s="91"/>
      <c r="Z159" s="91"/>
      <c r="AA159" s="91"/>
      <c r="AB159" s="91"/>
      <c r="AD159" s="101">
        <v>15000000</v>
      </c>
      <c r="AF159" s="138">
        <f t="shared" si="52"/>
        <v>-0.5714285714285714</v>
      </c>
    </row>
    <row r="160" spans="1:32" x14ac:dyDescent="0.35">
      <c r="A160" s="98">
        <v>2122262</v>
      </c>
      <c r="B160" s="99" t="s">
        <v>864</v>
      </c>
      <c r="C160" s="100"/>
      <c r="D160" s="100" t="s">
        <v>686</v>
      </c>
      <c r="E160" s="103">
        <v>300000000</v>
      </c>
      <c r="F160" s="101">
        <v>0</v>
      </c>
      <c r="G160" s="101">
        <v>292000000</v>
      </c>
      <c r="H160" s="101">
        <v>2500000</v>
      </c>
      <c r="I160" s="101">
        <v>0</v>
      </c>
      <c r="J160" s="101">
        <v>0</v>
      </c>
      <c r="K160" s="101">
        <v>3000000</v>
      </c>
      <c r="L160" s="101">
        <v>0</v>
      </c>
      <c r="M160" s="101">
        <v>2500000</v>
      </c>
      <c r="N160" s="101">
        <v>0</v>
      </c>
      <c r="O160" s="101">
        <v>0</v>
      </c>
      <c r="P160" s="101">
        <v>0</v>
      </c>
      <c r="Q160" s="101">
        <v>0</v>
      </c>
      <c r="R160" s="101">
        <f t="shared" si="57"/>
        <v>300000000</v>
      </c>
      <c r="S160" s="87">
        <v>2122262</v>
      </c>
      <c r="T160" s="87" t="s">
        <v>864</v>
      </c>
      <c r="U160" s="88">
        <v>300000000</v>
      </c>
      <c r="V160" s="89">
        <f t="shared" si="55"/>
        <v>0</v>
      </c>
      <c r="W160" s="91"/>
      <c r="X160" s="91"/>
      <c r="Y160" s="91"/>
      <c r="Z160" s="91"/>
      <c r="AA160" s="91"/>
      <c r="AB160" s="91"/>
      <c r="AC160" s="130"/>
      <c r="AD160" s="101">
        <v>345302</v>
      </c>
      <c r="AE160" s="130"/>
      <c r="AF160" s="138" t="e">
        <f t="shared" si="52"/>
        <v>#DIV/0!</v>
      </c>
    </row>
    <row r="161" spans="1:32" s="130" customFormat="1" x14ac:dyDescent="0.35">
      <c r="A161" s="98">
        <v>2122266</v>
      </c>
      <c r="B161" s="99" t="s">
        <v>865</v>
      </c>
      <c r="C161" s="100"/>
      <c r="D161" s="100" t="s">
        <v>756</v>
      </c>
      <c r="E161" s="103">
        <v>73000000</v>
      </c>
      <c r="F161" s="101">
        <v>6083333.3300000001</v>
      </c>
      <c r="G161" s="101">
        <v>6083333.3300000001</v>
      </c>
      <c r="H161" s="101">
        <v>6083333.3300000001</v>
      </c>
      <c r="I161" s="101">
        <v>6083333.3300000001</v>
      </c>
      <c r="J161" s="101">
        <v>6083333.3300000001</v>
      </c>
      <c r="K161" s="101">
        <v>6083333.3300000001</v>
      </c>
      <c r="L161" s="101">
        <v>6083333.3300000001</v>
      </c>
      <c r="M161" s="101">
        <v>6083333.3300000001</v>
      </c>
      <c r="N161" s="101">
        <v>6083333.3300000001</v>
      </c>
      <c r="O161" s="101">
        <v>6083333.3300000001</v>
      </c>
      <c r="P161" s="101">
        <v>6083333.3300000001</v>
      </c>
      <c r="Q161" s="101">
        <v>6083333.3700000001</v>
      </c>
      <c r="R161" s="101">
        <f t="shared" si="57"/>
        <v>72999999.999999985</v>
      </c>
      <c r="S161" s="87">
        <v>2122266</v>
      </c>
      <c r="T161" s="87" t="s">
        <v>865</v>
      </c>
      <c r="U161" s="88">
        <v>73000000</v>
      </c>
      <c r="V161" s="89">
        <f t="shared" si="55"/>
        <v>0</v>
      </c>
      <c r="W161" s="84"/>
      <c r="X161" s="84"/>
      <c r="Y161" s="84"/>
      <c r="Z161" s="84"/>
      <c r="AA161" s="84"/>
      <c r="AB161" s="84"/>
      <c r="AC161" s="129"/>
      <c r="AD161" s="101">
        <v>0</v>
      </c>
      <c r="AE161" s="129"/>
      <c r="AF161" s="138">
        <f t="shared" si="52"/>
        <v>-1</v>
      </c>
    </row>
    <row r="162" spans="1:32" ht="29" x14ac:dyDescent="0.35">
      <c r="A162" s="62">
        <v>212227</v>
      </c>
      <c r="B162" s="63" t="s">
        <v>866</v>
      </c>
      <c r="C162" s="108"/>
      <c r="D162" s="108"/>
      <c r="E162" s="109">
        <f t="shared" ref="E162:R162" si="63">+E163+E171</f>
        <v>2213000000</v>
      </c>
      <c r="F162" s="109">
        <f t="shared" si="63"/>
        <v>1228333333.3333333</v>
      </c>
      <c r="G162" s="109">
        <f t="shared" si="63"/>
        <v>869333333.33333337</v>
      </c>
      <c r="H162" s="109">
        <f t="shared" si="63"/>
        <v>23333333.333333332</v>
      </c>
      <c r="I162" s="109">
        <f t="shared" si="63"/>
        <v>18333333.333333332</v>
      </c>
      <c r="J162" s="109">
        <f t="shared" si="63"/>
        <v>15333333.333333332</v>
      </c>
      <c r="K162" s="109">
        <f t="shared" si="63"/>
        <v>8333333.333333333</v>
      </c>
      <c r="L162" s="109">
        <f t="shared" si="63"/>
        <v>8333333.333333333</v>
      </c>
      <c r="M162" s="109">
        <f t="shared" si="63"/>
        <v>8333333.333333333</v>
      </c>
      <c r="N162" s="109">
        <f t="shared" si="63"/>
        <v>8333333.333333333</v>
      </c>
      <c r="O162" s="109">
        <f t="shared" si="63"/>
        <v>8333333.333333333</v>
      </c>
      <c r="P162" s="109">
        <f t="shared" si="63"/>
        <v>8333333.333333333</v>
      </c>
      <c r="Q162" s="109">
        <f t="shared" si="63"/>
        <v>8333333.333333333</v>
      </c>
      <c r="R162" s="109">
        <f t="shared" si="63"/>
        <v>2213000000</v>
      </c>
      <c r="S162" s="87">
        <v>212227</v>
      </c>
      <c r="T162" s="87" t="s">
        <v>76</v>
      </c>
      <c r="U162" s="88">
        <v>2213000000</v>
      </c>
      <c r="V162" s="89">
        <f t="shared" si="55"/>
        <v>0</v>
      </c>
      <c r="W162" s="91"/>
      <c r="X162" s="91"/>
      <c r="Y162" s="91"/>
      <c r="Z162" s="91"/>
      <c r="AA162" s="91"/>
      <c r="AB162" s="91"/>
      <c r="AC162" s="130"/>
      <c r="AD162" s="109">
        <v>633726053.53999996</v>
      </c>
      <c r="AE162" s="130"/>
      <c r="AF162" s="140">
        <f t="shared" si="52"/>
        <v>-0.48407648287109906</v>
      </c>
    </row>
    <row r="163" spans="1:32" s="130" customFormat="1" x14ac:dyDescent="0.35">
      <c r="A163" s="62">
        <v>2122271</v>
      </c>
      <c r="B163" s="63" t="s">
        <v>77</v>
      </c>
      <c r="C163" s="108"/>
      <c r="D163" s="108"/>
      <c r="E163" s="109">
        <f>+E164+E166+E168+E170</f>
        <v>926000000</v>
      </c>
      <c r="F163" s="109">
        <f t="shared" ref="F163:R163" si="64">+F164+F166+F168+F170</f>
        <v>8333333.333333333</v>
      </c>
      <c r="G163" s="109">
        <f t="shared" si="64"/>
        <v>834333333.33333337</v>
      </c>
      <c r="H163" s="109">
        <f t="shared" si="64"/>
        <v>8333333.333333333</v>
      </c>
      <c r="I163" s="109">
        <f t="shared" si="64"/>
        <v>8333333.333333333</v>
      </c>
      <c r="J163" s="109">
        <f t="shared" si="64"/>
        <v>8333333.333333333</v>
      </c>
      <c r="K163" s="109">
        <f t="shared" si="64"/>
        <v>8333333.333333333</v>
      </c>
      <c r="L163" s="109">
        <f t="shared" si="64"/>
        <v>8333333.333333333</v>
      </c>
      <c r="M163" s="109">
        <f t="shared" si="64"/>
        <v>8333333.333333333</v>
      </c>
      <c r="N163" s="109">
        <f t="shared" si="64"/>
        <v>8333333.333333333</v>
      </c>
      <c r="O163" s="109">
        <f t="shared" si="64"/>
        <v>8333333.333333333</v>
      </c>
      <c r="P163" s="109">
        <f t="shared" si="64"/>
        <v>8333333.333333333</v>
      </c>
      <c r="Q163" s="109">
        <f t="shared" si="64"/>
        <v>8333333.333333333</v>
      </c>
      <c r="R163" s="109">
        <f t="shared" si="64"/>
        <v>926000000</v>
      </c>
      <c r="S163" s="87">
        <v>2122271</v>
      </c>
      <c r="T163" s="87" t="s">
        <v>77</v>
      </c>
      <c r="U163" s="88">
        <v>826000000</v>
      </c>
      <c r="V163" s="89">
        <f t="shared" si="55"/>
        <v>100000000</v>
      </c>
      <c r="W163" s="84"/>
      <c r="X163" s="84"/>
      <c r="Y163" s="84"/>
      <c r="Z163" s="84"/>
      <c r="AA163" s="84"/>
      <c r="AB163" s="84"/>
      <c r="AC163" s="129"/>
      <c r="AD163" s="109">
        <v>247959006</v>
      </c>
      <c r="AE163" s="129"/>
      <c r="AF163" s="140">
        <f t="shared" si="52"/>
        <v>28.755080719999999</v>
      </c>
    </row>
    <row r="164" spans="1:32" s="130" customFormat="1" ht="43.5" x14ac:dyDescent="0.35">
      <c r="A164" s="94">
        <v>21222711</v>
      </c>
      <c r="B164" s="95" t="s">
        <v>867</v>
      </c>
      <c r="C164" s="96"/>
      <c r="D164" s="96"/>
      <c r="E164" s="97">
        <f>+E165</f>
        <v>5000000</v>
      </c>
      <c r="F164" s="97">
        <f t="shared" ref="F164:R164" si="65">+F165</f>
        <v>0</v>
      </c>
      <c r="G164" s="97">
        <f t="shared" si="65"/>
        <v>5000000</v>
      </c>
      <c r="H164" s="97">
        <f t="shared" si="65"/>
        <v>0</v>
      </c>
      <c r="I164" s="97">
        <f t="shared" si="65"/>
        <v>0</v>
      </c>
      <c r="J164" s="97">
        <f t="shared" si="65"/>
        <v>0</v>
      </c>
      <c r="K164" s="97">
        <f t="shared" si="65"/>
        <v>0</v>
      </c>
      <c r="L164" s="97">
        <f t="shared" si="65"/>
        <v>0</v>
      </c>
      <c r="M164" s="97">
        <f t="shared" si="65"/>
        <v>0</v>
      </c>
      <c r="N164" s="97">
        <f t="shared" si="65"/>
        <v>0</v>
      </c>
      <c r="O164" s="97">
        <f t="shared" si="65"/>
        <v>0</v>
      </c>
      <c r="P164" s="97">
        <f t="shared" si="65"/>
        <v>0</v>
      </c>
      <c r="Q164" s="97">
        <f t="shared" si="65"/>
        <v>0</v>
      </c>
      <c r="R164" s="97">
        <f t="shared" si="65"/>
        <v>5000000</v>
      </c>
      <c r="S164" s="87">
        <v>21222711</v>
      </c>
      <c r="T164" s="87" t="s">
        <v>78</v>
      </c>
      <c r="U164" s="88">
        <v>5000000</v>
      </c>
      <c r="V164" s="89">
        <f t="shared" si="55"/>
        <v>0</v>
      </c>
      <c r="W164" s="91"/>
      <c r="X164" s="91"/>
      <c r="Y164" s="91"/>
      <c r="Z164" s="91"/>
      <c r="AA164" s="91"/>
      <c r="AB164" s="91"/>
      <c r="AD164" s="97">
        <v>0</v>
      </c>
      <c r="AF164" s="137" t="e">
        <f t="shared" si="52"/>
        <v>#DIV/0!</v>
      </c>
    </row>
    <row r="165" spans="1:32" s="130" customFormat="1" ht="43.5" x14ac:dyDescent="0.35">
      <c r="A165" s="98">
        <v>212227111</v>
      </c>
      <c r="B165" s="99" t="s">
        <v>868</v>
      </c>
      <c r="C165" s="100"/>
      <c r="D165" s="100"/>
      <c r="E165" s="101">
        <v>5000000</v>
      </c>
      <c r="F165" s="101"/>
      <c r="G165" s="101">
        <v>5000000</v>
      </c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>
        <f t="shared" si="57"/>
        <v>5000000</v>
      </c>
      <c r="S165" s="87">
        <v>212227111</v>
      </c>
      <c r="T165" s="87" t="s">
        <v>869</v>
      </c>
      <c r="U165" s="88">
        <v>5000000</v>
      </c>
      <c r="V165" s="89">
        <f t="shared" si="55"/>
        <v>0</v>
      </c>
      <c r="W165" s="91"/>
      <c r="X165" s="91"/>
      <c r="Y165" s="91"/>
      <c r="Z165" s="91"/>
      <c r="AA165" s="91"/>
      <c r="AB165" s="91"/>
      <c r="AD165" s="101">
        <v>0</v>
      </c>
      <c r="AF165" s="138" t="e">
        <f t="shared" si="52"/>
        <v>#DIV/0!</v>
      </c>
    </row>
    <row r="166" spans="1:32" s="130" customFormat="1" ht="43.5" x14ac:dyDescent="0.35">
      <c r="A166" s="94">
        <v>21222712</v>
      </c>
      <c r="B166" s="95" t="s">
        <v>870</v>
      </c>
      <c r="C166" s="96"/>
      <c r="D166" s="96"/>
      <c r="E166" s="97">
        <f>+E167</f>
        <v>265000000</v>
      </c>
      <c r="F166" s="97">
        <f t="shared" ref="F166:R166" si="66">+F167</f>
        <v>0</v>
      </c>
      <c r="G166" s="97">
        <f t="shared" si="66"/>
        <v>265000000</v>
      </c>
      <c r="H166" s="97">
        <f t="shared" si="66"/>
        <v>0</v>
      </c>
      <c r="I166" s="97">
        <f t="shared" si="66"/>
        <v>0</v>
      </c>
      <c r="J166" s="97">
        <f t="shared" si="66"/>
        <v>0</v>
      </c>
      <c r="K166" s="97">
        <f t="shared" si="66"/>
        <v>0</v>
      </c>
      <c r="L166" s="97">
        <f t="shared" si="66"/>
        <v>0</v>
      </c>
      <c r="M166" s="97">
        <f t="shared" si="66"/>
        <v>0</v>
      </c>
      <c r="N166" s="97">
        <f t="shared" si="66"/>
        <v>0</v>
      </c>
      <c r="O166" s="97">
        <f t="shared" si="66"/>
        <v>0</v>
      </c>
      <c r="P166" s="97">
        <f t="shared" si="66"/>
        <v>0</v>
      </c>
      <c r="Q166" s="97">
        <f t="shared" si="66"/>
        <v>0</v>
      </c>
      <c r="R166" s="97">
        <f t="shared" si="66"/>
        <v>265000000</v>
      </c>
      <c r="S166" s="87">
        <v>21222712</v>
      </c>
      <c r="T166" s="87" t="s">
        <v>79</v>
      </c>
      <c r="U166" s="88">
        <v>265000000</v>
      </c>
      <c r="V166" s="89">
        <f t="shared" si="55"/>
        <v>0</v>
      </c>
      <c r="W166" s="84"/>
      <c r="X166" s="84"/>
      <c r="Y166" s="84"/>
      <c r="Z166" s="84"/>
      <c r="AA166" s="84"/>
      <c r="AB166" s="84"/>
      <c r="AC166" s="129"/>
      <c r="AD166" s="97">
        <v>0</v>
      </c>
      <c r="AF166" s="137" t="e">
        <f t="shared" si="52"/>
        <v>#DIV/0!</v>
      </c>
    </row>
    <row r="167" spans="1:32" ht="29" x14ac:dyDescent="0.35">
      <c r="A167" s="98">
        <v>212227121</v>
      </c>
      <c r="B167" s="99" t="s">
        <v>871</v>
      </c>
      <c r="C167" s="100"/>
      <c r="D167" s="100" t="s">
        <v>756</v>
      </c>
      <c r="E167" s="101">
        <v>265000000</v>
      </c>
      <c r="F167" s="101">
        <v>0</v>
      </c>
      <c r="G167" s="101">
        <v>265000000</v>
      </c>
      <c r="H167" s="101">
        <v>0</v>
      </c>
      <c r="I167" s="101">
        <v>0</v>
      </c>
      <c r="J167" s="101">
        <v>0</v>
      </c>
      <c r="K167" s="101">
        <v>0</v>
      </c>
      <c r="L167" s="101">
        <v>0</v>
      </c>
      <c r="M167" s="101">
        <v>0</v>
      </c>
      <c r="N167" s="101">
        <v>0</v>
      </c>
      <c r="O167" s="101">
        <v>0</v>
      </c>
      <c r="P167" s="101">
        <v>0</v>
      </c>
      <c r="Q167" s="101">
        <v>0</v>
      </c>
      <c r="R167" s="101">
        <f t="shared" si="57"/>
        <v>265000000</v>
      </c>
      <c r="S167" s="87">
        <v>212227121</v>
      </c>
      <c r="T167" s="87" t="s">
        <v>871</v>
      </c>
      <c r="U167" s="88">
        <v>265000000</v>
      </c>
      <c r="V167" s="89">
        <f t="shared" si="55"/>
        <v>0</v>
      </c>
      <c r="W167" s="91"/>
      <c r="X167" s="91"/>
      <c r="Y167" s="91"/>
      <c r="Z167" s="91"/>
      <c r="AA167" s="91"/>
      <c r="AB167" s="91"/>
      <c r="AC167" s="130"/>
      <c r="AD167" s="101">
        <v>0</v>
      </c>
      <c r="AE167" s="130"/>
      <c r="AF167" s="138" t="e">
        <f t="shared" si="52"/>
        <v>#DIV/0!</v>
      </c>
    </row>
    <row r="168" spans="1:32" ht="43.5" x14ac:dyDescent="0.35">
      <c r="A168" s="94">
        <v>21222713</v>
      </c>
      <c r="B168" s="95" t="s">
        <v>872</v>
      </c>
      <c r="C168" s="96"/>
      <c r="D168" s="96"/>
      <c r="E168" s="97">
        <f>+E169</f>
        <v>556000000</v>
      </c>
      <c r="F168" s="97">
        <f t="shared" ref="F168:R168" si="67">+F169</f>
        <v>0</v>
      </c>
      <c r="G168" s="97">
        <f t="shared" si="67"/>
        <v>556000000</v>
      </c>
      <c r="H168" s="97">
        <f t="shared" si="67"/>
        <v>0</v>
      </c>
      <c r="I168" s="97">
        <f t="shared" si="67"/>
        <v>0</v>
      </c>
      <c r="J168" s="97">
        <f t="shared" si="67"/>
        <v>0</v>
      </c>
      <c r="K168" s="97">
        <f t="shared" si="67"/>
        <v>0</v>
      </c>
      <c r="L168" s="97">
        <f t="shared" si="67"/>
        <v>0</v>
      </c>
      <c r="M168" s="97">
        <f t="shared" si="67"/>
        <v>0</v>
      </c>
      <c r="N168" s="97">
        <f t="shared" si="67"/>
        <v>0</v>
      </c>
      <c r="O168" s="97">
        <f t="shared" si="67"/>
        <v>0</v>
      </c>
      <c r="P168" s="97">
        <f t="shared" si="67"/>
        <v>0</v>
      </c>
      <c r="Q168" s="97">
        <f t="shared" si="67"/>
        <v>0</v>
      </c>
      <c r="R168" s="97">
        <f t="shared" si="67"/>
        <v>556000000</v>
      </c>
      <c r="S168" s="87">
        <v>21222713</v>
      </c>
      <c r="T168" s="87" t="s">
        <v>80</v>
      </c>
      <c r="U168" s="88">
        <v>556000000</v>
      </c>
      <c r="V168" s="89">
        <f t="shared" si="55"/>
        <v>0</v>
      </c>
      <c r="AD168" s="97">
        <v>247959006</v>
      </c>
      <c r="AF168" s="137" t="e">
        <f t="shared" si="52"/>
        <v>#DIV/0!</v>
      </c>
    </row>
    <row r="169" spans="1:32" ht="29" x14ac:dyDescent="0.35">
      <c r="A169" s="98">
        <v>212227138</v>
      </c>
      <c r="B169" s="99" t="s">
        <v>873</v>
      </c>
      <c r="C169" s="100"/>
      <c r="D169" s="100" t="s">
        <v>756</v>
      </c>
      <c r="E169" s="103">
        <v>556000000</v>
      </c>
      <c r="F169" s="101">
        <v>0</v>
      </c>
      <c r="G169" s="103">
        <v>556000000</v>
      </c>
      <c r="H169" s="101">
        <v>0</v>
      </c>
      <c r="I169" s="101">
        <v>0</v>
      </c>
      <c r="J169" s="101">
        <v>0</v>
      </c>
      <c r="K169" s="101">
        <v>0</v>
      </c>
      <c r="L169" s="101">
        <v>0</v>
      </c>
      <c r="M169" s="101">
        <v>0</v>
      </c>
      <c r="N169" s="101">
        <v>0</v>
      </c>
      <c r="O169" s="101">
        <v>0</v>
      </c>
      <c r="P169" s="101">
        <v>0</v>
      </c>
      <c r="Q169" s="101">
        <v>0</v>
      </c>
      <c r="R169" s="101">
        <f t="shared" si="57"/>
        <v>556000000</v>
      </c>
      <c r="S169" s="87">
        <v>212227138</v>
      </c>
      <c r="T169" s="87" t="s">
        <v>874</v>
      </c>
      <c r="U169" s="88">
        <v>556000000</v>
      </c>
      <c r="V169" s="89">
        <f t="shared" si="55"/>
        <v>0</v>
      </c>
      <c r="W169" s="91"/>
      <c r="X169" s="91"/>
      <c r="Y169" s="91"/>
      <c r="Z169" s="91"/>
      <c r="AA169" s="91"/>
      <c r="AB169" s="91"/>
      <c r="AC169" s="130"/>
      <c r="AD169" s="101">
        <v>247959006</v>
      </c>
      <c r="AF169" s="138" t="e">
        <f t="shared" si="52"/>
        <v>#DIV/0!</v>
      </c>
    </row>
    <row r="170" spans="1:32" x14ac:dyDescent="0.35">
      <c r="A170" s="98">
        <v>21222714</v>
      </c>
      <c r="B170" s="99" t="s">
        <v>875</v>
      </c>
      <c r="C170" s="100"/>
      <c r="D170" s="100"/>
      <c r="E170" s="103">
        <v>100000000</v>
      </c>
      <c r="F170" s="101">
        <v>8333333.333333333</v>
      </c>
      <c r="G170" s="101">
        <v>8333333.333333333</v>
      </c>
      <c r="H170" s="101">
        <v>8333333.333333333</v>
      </c>
      <c r="I170" s="101">
        <v>8333333.333333333</v>
      </c>
      <c r="J170" s="101">
        <v>8333333.333333333</v>
      </c>
      <c r="K170" s="101">
        <v>8333333.333333333</v>
      </c>
      <c r="L170" s="101">
        <v>8333333.333333333</v>
      </c>
      <c r="M170" s="101">
        <v>8333333.333333333</v>
      </c>
      <c r="N170" s="101">
        <v>8333333.333333333</v>
      </c>
      <c r="O170" s="101">
        <v>8333333.333333333</v>
      </c>
      <c r="P170" s="101">
        <v>8333333.333333333</v>
      </c>
      <c r="Q170" s="101">
        <v>8333333.333333333</v>
      </c>
      <c r="R170" s="101">
        <f t="shared" si="57"/>
        <v>99999999.999999985</v>
      </c>
      <c r="S170" s="87">
        <v>21222714</v>
      </c>
      <c r="T170" s="87" t="s">
        <v>875</v>
      </c>
      <c r="U170" s="88">
        <v>100000000</v>
      </c>
      <c r="V170" s="89">
        <f t="shared" si="55"/>
        <v>0</v>
      </c>
      <c r="W170" s="91"/>
      <c r="X170" s="91"/>
      <c r="Y170" s="91"/>
      <c r="Z170" s="91"/>
      <c r="AA170" s="91"/>
      <c r="AB170" s="91"/>
      <c r="AC170" s="130"/>
      <c r="AD170" s="101">
        <v>13467047.539999999</v>
      </c>
      <c r="AF170" s="138">
        <f t="shared" si="52"/>
        <v>0.61604570479999998</v>
      </c>
    </row>
    <row r="171" spans="1:32" s="130" customFormat="1" x14ac:dyDescent="0.35">
      <c r="A171" s="62">
        <v>2122272</v>
      </c>
      <c r="B171" s="63" t="s">
        <v>81</v>
      </c>
      <c r="C171" s="108"/>
      <c r="D171" s="108"/>
      <c r="E171" s="109">
        <f>+E172+E174</f>
        <v>1287000000</v>
      </c>
      <c r="F171" s="109">
        <f t="shared" ref="F171:R171" si="68">+F172+F174</f>
        <v>1220000000</v>
      </c>
      <c r="G171" s="109">
        <f t="shared" si="68"/>
        <v>35000000</v>
      </c>
      <c r="H171" s="109">
        <f t="shared" si="68"/>
        <v>15000000</v>
      </c>
      <c r="I171" s="109">
        <f t="shared" si="68"/>
        <v>10000000</v>
      </c>
      <c r="J171" s="109">
        <f t="shared" si="68"/>
        <v>7000000</v>
      </c>
      <c r="K171" s="109">
        <f t="shared" si="68"/>
        <v>0</v>
      </c>
      <c r="L171" s="109">
        <f t="shared" si="68"/>
        <v>0</v>
      </c>
      <c r="M171" s="109">
        <f t="shared" si="68"/>
        <v>0</v>
      </c>
      <c r="N171" s="109">
        <f t="shared" si="68"/>
        <v>0</v>
      </c>
      <c r="O171" s="109">
        <f t="shared" si="68"/>
        <v>0</v>
      </c>
      <c r="P171" s="109">
        <f t="shared" si="68"/>
        <v>0</v>
      </c>
      <c r="Q171" s="109">
        <f t="shared" si="68"/>
        <v>0</v>
      </c>
      <c r="R171" s="109">
        <f t="shared" si="68"/>
        <v>1287000000</v>
      </c>
      <c r="S171" s="87">
        <v>2122272</v>
      </c>
      <c r="T171" s="87" t="s">
        <v>81</v>
      </c>
      <c r="U171" s="88">
        <v>1287000000</v>
      </c>
      <c r="V171" s="89">
        <f t="shared" si="55"/>
        <v>0</v>
      </c>
      <c r="W171" s="91"/>
      <c r="X171" s="91"/>
      <c r="Y171" s="91"/>
      <c r="Z171" s="91"/>
      <c r="AA171" s="91"/>
      <c r="AB171" s="91"/>
      <c r="AD171" s="109">
        <v>372300000</v>
      </c>
      <c r="AE171" s="129"/>
      <c r="AF171" s="140">
        <f t="shared" si="52"/>
        <v>-0.69483606557377053</v>
      </c>
    </row>
    <row r="172" spans="1:32" ht="29" x14ac:dyDescent="0.35">
      <c r="A172" s="94">
        <v>21222721</v>
      </c>
      <c r="B172" s="95" t="s">
        <v>82</v>
      </c>
      <c r="C172" s="96"/>
      <c r="D172" s="96"/>
      <c r="E172" s="97">
        <f>+E173</f>
        <v>85000000</v>
      </c>
      <c r="F172" s="97">
        <f t="shared" ref="F172:R172" si="69">+F173</f>
        <v>20000000</v>
      </c>
      <c r="G172" s="97">
        <f t="shared" si="69"/>
        <v>35000000</v>
      </c>
      <c r="H172" s="97">
        <f t="shared" si="69"/>
        <v>15000000</v>
      </c>
      <c r="I172" s="97">
        <f t="shared" si="69"/>
        <v>10000000</v>
      </c>
      <c r="J172" s="97">
        <f t="shared" si="69"/>
        <v>5000000</v>
      </c>
      <c r="K172" s="97">
        <f t="shared" si="69"/>
        <v>0</v>
      </c>
      <c r="L172" s="97">
        <f t="shared" si="69"/>
        <v>0</v>
      </c>
      <c r="M172" s="97">
        <f t="shared" si="69"/>
        <v>0</v>
      </c>
      <c r="N172" s="97">
        <f t="shared" si="69"/>
        <v>0</v>
      </c>
      <c r="O172" s="97">
        <f t="shared" si="69"/>
        <v>0</v>
      </c>
      <c r="P172" s="97">
        <f t="shared" si="69"/>
        <v>0</v>
      </c>
      <c r="Q172" s="97">
        <f t="shared" si="69"/>
        <v>0</v>
      </c>
      <c r="R172" s="97">
        <f t="shared" si="69"/>
        <v>85000000</v>
      </c>
      <c r="S172" s="87">
        <v>21222721</v>
      </c>
      <c r="T172" s="87" t="s">
        <v>82</v>
      </c>
      <c r="U172" s="88">
        <v>85000000</v>
      </c>
      <c r="V172" s="89">
        <f t="shared" si="55"/>
        <v>0</v>
      </c>
      <c r="W172" s="91"/>
      <c r="X172" s="91"/>
      <c r="Y172" s="91"/>
      <c r="Z172" s="91"/>
      <c r="AA172" s="91"/>
      <c r="AB172" s="91"/>
      <c r="AC172" s="130"/>
      <c r="AD172" s="97">
        <v>0</v>
      </c>
      <c r="AE172" s="130"/>
      <c r="AF172" s="137">
        <f t="shared" si="52"/>
        <v>-1</v>
      </c>
    </row>
    <row r="173" spans="1:32" ht="43.5" x14ac:dyDescent="0.35">
      <c r="A173" s="98">
        <v>212227211</v>
      </c>
      <c r="B173" s="99" t="s">
        <v>876</v>
      </c>
      <c r="C173" s="100"/>
      <c r="D173" s="100" t="s">
        <v>756</v>
      </c>
      <c r="E173" s="103">
        <v>85000000</v>
      </c>
      <c r="F173" s="101">
        <v>20000000</v>
      </c>
      <c r="G173" s="101">
        <v>35000000</v>
      </c>
      <c r="H173" s="101">
        <v>15000000</v>
      </c>
      <c r="I173" s="101">
        <v>10000000</v>
      </c>
      <c r="J173" s="101">
        <v>5000000</v>
      </c>
      <c r="K173" s="101">
        <v>0</v>
      </c>
      <c r="L173" s="101">
        <v>0</v>
      </c>
      <c r="M173" s="101">
        <v>0</v>
      </c>
      <c r="N173" s="101">
        <v>0</v>
      </c>
      <c r="O173" s="101">
        <v>0</v>
      </c>
      <c r="P173" s="101">
        <v>0</v>
      </c>
      <c r="Q173" s="101">
        <v>0</v>
      </c>
      <c r="R173" s="101">
        <f t="shared" si="57"/>
        <v>85000000</v>
      </c>
      <c r="S173" s="87">
        <v>212227211</v>
      </c>
      <c r="T173" s="87" t="s">
        <v>877</v>
      </c>
      <c r="U173" s="88">
        <v>85000000</v>
      </c>
      <c r="V173" s="89">
        <f t="shared" si="55"/>
        <v>0</v>
      </c>
      <c r="AD173" s="101">
        <v>0</v>
      </c>
      <c r="AF173" s="138">
        <f t="shared" si="52"/>
        <v>-1</v>
      </c>
    </row>
    <row r="174" spans="1:32" ht="29" x14ac:dyDescent="0.35">
      <c r="A174" s="94">
        <v>21222722</v>
      </c>
      <c r="B174" s="95" t="s">
        <v>83</v>
      </c>
      <c r="C174" s="96"/>
      <c r="D174" s="96"/>
      <c r="E174" s="97">
        <f>+E175+E176</f>
        <v>1202000000</v>
      </c>
      <c r="F174" s="97">
        <f t="shared" ref="F174:R174" si="70">+F175+F176</f>
        <v>1200000000</v>
      </c>
      <c r="G174" s="97">
        <f t="shared" si="70"/>
        <v>0</v>
      </c>
      <c r="H174" s="97">
        <f t="shared" si="70"/>
        <v>0</v>
      </c>
      <c r="I174" s="97">
        <f t="shared" si="70"/>
        <v>0</v>
      </c>
      <c r="J174" s="97">
        <f t="shared" si="70"/>
        <v>2000000</v>
      </c>
      <c r="K174" s="97">
        <f t="shared" si="70"/>
        <v>0</v>
      </c>
      <c r="L174" s="97">
        <f t="shared" si="70"/>
        <v>0</v>
      </c>
      <c r="M174" s="97">
        <f t="shared" si="70"/>
        <v>0</v>
      </c>
      <c r="N174" s="97">
        <f t="shared" si="70"/>
        <v>0</v>
      </c>
      <c r="O174" s="97">
        <f t="shared" si="70"/>
        <v>0</v>
      </c>
      <c r="P174" s="97">
        <f t="shared" si="70"/>
        <v>0</v>
      </c>
      <c r="Q174" s="97">
        <f t="shared" si="70"/>
        <v>0</v>
      </c>
      <c r="R174" s="97">
        <f t="shared" si="70"/>
        <v>1202000000</v>
      </c>
      <c r="S174" s="87">
        <v>21222722</v>
      </c>
      <c r="T174" s="87" t="s">
        <v>83</v>
      </c>
      <c r="U174" s="88">
        <v>1202000000</v>
      </c>
      <c r="V174" s="89">
        <f t="shared" si="55"/>
        <v>0</v>
      </c>
      <c r="AD174" s="97">
        <v>372300000</v>
      </c>
      <c r="AF174" s="137">
        <f t="shared" si="52"/>
        <v>-0.68974999999999997</v>
      </c>
    </row>
    <row r="175" spans="1:32" s="130" customFormat="1" ht="29" x14ac:dyDescent="0.35">
      <c r="A175" s="98">
        <v>212227222</v>
      </c>
      <c r="B175" s="99" t="s">
        <v>878</v>
      </c>
      <c r="C175" s="100"/>
      <c r="D175" s="100" t="s">
        <v>879</v>
      </c>
      <c r="E175" s="103">
        <v>1200000000</v>
      </c>
      <c r="F175" s="101">
        <v>1200000000</v>
      </c>
      <c r="G175" s="101">
        <v>0</v>
      </c>
      <c r="H175" s="101">
        <v>0</v>
      </c>
      <c r="I175" s="101">
        <v>0</v>
      </c>
      <c r="J175" s="101">
        <v>0</v>
      </c>
      <c r="K175" s="101">
        <v>0</v>
      </c>
      <c r="L175" s="101">
        <v>0</v>
      </c>
      <c r="M175" s="101">
        <v>0</v>
      </c>
      <c r="N175" s="101">
        <v>0</v>
      </c>
      <c r="O175" s="101">
        <v>0</v>
      </c>
      <c r="P175" s="101">
        <v>0</v>
      </c>
      <c r="Q175" s="101">
        <v>0</v>
      </c>
      <c r="R175" s="101">
        <f t="shared" si="57"/>
        <v>1200000000</v>
      </c>
      <c r="S175" s="87">
        <v>212227222</v>
      </c>
      <c r="T175" s="87" t="s">
        <v>880</v>
      </c>
      <c r="U175" s="88">
        <v>1200000000</v>
      </c>
      <c r="V175" s="89">
        <f t="shared" si="55"/>
        <v>0</v>
      </c>
      <c r="W175" s="84"/>
      <c r="X175" s="84"/>
      <c r="Y175" s="84"/>
      <c r="Z175" s="84"/>
      <c r="AA175" s="84"/>
      <c r="AB175" s="84"/>
      <c r="AC175" s="129"/>
      <c r="AD175" s="101">
        <v>372300000</v>
      </c>
      <c r="AE175" s="129"/>
      <c r="AF175" s="138">
        <f t="shared" si="52"/>
        <v>-0.68974999999999997</v>
      </c>
    </row>
    <row r="176" spans="1:32" s="130" customFormat="1" ht="29" x14ac:dyDescent="0.35">
      <c r="A176" s="113">
        <v>212227223</v>
      </c>
      <c r="B176" s="114" t="s">
        <v>881</v>
      </c>
      <c r="C176" s="100"/>
      <c r="D176" s="100"/>
      <c r="E176" s="103">
        <v>2000000</v>
      </c>
      <c r="F176" s="101"/>
      <c r="G176" s="101"/>
      <c r="H176" s="101"/>
      <c r="I176" s="101"/>
      <c r="J176" s="101">
        <v>2000000</v>
      </c>
      <c r="K176" s="101"/>
      <c r="L176" s="101"/>
      <c r="M176" s="101"/>
      <c r="N176" s="101"/>
      <c r="O176" s="101"/>
      <c r="P176" s="101"/>
      <c r="Q176" s="101"/>
      <c r="R176" s="101">
        <f t="shared" si="57"/>
        <v>2000000</v>
      </c>
      <c r="S176" s="87">
        <v>212227223</v>
      </c>
      <c r="T176" s="87" t="s">
        <v>881</v>
      </c>
      <c r="U176" s="88">
        <v>2000000</v>
      </c>
      <c r="V176" s="89">
        <f t="shared" si="55"/>
        <v>0</v>
      </c>
      <c r="W176" s="84"/>
      <c r="X176" s="84"/>
      <c r="Y176" s="84"/>
      <c r="Z176" s="84"/>
      <c r="AA176" s="84"/>
      <c r="AB176" s="84"/>
      <c r="AC176" s="129"/>
      <c r="AD176" s="101">
        <v>0</v>
      </c>
      <c r="AF176" s="138" t="e">
        <f t="shared" si="52"/>
        <v>#DIV/0!</v>
      </c>
    </row>
    <row r="177" spans="1:32" s="130" customFormat="1" ht="29" x14ac:dyDescent="0.35">
      <c r="A177" s="62">
        <v>212228</v>
      </c>
      <c r="B177" s="63" t="s">
        <v>84</v>
      </c>
      <c r="C177" s="108"/>
      <c r="D177" s="108"/>
      <c r="E177" s="109">
        <f t="shared" ref="E177:R177" si="71">+E178+E180+E186+E190+E192+E194+E199</f>
        <v>3034800000</v>
      </c>
      <c r="F177" s="109">
        <f t="shared" si="71"/>
        <v>348316666.66000003</v>
      </c>
      <c r="G177" s="109">
        <f t="shared" si="71"/>
        <v>880716666.65999997</v>
      </c>
      <c r="H177" s="109">
        <f t="shared" si="71"/>
        <v>438523663.16000003</v>
      </c>
      <c r="I177" s="109">
        <f t="shared" si="71"/>
        <v>164023663.16</v>
      </c>
      <c r="J177" s="109">
        <f t="shared" si="71"/>
        <v>184116666.66</v>
      </c>
      <c r="K177" s="109">
        <f t="shared" si="71"/>
        <v>157816666.66</v>
      </c>
      <c r="L177" s="109">
        <f t="shared" si="71"/>
        <v>220316666.66</v>
      </c>
      <c r="M177" s="109">
        <f t="shared" si="71"/>
        <v>208695677.16</v>
      </c>
      <c r="N177" s="109">
        <f t="shared" si="71"/>
        <v>116723663.16</v>
      </c>
      <c r="O177" s="109">
        <f t="shared" si="71"/>
        <v>110316666.66</v>
      </c>
      <c r="P177" s="109">
        <f t="shared" si="71"/>
        <v>104316666.66</v>
      </c>
      <c r="Q177" s="109">
        <f t="shared" si="71"/>
        <v>100916666.73999999</v>
      </c>
      <c r="R177" s="109">
        <f t="shared" si="71"/>
        <v>3034800000</v>
      </c>
      <c r="S177" s="87">
        <v>212228</v>
      </c>
      <c r="T177" s="87" t="s">
        <v>84</v>
      </c>
      <c r="U177" s="88">
        <v>2359300000</v>
      </c>
      <c r="V177" s="89">
        <f t="shared" si="55"/>
        <v>675500000</v>
      </c>
      <c r="W177" s="91"/>
      <c r="X177" s="91"/>
      <c r="Y177" s="91"/>
      <c r="Z177" s="91"/>
      <c r="AA177" s="91"/>
      <c r="AB177" s="91"/>
      <c r="AD177" s="109">
        <v>892453323</v>
      </c>
      <c r="AF177" s="140">
        <f t="shared" si="52"/>
        <v>1.5621895488312776</v>
      </c>
    </row>
    <row r="178" spans="1:32" s="130" customFormat="1" x14ac:dyDescent="0.35">
      <c r="A178" s="94">
        <v>2122281</v>
      </c>
      <c r="B178" s="95" t="s">
        <v>85</v>
      </c>
      <c r="C178" s="96"/>
      <c r="D178" s="96"/>
      <c r="E178" s="97">
        <f>+E179</f>
        <v>318000000</v>
      </c>
      <c r="F178" s="97">
        <f t="shared" ref="F178:R178" si="72">+F179</f>
        <v>250000000</v>
      </c>
      <c r="G178" s="97">
        <f t="shared" si="72"/>
        <v>68000000</v>
      </c>
      <c r="H178" s="97">
        <f t="shared" si="72"/>
        <v>0</v>
      </c>
      <c r="I178" s="97">
        <f t="shared" si="72"/>
        <v>0</v>
      </c>
      <c r="J178" s="97">
        <f t="shared" si="72"/>
        <v>0</v>
      </c>
      <c r="K178" s="97">
        <f t="shared" si="72"/>
        <v>0</v>
      </c>
      <c r="L178" s="97">
        <f t="shared" si="72"/>
        <v>0</v>
      </c>
      <c r="M178" s="97">
        <f t="shared" si="72"/>
        <v>0</v>
      </c>
      <c r="N178" s="97">
        <f t="shared" si="72"/>
        <v>0</v>
      </c>
      <c r="O178" s="97">
        <f t="shared" si="72"/>
        <v>0</v>
      </c>
      <c r="P178" s="97">
        <f t="shared" si="72"/>
        <v>0</v>
      </c>
      <c r="Q178" s="97">
        <f t="shared" si="72"/>
        <v>0</v>
      </c>
      <c r="R178" s="97">
        <f t="shared" si="72"/>
        <v>318000000</v>
      </c>
      <c r="S178" s="87">
        <v>2122281</v>
      </c>
      <c r="T178" s="87" t="s">
        <v>85</v>
      </c>
      <c r="U178" s="88">
        <v>250000000</v>
      </c>
      <c r="V178" s="89">
        <f t="shared" si="55"/>
        <v>68000000</v>
      </c>
      <c r="W178" s="84"/>
      <c r="X178" s="84"/>
      <c r="Y178" s="84"/>
      <c r="Z178" s="84"/>
      <c r="AA178" s="84"/>
      <c r="AB178" s="84"/>
      <c r="AC178" s="129"/>
      <c r="AD178" s="97">
        <v>532763000</v>
      </c>
      <c r="AF178" s="137">
        <f t="shared" si="52"/>
        <v>1.1310519999999999</v>
      </c>
    </row>
    <row r="179" spans="1:32" x14ac:dyDescent="0.35">
      <c r="A179" s="113">
        <v>21222811</v>
      </c>
      <c r="B179" s="114" t="s">
        <v>882</v>
      </c>
      <c r="C179" s="100"/>
      <c r="D179" s="100"/>
      <c r="E179" s="103">
        <v>318000000</v>
      </c>
      <c r="F179" s="101">
        <v>250000000</v>
      </c>
      <c r="G179" s="101">
        <v>68000000</v>
      </c>
      <c r="H179" s="101">
        <v>0</v>
      </c>
      <c r="I179" s="101">
        <v>0</v>
      </c>
      <c r="J179" s="101">
        <v>0</v>
      </c>
      <c r="K179" s="101">
        <v>0</v>
      </c>
      <c r="L179" s="101">
        <v>0</v>
      </c>
      <c r="M179" s="101">
        <v>0</v>
      </c>
      <c r="N179" s="101">
        <v>0</v>
      </c>
      <c r="O179" s="101">
        <v>0</v>
      </c>
      <c r="P179" s="101">
        <v>0</v>
      </c>
      <c r="Q179" s="101">
        <v>0</v>
      </c>
      <c r="R179" s="101">
        <v>318000000</v>
      </c>
      <c r="S179" s="87">
        <v>21222811</v>
      </c>
      <c r="T179" s="87" t="s">
        <v>882</v>
      </c>
      <c r="U179" s="88">
        <v>250000000</v>
      </c>
      <c r="V179" s="89">
        <f t="shared" si="55"/>
        <v>68000000</v>
      </c>
      <c r="AD179" s="101">
        <v>532763000</v>
      </c>
      <c r="AE179" s="130"/>
      <c r="AF179" s="138">
        <f t="shared" si="52"/>
        <v>1.1310519999999999</v>
      </c>
    </row>
    <row r="180" spans="1:32" ht="29" x14ac:dyDescent="0.35">
      <c r="A180" s="62">
        <v>2122282</v>
      </c>
      <c r="B180" s="63" t="s">
        <v>883</v>
      </c>
      <c r="C180" s="108"/>
      <c r="D180" s="108"/>
      <c r="E180" s="109">
        <f>+E181+E183+E184+E185</f>
        <v>1487500000</v>
      </c>
      <c r="F180" s="109">
        <f t="shared" ref="F180:R180" si="73">+F181+F183+F184+F185</f>
        <v>2500000</v>
      </c>
      <c r="G180" s="109">
        <f t="shared" si="73"/>
        <v>705900000</v>
      </c>
      <c r="H180" s="109">
        <f t="shared" si="73"/>
        <v>326206996.5</v>
      </c>
      <c r="I180" s="109">
        <f t="shared" si="73"/>
        <v>63206996.5</v>
      </c>
      <c r="J180" s="109">
        <f t="shared" si="73"/>
        <v>71800000</v>
      </c>
      <c r="K180" s="109">
        <f t="shared" si="73"/>
        <v>59500000</v>
      </c>
      <c r="L180" s="109">
        <f t="shared" si="73"/>
        <v>122000000</v>
      </c>
      <c r="M180" s="109">
        <f t="shared" si="73"/>
        <v>91379010.5</v>
      </c>
      <c r="N180" s="109">
        <f t="shared" si="73"/>
        <v>18906996.5</v>
      </c>
      <c r="O180" s="109">
        <f t="shared" si="73"/>
        <v>10500000</v>
      </c>
      <c r="P180" s="109">
        <f t="shared" si="73"/>
        <v>9500000</v>
      </c>
      <c r="Q180" s="109">
        <f t="shared" si="73"/>
        <v>6100000</v>
      </c>
      <c r="R180" s="109">
        <f t="shared" si="73"/>
        <v>1487500000</v>
      </c>
      <c r="S180" s="87">
        <v>2122282</v>
      </c>
      <c r="T180" s="87" t="s">
        <v>86</v>
      </c>
      <c r="U180" s="88">
        <v>880000000</v>
      </c>
      <c r="V180" s="89">
        <f t="shared" si="55"/>
        <v>607500000</v>
      </c>
      <c r="AD180" s="109">
        <v>346155833</v>
      </c>
      <c r="AF180" s="140">
        <f t="shared" si="52"/>
        <v>137.46233319999999</v>
      </c>
    </row>
    <row r="181" spans="1:32" s="130" customFormat="1" ht="43.5" x14ac:dyDescent="0.35">
      <c r="A181" s="94">
        <v>21222821</v>
      </c>
      <c r="B181" s="95" t="s">
        <v>884</v>
      </c>
      <c r="C181" s="96"/>
      <c r="D181" s="96"/>
      <c r="E181" s="97">
        <f>+E182</f>
        <v>100000000</v>
      </c>
      <c r="F181" s="97">
        <f t="shared" ref="F181:R181" si="74">+F182</f>
        <v>0</v>
      </c>
      <c r="G181" s="97">
        <f t="shared" si="74"/>
        <v>100000000</v>
      </c>
      <c r="H181" s="97">
        <f t="shared" si="74"/>
        <v>0</v>
      </c>
      <c r="I181" s="97">
        <f t="shared" si="74"/>
        <v>0</v>
      </c>
      <c r="J181" s="97">
        <f t="shared" si="74"/>
        <v>0</v>
      </c>
      <c r="K181" s="97">
        <f t="shared" si="74"/>
        <v>0</v>
      </c>
      <c r="L181" s="97">
        <f t="shared" si="74"/>
        <v>0</v>
      </c>
      <c r="M181" s="97">
        <f t="shared" si="74"/>
        <v>0</v>
      </c>
      <c r="N181" s="97">
        <f t="shared" si="74"/>
        <v>0</v>
      </c>
      <c r="O181" s="97">
        <f t="shared" si="74"/>
        <v>0</v>
      </c>
      <c r="P181" s="97">
        <f t="shared" si="74"/>
        <v>0</v>
      </c>
      <c r="Q181" s="97">
        <f t="shared" si="74"/>
        <v>0</v>
      </c>
      <c r="R181" s="97">
        <f t="shared" si="74"/>
        <v>100000000</v>
      </c>
      <c r="S181" s="87">
        <v>21222821</v>
      </c>
      <c r="T181" s="87" t="s">
        <v>87</v>
      </c>
      <c r="U181" s="88">
        <v>100000000</v>
      </c>
      <c r="V181" s="89">
        <f t="shared" si="55"/>
        <v>0</v>
      </c>
      <c r="W181" s="91"/>
      <c r="X181" s="91"/>
      <c r="Y181" s="91"/>
      <c r="Z181" s="91"/>
      <c r="AA181" s="91"/>
      <c r="AB181" s="91"/>
      <c r="AD181" s="97">
        <v>0</v>
      </c>
      <c r="AE181" s="129"/>
      <c r="AF181" s="137" t="e">
        <f t="shared" si="52"/>
        <v>#DIV/0!</v>
      </c>
    </row>
    <row r="182" spans="1:32" ht="43.5" x14ac:dyDescent="0.35">
      <c r="A182" s="98">
        <v>212228211</v>
      </c>
      <c r="B182" s="99" t="s">
        <v>885</v>
      </c>
      <c r="C182" s="100"/>
      <c r="D182" s="100" t="s">
        <v>756</v>
      </c>
      <c r="E182" s="103">
        <v>100000000</v>
      </c>
      <c r="F182" s="101">
        <v>0</v>
      </c>
      <c r="G182" s="101">
        <v>100000000</v>
      </c>
      <c r="H182" s="101">
        <v>0</v>
      </c>
      <c r="I182" s="101">
        <v>0</v>
      </c>
      <c r="J182" s="101">
        <v>0</v>
      </c>
      <c r="K182" s="101">
        <v>0</v>
      </c>
      <c r="L182" s="101">
        <v>0</v>
      </c>
      <c r="M182" s="101">
        <v>0</v>
      </c>
      <c r="N182" s="101">
        <v>0</v>
      </c>
      <c r="O182" s="101">
        <v>0</v>
      </c>
      <c r="P182" s="101">
        <v>0</v>
      </c>
      <c r="Q182" s="101">
        <v>0</v>
      </c>
      <c r="R182" s="101">
        <f t="shared" si="57"/>
        <v>100000000</v>
      </c>
      <c r="S182" s="87">
        <v>212228211</v>
      </c>
      <c r="T182" s="87" t="s">
        <v>886</v>
      </c>
      <c r="U182" s="88">
        <v>100000000</v>
      </c>
      <c r="V182" s="89">
        <f t="shared" si="55"/>
        <v>0</v>
      </c>
      <c r="W182" s="91"/>
      <c r="X182" s="91"/>
      <c r="Y182" s="91"/>
      <c r="Z182" s="91"/>
      <c r="AA182" s="91"/>
      <c r="AB182" s="91"/>
      <c r="AC182" s="130"/>
      <c r="AD182" s="101">
        <v>0</v>
      </c>
      <c r="AE182" s="130"/>
      <c r="AF182" s="138" t="e">
        <f t="shared" si="52"/>
        <v>#DIV/0!</v>
      </c>
    </row>
    <row r="183" spans="1:32" s="130" customFormat="1" x14ac:dyDescent="0.35">
      <c r="A183" s="98">
        <v>21222822</v>
      </c>
      <c r="B183" s="99" t="s">
        <v>887</v>
      </c>
      <c r="C183" s="100"/>
      <c r="D183" s="100" t="s">
        <v>690</v>
      </c>
      <c r="E183" s="103">
        <v>480000000</v>
      </c>
      <c r="F183" s="101">
        <v>0</v>
      </c>
      <c r="G183" s="101">
        <v>205000000</v>
      </c>
      <c r="H183" s="101">
        <v>155000000</v>
      </c>
      <c r="I183" s="101">
        <v>0</v>
      </c>
      <c r="J183" s="101">
        <v>0</v>
      </c>
      <c r="K183" s="101">
        <v>0</v>
      </c>
      <c r="L183" s="101">
        <v>60000000</v>
      </c>
      <c r="M183" s="101">
        <v>60000000</v>
      </c>
      <c r="N183" s="101">
        <v>0</v>
      </c>
      <c r="O183" s="101">
        <v>0</v>
      </c>
      <c r="P183" s="101">
        <v>0</v>
      </c>
      <c r="Q183" s="101">
        <v>0</v>
      </c>
      <c r="R183" s="101">
        <f t="shared" si="57"/>
        <v>480000000</v>
      </c>
      <c r="S183" s="87">
        <v>21222822</v>
      </c>
      <c r="T183" s="87" t="s">
        <v>887</v>
      </c>
      <c r="U183" s="88">
        <v>480000000</v>
      </c>
      <c r="V183" s="89">
        <f t="shared" si="55"/>
        <v>0</v>
      </c>
      <c r="W183" s="91"/>
      <c r="X183" s="91"/>
      <c r="Y183" s="91"/>
      <c r="Z183" s="91"/>
      <c r="AA183" s="91"/>
      <c r="AB183" s="91"/>
      <c r="AD183" s="101">
        <v>0</v>
      </c>
      <c r="AE183" s="129"/>
      <c r="AF183" s="138" t="e">
        <f t="shared" si="52"/>
        <v>#DIV/0!</v>
      </c>
    </row>
    <row r="184" spans="1:32" s="130" customFormat="1" ht="29" x14ac:dyDescent="0.35">
      <c r="A184" s="98">
        <v>21222823</v>
      </c>
      <c r="B184" s="99" t="s">
        <v>888</v>
      </c>
      <c r="C184" s="100"/>
      <c r="D184" s="100" t="s">
        <v>743</v>
      </c>
      <c r="E184" s="103">
        <v>80000000</v>
      </c>
      <c r="F184" s="101">
        <v>2500000</v>
      </c>
      <c r="G184" s="101">
        <v>9500000</v>
      </c>
      <c r="H184" s="101">
        <v>8206996.5</v>
      </c>
      <c r="I184" s="101">
        <v>6206996.5</v>
      </c>
      <c r="J184" s="101">
        <v>7300000</v>
      </c>
      <c r="K184" s="101">
        <v>2500000</v>
      </c>
      <c r="L184" s="101">
        <v>2500000</v>
      </c>
      <c r="M184" s="101">
        <f>21906996.5-1027986</f>
        <v>20879010.5</v>
      </c>
      <c r="N184" s="101">
        <v>11906996.5</v>
      </c>
      <c r="O184" s="101">
        <v>3500000</v>
      </c>
      <c r="P184" s="101">
        <v>2500000</v>
      </c>
      <c r="Q184" s="101">
        <v>2500000</v>
      </c>
      <c r="R184" s="101">
        <f t="shared" si="57"/>
        <v>80000000</v>
      </c>
      <c r="S184" s="87">
        <v>21222823</v>
      </c>
      <c r="T184" s="87" t="s">
        <v>888</v>
      </c>
      <c r="U184" s="88">
        <v>80000000</v>
      </c>
      <c r="V184" s="89">
        <f t="shared" si="55"/>
        <v>0</v>
      </c>
      <c r="W184" s="91"/>
      <c r="X184" s="91"/>
      <c r="Y184" s="91"/>
      <c r="Z184" s="91"/>
      <c r="AA184" s="91"/>
      <c r="AB184" s="91"/>
      <c r="AD184" s="101">
        <v>755833</v>
      </c>
      <c r="AF184" s="138">
        <f t="shared" si="52"/>
        <v>-0.69766680000000003</v>
      </c>
    </row>
    <row r="185" spans="1:32" x14ac:dyDescent="0.35">
      <c r="A185" s="98">
        <v>21222824</v>
      </c>
      <c r="B185" s="99" t="s">
        <v>889</v>
      </c>
      <c r="C185" s="100"/>
      <c r="D185" s="100" t="s">
        <v>712</v>
      </c>
      <c r="E185" s="103">
        <v>827500000</v>
      </c>
      <c r="F185" s="101">
        <v>0</v>
      </c>
      <c r="G185" s="101">
        <v>391400000</v>
      </c>
      <c r="H185" s="101">
        <v>163000000</v>
      </c>
      <c r="I185" s="101">
        <v>57000000</v>
      </c>
      <c r="J185" s="101">
        <v>64500000</v>
      </c>
      <c r="K185" s="101">
        <v>57000000</v>
      </c>
      <c r="L185" s="101">
        <v>59500000</v>
      </c>
      <c r="M185" s="101">
        <v>10500000</v>
      </c>
      <c r="N185" s="101">
        <v>7000000</v>
      </c>
      <c r="O185" s="101">
        <v>7000000</v>
      </c>
      <c r="P185" s="101">
        <v>7000000</v>
      </c>
      <c r="Q185" s="101">
        <v>3600000</v>
      </c>
      <c r="R185" s="101">
        <v>827500000</v>
      </c>
      <c r="S185" s="87">
        <v>21222824</v>
      </c>
      <c r="T185" s="87" t="s">
        <v>890</v>
      </c>
      <c r="U185" s="88">
        <v>220000000</v>
      </c>
      <c r="V185" s="89">
        <f t="shared" si="55"/>
        <v>607500000</v>
      </c>
      <c r="AD185" s="101">
        <v>345400000</v>
      </c>
      <c r="AE185" s="130"/>
      <c r="AF185" s="138" t="e">
        <f t="shared" si="52"/>
        <v>#DIV/0!</v>
      </c>
    </row>
    <row r="186" spans="1:32" s="130" customFormat="1" ht="29" x14ac:dyDescent="0.35">
      <c r="A186" s="94">
        <v>2122283</v>
      </c>
      <c r="B186" s="95" t="s">
        <v>891</v>
      </c>
      <c r="C186" s="96"/>
      <c r="D186" s="96"/>
      <c r="E186" s="97">
        <f>+E187+E188+E189</f>
        <v>379000000</v>
      </c>
      <c r="F186" s="97">
        <f t="shared" ref="F186:R186" si="75">+F187+F188+F189</f>
        <v>28083333.333333332</v>
      </c>
      <c r="G186" s="97">
        <f t="shared" si="75"/>
        <v>30083333.333333332</v>
      </c>
      <c r="H186" s="97">
        <f t="shared" si="75"/>
        <v>43083333.333333328</v>
      </c>
      <c r="I186" s="97">
        <f t="shared" si="75"/>
        <v>28083333.333333332</v>
      </c>
      <c r="J186" s="97">
        <f t="shared" si="75"/>
        <v>43083333.333333328</v>
      </c>
      <c r="K186" s="97">
        <f t="shared" si="75"/>
        <v>28083333.333333332</v>
      </c>
      <c r="L186" s="97">
        <f t="shared" si="75"/>
        <v>28083333.333333332</v>
      </c>
      <c r="M186" s="97">
        <f t="shared" si="75"/>
        <v>38083333.333333328</v>
      </c>
      <c r="N186" s="97">
        <f t="shared" si="75"/>
        <v>28083333.333333332</v>
      </c>
      <c r="O186" s="97">
        <f t="shared" si="75"/>
        <v>28083333.333333332</v>
      </c>
      <c r="P186" s="97">
        <f t="shared" si="75"/>
        <v>28083333.333333332</v>
      </c>
      <c r="Q186" s="97">
        <f t="shared" si="75"/>
        <v>28083333.333333332</v>
      </c>
      <c r="R186" s="97">
        <f t="shared" si="75"/>
        <v>379000000</v>
      </c>
      <c r="S186" s="87">
        <v>2122283</v>
      </c>
      <c r="T186" s="87" t="s">
        <v>88</v>
      </c>
      <c r="U186" s="88">
        <v>379000000</v>
      </c>
      <c r="V186" s="89">
        <f t="shared" si="55"/>
        <v>0</v>
      </c>
      <c r="W186" s="84"/>
      <c r="X186" s="84"/>
      <c r="Y186" s="84"/>
      <c r="Z186" s="84"/>
      <c r="AA186" s="84"/>
      <c r="AB186" s="84"/>
      <c r="AC186" s="129"/>
      <c r="AD186" s="97">
        <v>11534490</v>
      </c>
      <c r="AE186" s="129"/>
      <c r="AF186" s="137">
        <f t="shared" si="52"/>
        <v>-0.5892763204747774</v>
      </c>
    </row>
    <row r="187" spans="1:32" ht="29" x14ac:dyDescent="0.35">
      <c r="A187" s="98">
        <v>21222831</v>
      </c>
      <c r="B187" s="99" t="s">
        <v>888</v>
      </c>
      <c r="C187" s="100"/>
      <c r="D187" s="100" t="s">
        <v>685</v>
      </c>
      <c r="E187" s="103">
        <v>2000000</v>
      </c>
      <c r="F187" s="101">
        <v>0</v>
      </c>
      <c r="G187" s="103">
        <v>2000000</v>
      </c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>
        <f t="shared" si="57"/>
        <v>2000000</v>
      </c>
      <c r="S187" s="87">
        <v>21222831</v>
      </c>
      <c r="T187" s="87" t="s">
        <v>888</v>
      </c>
      <c r="U187" s="88">
        <v>2000000</v>
      </c>
      <c r="V187" s="89">
        <f t="shared" si="55"/>
        <v>0</v>
      </c>
      <c r="W187" s="91"/>
      <c r="X187" s="91"/>
      <c r="Y187" s="91"/>
      <c r="Z187" s="91"/>
      <c r="AA187" s="91"/>
      <c r="AB187" s="91"/>
      <c r="AC187" s="130"/>
      <c r="AD187" s="101">
        <v>500000</v>
      </c>
      <c r="AE187" s="130"/>
      <c r="AF187" s="138" t="e">
        <f t="shared" si="52"/>
        <v>#DIV/0!</v>
      </c>
    </row>
    <row r="188" spans="1:32" ht="29" x14ac:dyDescent="0.35">
      <c r="A188" s="113">
        <v>21222832</v>
      </c>
      <c r="B188" s="114" t="s">
        <v>892</v>
      </c>
      <c r="C188" s="100"/>
      <c r="D188" s="100"/>
      <c r="E188" s="103">
        <v>337000000</v>
      </c>
      <c r="F188" s="101">
        <v>28083333.333333332</v>
      </c>
      <c r="G188" s="101">
        <v>28083333.333333332</v>
      </c>
      <c r="H188" s="101">
        <v>28083333.333333332</v>
      </c>
      <c r="I188" s="101">
        <v>28083333.333333332</v>
      </c>
      <c r="J188" s="101">
        <v>28083333.333333332</v>
      </c>
      <c r="K188" s="101">
        <v>28083333.333333332</v>
      </c>
      <c r="L188" s="101">
        <v>28083333.333333332</v>
      </c>
      <c r="M188" s="101">
        <v>28083333.333333332</v>
      </c>
      <c r="N188" s="101">
        <v>28083333.333333332</v>
      </c>
      <c r="O188" s="101">
        <v>28083333.333333332</v>
      </c>
      <c r="P188" s="101">
        <v>28083333.333333332</v>
      </c>
      <c r="Q188" s="101">
        <v>28083333.333333332</v>
      </c>
      <c r="R188" s="101">
        <f t="shared" si="57"/>
        <v>337000000</v>
      </c>
      <c r="S188" s="87">
        <v>21222832</v>
      </c>
      <c r="T188" s="87" t="s">
        <v>892</v>
      </c>
      <c r="U188" s="88">
        <v>337000000</v>
      </c>
      <c r="V188" s="89">
        <f t="shared" si="55"/>
        <v>0</v>
      </c>
      <c r="AD188" s="101">
        <v>11034490</v>
      </c>
      <c r="AF188" s="138">
        <f t="shared" si="52"/>
        <v>-0.60708047477744809</v>
      </c>
    </row>
    <row r="189" spans="1:32" x14ac:dyDescent="0.35">
      <c r="A189" s="113">
        <v>21222833</v>
      </c>
      <c r="B189" s="114" t="s">
        <v>893</v>
      </c>
      <c r="C189" s="100"/>
      <c r="D189" s="100"/>
      <c r="E189" s="103">
        <v>40000000</v>
      </c>
      <c r="F189" s="101"/>
      <c r="G189" s="101"/>
      <c r="H189" s="101">
        <v>15000000</v>
      </c>
      <c r="I189" s="101"/>
      <c r="J189" s="101">
        <v>15000000</v>
      </c>
      <c r="K189" s="101"/>
      <c r="L189" s="101"/>
      <c r="M189" s="101">
        <v>10000000</v>
      </c>
      <c r="N189" s="101"/>
      <c r="O189" s="101"/>
      <c r="P189" s="101"/>
      <c r="Q189" s="101"/>
      <c r="R189" s="101">
        <f t="shared" si="57"/>
        <v>40000000</v>
      </c>
      <c r="S189" s="87">
        <v>21222833</v>
      </c>
      <c r="T189" s="87" t="s">
        <v>893</v>
      </c>
      <c r="U189" s="88">
        <v>40000000</v>
      </c>
      <c r="V189" s="89">
        <f t="shared" si="55"/>
        <v>0</v>
      </c>
      <c r="W189" s="91"/>
      <c r="X189" s="91"/>
      <c r="Y189" s="91"/>
      <c r="Z189" s="91"/>
      <c r="AA189" s="91"/>
      <c r="AB189" s="91"/>
      <c r="AC189" s="130"/>
      <c r="AD189" s="101">
        <v>0</v>
      </c>
      <c r="AF189" s="138" t="e">
        <f t="shared" si="52"/>
        <v>#DIV/0!</v>
      </c>
    </row>
    <row r="190" spans="1:32" s="130" customFormat="1" x14ac:dyDescent="0.35">
      <c r="A190" s="94">
        <v>2122284</v>
      </c>
      <c r="B190" s="95" t="s">
        <v>89</v>
      </c>
      <c r="C190" s="96"/>
      <c r="D190" s="96"/>
      <c r="E190" s="97">
        <f>+E191</f>
        <v>651800000</v>
      </c>
      <c r="F190" s="97">
        <f t="shared" ref="F190:R190" si="76">+F191</f>
        <v>54316666.659999996</v>
      </c>
      <c r="G190" s="97">
        <f t="shared" si="76"/>
        <v>54316666.659999996</v>
      </c>
      <c r="H190" s="97">
        <f t="shared" si="76"/>
        <v>54316666.659999996</v>
      </c>
      <c r="I190" s="97">
        <f t="shared" si="76"/>
        <v>54316666.659999996</v>
      </c>
      <c r="J190" s="97">
        <f t="shared" si="76"/>
        <v>54316666.659999996</v>
      </c>
      <c r="K190" s="97">
        <f t="shared" si="76"/>
        <v>54316666.659999996</v>
      </c>
      <c r="L190" s="97">
        <f t="shared" si="76"/>
        <v>54316666.659999996</v>
      </c>
      <c r="M190" s="97">
        <f t="shared" si="76"/>
        <v>54316666.659999996</v>
      </c>
      <c r="N190" s="97">
        <f t="shared" si="76"/>
        <v>54316666.659999996</v>
      </c>
      <c r="O190" s="97">
        <f t="shared" si="76"/>
        <v>54316666.659999996</v>
      </c>
      <c r="P190" s="97">
        <f t="shared" si="76"/>
        <v>54316666.659999996</v>
      </c>
      <c r="Q190" s="97">
        <f t="shared" si="76"/>
        <v>54316666.740000002</v>
      </c>
      <c r="R190" s="97">
        <f t="shared" si="76"/>
        <v>651799999.99999976</v>
      </c>
      <c r="S190" s="87">
        <v>2122284</v>
      </c>
      <c r="T190" s="87" t="s">
        <v>89</v>
      </c>
      <c r="U190" s="88">
        <v>651800000</v>
      </c>
      <c r="V190" s="89">
        <f t="shared" si="55"/>
        <v>0</v>
      </c>
      <c r="W190" s="91"/>
      <c r="X190" s="91"/>
      <c r="Y190" s="91"/>
      <c r="Z190" s="91"/>
      <c r="AA190" s="91"/>
      <c r="AB190" s="91"/>
      <c r="AD190" s="97">
        <v>500000</v>
      </c>
      <c r="AE190" s="129"/>
      <c r="AF190" s="137">
        <f t="shared" si="52"/>
        <v>-0.99079472230632648</v>
      </c>
    </row>
    <row r="191" spans="1:32" x14ac:dyDescent="0.35">
      <c r="A191" s="98">
        <v>21222841</v>
      </c>
      <c r="B191" s="99" t="s">
        <v>894</v>
      </c>
      <c r="C191" s="100"/>
      <c r="D191" s="100" t="s">
        <v>756</v>
      </c>
      <c r="E191" s="101">
        <v>651800000</v>
      </c>
      <c r="F191" s="101">
        <v>54316666.659999996</v>
      </c>
      <c r="G191" s="101">
        <v>54316666.659999996</v>
      </c>
      <c r="H191" s="101">
        <v>54316666.659999996</v>
      </c>
      <c r="I191" s="101">
        <v>54316666.659999996</v>
      </c>
      <c r="J191" s="101">
        <v>54316666.659999996</v>
      </c>
      <c r="K191" s="101">
        <v>54316666.659999996</v>
      </c>
      <c r="L191" s="101">
        <v>54316666.659999996</v>
      </c>
      <c r="M191" s="101">
        <v>54316666.659999996</v>
      </c>
      <c r="N191" s="101">
        <v>54316666.659999996</v>
      </c>
      <c r="O191" s="101">
        <v>54316666.659999996</v>
      </c>
      <c r="P191" s="101">
        <v>54316666.659999996</v>
      </c>
      <c r="Q191" s="101">
        <v>54316666.740000002</v>
      </c>
      <c r="R191" s="101">
        <f t="shared" si="57"/>
        <v>651799999.99999976</v>
      </c>
      <c r="S191" s="87">
        <v>21222841</v>
      </c>
      <c r="T191" s="87" t="s">
        <v>894</v>
      </c>
      <c r="U191" s="88">
        <v>651800000</v>
      </c>
      <c r="V191" s="89">
        <f t="shared" si="55"/>
        <v>0</v>
      </c>
      <c r="AD191" s="101">
        <v>500000</v>
      </c>
      <c r="AE191" s="130"/>
      <c r="AF191" s="138">
        <f t="shared" si="52"/>
        <v>-0.99079472230632648</v>
      </c>
    </row>
    <row r="192" spans="1:32" s="130" customFormat="1" ht="43.5" x14ac:dyDescent="0.35">
      <c r="A192" s="94">
        <v>2122285</v>
      </c>
      <c r="B192" s="95" t="s">
        <v>895</v>
      </c>
      <c r="C192" s="96"/>
      <c r="D192" s="96"/>
      <c r="E192" s="97">
        <f>+E193</f>
        <v>119000000</v>
      </c>
      <c r="F192" s="97">
        <f t="shared" ref="F192:R192" si="77">+F193</f>
        <v>9916666.666666666</v>
      </c>
      <c r="G192" s="97">
        <f t="shared" si="77"/>
        <v>9916666.666666666</v>
      </c>
      <c r="H192" s="97">
        <f t="shared" si="77"/>
        <v>9916666.666666666</v>
      </c>
      <c r="I192" s="97">
        <f t="shared" si="77"/>
        <v>9916666.666666666</v>
      </c>
      <c r="J192" s="97">
        <f t="shared" si="77"/>
        <v>9916666.666666666</v>
      </c>
      <c r="K192" s="97">
        <f t="shared" si="77"/>
        <v>9916666.666666666</v>
      </c>
      <c r="L192" s="97">
        <f t="shared" si="77"/>
        <v>9916666.666666666</v>
      </c>
      <c r="M192" s="97">
        <f t="shared" si="77"/>
        <v>9916666.666666666</v>
      </c>
      <c r="N192" s="97">
        <f t="shared" si="77"/>
        <v>9916666.666666666</v>
      </c>
      <c r="O192" s="97">
        <f t="shared" si="77"/>
        <v>9916666.666666666</v>
      </c>
      <c r="P192" s="97">
        <f t="shared" si="77"/>
        <v>9916666.666666666</v>
      </c>
      <c r="Q192" s="97">
        <f t="shared" si="77"/>
        <v>9916666.666666666</v>
      </c>
      <c r="R192" s="97">
        <f t="shared" si="77"/>
        <v>119000000.00000001</v>
      </c>
      <c r="S192" s="87">
        <v>2122285</v>
      </c>
      <c r="T192" s="87" t="s">
        <v>90</v>
      </c>
      <c r="U192" s="88">
        <v>119000000</v>
      </c>
      <c r="V192" s="89">
        <f t="shared" si="55"/>
        <v>0</v>
      </c>
      <c r="W192" s="91"/>
      <c r="X192" s="91"/>
      <c r="Y192" s="91"/>
      <c r="Z192" s="91"/>
      <c r="AA192" s="91"/>
      <c r="AB192" s="91"/>
      <c r="AD192" s="97">
        <v>0</v>
      </c>
      <c r="AE192" s="129"/>
      <c r="AF192" s="137">
        <f t="shared" si="52"/>
        <v>-1</v>
      </c>
    </row>
    <row r="193" spans="1:32" ht="29" x14ac:dyDescent="0.35">
      <c r="A193" s="98">
        <v>21222851</v>
      </c>
      <c r="B193" s="99" t="s">
        <v>896</v>
      </c>
      <c r="C193" s="100"/>
      <c r="D193" s="100"/>
      <c r="E193" s="101">
        <v>119000000</v>
      </c>
      <c r="F193" s="101">
        <v>9916666.666666666</v>
      </c>
      <c r="G193" s="101">
        <v>9916666.666666666</v>
      </c>
      <c r="H193" s="101">
        <v>9916666.666666666</v>
      </c>
      <c r="I193" s="101">
        <v>9916666.666666666</v>
      </c>
      <c r="J193" s="101">
        <v>9916666.666666666</v>
      </c>
      <c r="K193" s="101">
        <v>9916666.666666666</v>
      </c>
      <c r="L193" s="101">
        <v>9916666.666666666</v>
      </c>
      <c r="M193" s="101">
        <v>9916666.666666666</v>
      </c>
      <c r="N193" s="101">
        <v>9916666.666666666</v>
      </c>
      <c r="O193" s="101">
        <v>9916666.666666666</v>
      </c>
      <c r="P193" s="101">
        <v>9916666.666666666</v>
      </c>
      <c r="Q193" s="101">
        <v>9916666.666666666</v>
      </c>
      <c r="R193" s="101">
        <f t="shared" si="57"/>
        <v>119000000.00000001</v>
      </c>
      <c r="S193" s="87">
        <v>21222851</v>
      </c>
      <c r="T193" s="87" t="s">
        <v>897</v>
      </c>
      <c r="U193" s="88">
        <v>119000000</v>
      </c>
      <c r="V193" s="89">
        <f t="shared" si="55"/>
        <v>0</v>
      </c>
      <c r="AD193" s="101">
        <v>0</v>
      </c>
      <c r="AE193" s="130"/>
      <c r="AF193" s="138">
        <f t="shared" si="52"/>
        <v>-1</v>
      </c>
    </row>
    <row r="194" spans="1:32" ht="43.5" x14ac:dyDescent="0.35">
      <c r="A194" s="62">
        <v>2122286</v>
      </c>
      <c r="B194" s="63" t="s">
        <v>898</v>
      </c>
      <c r="C194" s="108"/>
      <c r="D194" s="108"/>
      <c r="E194" s="109">
        <f>+E195+E197+E198</f>
        <v>49500000</v>
      </c>
      <c r="F194" s="109">
        <f t="shared" ref="F194:R194" si="78">+F195+F197+F198</f>
        <v>1000000</v>
      </c>
      <c r="G194" s="109">
        <f t="shared" si="78"/>
        <v>10000000</v>
      </c>
      <c r="H194" s="109">
        <f t="shared" si="78"/>
        <v>2500000</v>
      </c>
      <c r="I194" s="109">
        <f t="shared" si="78"/>
        <v>6000000</v>
      </c>
      <c r="J194" s="109">
        <f t="shared" si="78"/>
        <v>2500000</v>
      </c>
      <c r="K194" s="109">
        <f t="shared" si="78"/>
        <v>3500000</v>
      </c>
      <c r="L194" s="109">
        <f t="shared" si="78"/>
        <v>3500000</v>
      </c>
      <c r="M194" s="109">
        <f t="shared" si="78"/>
        <v>12500000</v>
      </c>
      <c r="N194" s="109">
        <f t="shared" si="78"/>
        <v>3000000</v>
      </c>
      <c r="O194" s="109">
        <f t="shared" si="78"/>
        <v>5000000</v>
      </c>
      <c r="P194" s="109">
        <f t="shared" si="78"/>
        <v>0</v>
      </c>
      <c r="Q194" s="109">
        <f t="shared" si="78"/>
        <v>0</v>
      </c>
      <c r="R194" s="109">
        <f t="shared" si="78"/>
        <v>49500000</v>
      </c>
      <c r="S194" s="87">
        <v>2122286</v>
      </c>
      <c r="T194" s="87" t="s">
        <v>91</v>
      </c>
      <c r="U194" s="88">
        <v>31500000</v>
      </c>
      <c r="V194" s="89">
        <f t="shared" si="55"/>
        <v>18000000</v>
      </c>
      <c r="AD194" s="109">
        <v>700000</v>
      </c>
      <c r="AF194" s="140">
        <f t="shared" si="52"/>
        <v>-0.3</v>
      </c>
    </row>
    <row r="195" spans="1:32" s="130" customFormat="1" ht="29" x14ac:dyDescent="0.35">
      <c r="A195" s="94">
        <v>21222861</v>
      </c>
      <c r="B195" s="95" t="s">
        <v>92</v>
      </c>
      <c r="C195" s="96"/>
      <c r="D195" s="96"/>
      <c r="E195" s="97">
        <f>+E196</f>
        <v>30000000</v>
      </c>
      <c r="F195" s="97">
        <f t="shared" ref="F195:R195" si="79">+F196</f>
        <v>1000000</v>
      </c>
      <c r="G195" s="97">
        <f t="shared" si="79"/>
        <v>5000000</v>
      </c>
      <c r="H195" s="97">
        <f t="shared" si="79"/>
        <v>0</v>
      </c>
      <c r="I195" s="97">
        <f t="shared" si="79"/>
        <v>3500000</v>
      </c>
      <c r="J195" s="97">
        <f t="shared" si="79"/>
        <v>0</v>
      </c>
      <c r="K195" s="97">
        <f t="shared" si="79"/>
        <v>1000000</v>
      </c>
      <c r="L195" s="97">
        <f t="shared" si="79"/>
        <v>1000000</v>
      </c>
      <c r="M195" s="97">
        <f t="shared" si="79"/>
        <v>10500000</v>
      </c>
      <c r="N195" s="97">
        <f t="shared" si="79"/>
        <v>3000000</v>
      </c>
      <c r="O195" s="97">
        <f t="shared" si="79"/>
        <v>5000000</v>
      </c>
      <c r="P195" s="97">
        <f t="shared" si="79"/>
        <v>0</v>
      </c>
      <c r="Q195" s="97">
        <f t="shared" si="79"/>
        <v>0</v>
      </c>
      <c r="R195" s="97">
        <f t="shared" si="79"/>
        <v>30000000</v>
      </c>
      <c r="S195" s="87">
        <v>21222861</v>
      </c>
      <c r="T195" s="87" t="s">
        <v>92</v>
      </c>
      <c r="U195" s="88">
        <v>30000000</v>
      </c>
      <c r="V195" s="89">
        <f t="shared" si="55"/>
        <v>0</v>
      </c>
      <c r="W195" s="84"/>
      <c r="X195" s="84"/>
      <c r="Y195" s="84"/>
      <c r="Z195" s="84"/>
      <c r="AA195" s="84"/>
      <c r="AB195" s="84"/>
      <c r="AC195" s="129"/>
      <c r="AD195" s="97">
        <v>0</v>
      </c>
      <c r="AE195" s="129"/>
      <c r="AF195" s="137">
        <f t="shared" ref="AF195:AF258" si="80">(AD195-F195)/F195</f>
        <v>-1</v>
      </c>
    </row>
    <row r="196" spans="1:32" s="130" customFormat="1" ht="29" x14ac:dyDescent="0.35">
      <c r="A196" s="98">
        <v>212228611</v>
      </c>
      <c r="B196" s="99" t="s">
        <v>899</v>
      </c>
      <c r="C196" s="100"/>
      <c r="D196" s="100" t="s">
        <v>712</v>
      </c>
      <c r="E196" s="103">
        <v>30000000</v>
      </c>
      <c r="F196" s="101">
        <v>1000000</v>
      </c>
      <c r="G196" s="101">
        <v>5000000</v>
      </c>
      <c r="H196" s="101">
        <v>0</v>
      </c>
      <c r="I196" s="101">
        <v>3500000</v>
      </c>
      <c r="J196" s="101">
        <v>0</v>
      </c>
      <c r="K196" s="101">
        <v>1000000</v>
      </c>
      <c r="L196" s="101">
        <v>1000000</v>
      </c>
      <c r="M196" s="101">
        <v>10500000</v>
      </c>
      <c r="N196" s="101">
        <v>3000000</v>
      </c>
      <c r="O196" s="101">
        <v>5000000</v>
      </c>
      <c r="P196" s="101">
        <v>0</v>
      </c>
      <c r="Q196" s="101">
        <v>0</v>
      </c>
      <c r="R196" s="101">
        <f t="shared" si="57"/>
        <v>30000000</v>
      </c>
      <c r="S196" s="87">
        <v>212228611</v>
      </c>
      <c r="T196" s="87" t="s">
        <v>899</v>
      </c>
      <c r="U196" s="88">
        <v>30000000</v>
      </c>
      <c r="V196" s="89">
        <f t="shared" si="55"/>
        <v>0</v>
      </c>
      <c r="W196" s="91"/>
      <c r="X196" s="91"/>
      <c r="Y196" s="91"/>
      <c r="Z196" s="91"/>
      <c r="AA196" s="91"/>
      <c r="AB196" s="91"/>
      <c r="AD196" s="101">
        <v>0</v>
      </c>
      <c r="AF196" s="138">
        <f t="shared" si="80"/>
        <v>-1</v>
      </c>
    </row>
    <row r="197" spans="1:32" ht="29" x14ac:dyDescent="0.35">
      <c r="A197" s="98">
        <v>21222862</v>
      </c>
      <c r="B197" s="99" t="s">
        <v>900</v>
      </c>
      <c r="C197" s="100"/>
      <c r="D197" s="100" t="s">
        <v>743</v>
      </c>
      <c r="E197" s="103">
        <v>1500000</v>
      </c>
      <c r="F197" s="101">
        <v>0</v>
      </c>
      <c r="G197" s="101">
        <v>1500000</v>
      </c>
      <c r="H197" s="101"/>
      <c r="I197" s="101"/>
      <c r="J197" s="101"/>
      <c r="K197" s="101"/>
      <c r="L197" s="101"/>
      <c r="M197" s="101">
        <v>0</v>
      </c>
      <c r="N197" s="101"/>
      <c r="O197" s="101">
        <v>0</v>
      </c>
      <c r="P197" s="101">
        <v>0</v>
      </c>
      <c r="Q197" s="101">
        <v>0</v>
      </c>
      <c r="R197" s="101">
        <f t="shared" si="57"/>
        <v>1500000</v>
      </c>
      <c r="S197" s="87">
        <v>21222862</v>
      </c>
      <c r="T197" s="87" t="s">
        <v>901</v>
      </c>
      <c r="U197" s="88">
        <v>1500000</v>
      </c>
      <c r="V197" s="89">
        <f t="shared" si="55"/>
        <v>0</v>
      </c>
      <c r="AD197" s="101">
        <v>700000</v>
      </c>
      <c r="AE197" s="130"/>
      <c r="AF197" s="138" t="e">
        <f t="shared" si="80"/>
        <v>#DIV/0!</v>
      </c>
    </row>
    <row r="198" spans="1:32" s="130" customFormat="1" ht="29" x14ac:dyDescent="0.35">
      <c r="A198" s="113">
        <v>21222863</v>
      </c>
      <c r="B198" s="114" t="s">
        <v>902</v>
      </c>
      <c r="C198" s="100"/>
      <c r="D198" s="100"/>
      <c r="E198" s="103">
        <v>18000000</v>
      </c>
      <c r="F198" s="101"/>
      <c r="G198" s="101">
        <v>3500000</v>
      </c>
      <c r="H198" s="101">
        <v>2500000</v>
      </c>
      <c r="I198" s="101">
        <v>2500000</v>
      </c>
      <c r="J198" s="101">
        <v>2500000</v>
      </c>
      <c r="K198" s="101">
        <v>2500000</v>
      </c>
      <c r="L198" s="101">
        <v>2500000</v>
      </c>
      <c r="M198" s="101">
        <v>2000000</v>
      </c>
      <c r="N198" s="101"/>
      <c r="O198" s="101"/>
      <c r="P198" s="101"/>
      <c r="Q198" s="101"/>
      <c r="R198" s="101">
        <f t="shared" si="57"/>
        <v>18000000</v>
      </c>
      <c r="S198" s="110">
        <v>21222863</v>
      </c>
      <c r="T198" s="110" t="s">
        <v>902</v>
      </c>
      <c r="U198" s="111">
        <v>18000000</v>
      </c>
      <c r="V198" s="89">
        <f t="shared" si="55"/>
        <v>0</v>
      </c>
      <c r="W198" s="91"/>
      <c r="X198" s="91"/>
      <c r="Y198" s="91"/>
      <c r="Z198" s="91"/>
      <c r="AA198" s="91"/>
      <c r="AB198" s="91"/>
      <c r="AD198" s="101">
        <v>0</v>
      </c>
      <c r="AE198" s="129"/>
      <c r="AF198" s="138" t="e">
        <f t="shared" si="80"/>
        <v>#DIV/0!</v>
      </c>
    </row>
    <row r="199" spans="1:32" s="130" customFormat="1" ht="43.5" x14ac:dyDescent="0.35">
      <c r="A199" s="94">
        <v>2122287</v>
      </c>
      <c r="B199" s="95" t="s">
        <v>903</v>
      </c>
      <c r="C199" s="96"/>
      <c r="D199" s="96"/>
      <c r="E199" s="97">
        <f>+E200</f>
        <v>30000000</v>
      </c>
      <c r="F199" s="97">
        <f t="shared" ref="F199:R199" si="81">+F200</f>
        <v>2500000</v>
      </c>
      <c r="G199" s="97">
        <f t="shared" si="81"/>
        <v>2500000</v>
      </c>
      <c r="H199" s="97">
        <f t="shared" si="81"/>
        <v>2500000</v>
      </c>
      <c r="I199" s="97">
        <f t="shared" si="81"/>
        <v>2500000</v>
      </c>
      <c r="J199" s="97">
        <f t="shared" si="81"/>
        <v>2500000</v>
      </c>
      <c r="K199" s="97">
        <f t="shared" si="81"/>
        <v>2500000</v>
      </c>
      <c r="L199" s="97">
        <f t="shared" si="81"/>
        <v>2500000</v>
      </c>
      <c r="M199" s="97">
        <f t="shared" si="81"/>
        <v>2500000</v>
      </c>
      <c r="N199" s="97">
        <f t="shared" si="81"/>
        <v>2500000</v>
      </c>
      <c r="O199" s="97">
        <f t="shared" si="81"/>
        <v>2500000</v>
      </c>
      <c r="P199" s="97">
        <f t="shared" si="81"/>
        <v>2500000</v>
      </c>
      <c r="Q199" s="97">
        <f t="shared" si="81"/>
        <v>2500000</v>
      </c>
      <c r="R199" s="97">
        <f t="shared" si="81"/>
        <v>30000000</v>
      </c>
      <c r="S199" s="87">
        <v>2122287</v>
      </c>
      <c r="T199" s="87" t="s">
        <v>93</v>
      </c>
      <c r="U199" s="88">
        <v>30000000</v>
      </c>
      <c r="V199" s="89">
        <f t="shared" si="55"/>
        <v>0</v>
      </c>
      <c r="W199" s="84"/>
      <c r="X199" s="84"/>
      <c r="Y199" s="84"/>
      <c r="Z199" s="84"/>
      <c r="AA199" s="84"/>
      <c r="AB199" s="84"/>
      <c r="AC199" s="129"/>
      <c r="AD199" s="97">
        <v>800000</v>
      </c>
      <c r="AF199" s="137">
        <f t="shared" si="80"/>
        <v>-0.68</v>
      </c>
    </row>
    <row r="200" spans="1:32" s="130" customFormat="1" ht="29" x14ac:dyDescent="0.35">
      <c r="A200" s="98">
        <v>21222871</v>
      </c>
      <c r="B200" s="99" t="s">
        <v>904</v>
      </c>
      <c r="C200" s="100"/>
      <c r="D200" s="100" t="s">
        <v>682</v>
      </c>
      <c r="E200" s="103">
        <v>30000000</v>
      </c>
      <c r="F200" s="101">
        <v>2500000</v>
      </c>
      <c r="G200" s="101">
        <v>2500000</v>
      </c>
      <c r="H200" s="101">
        <v>2500000</v>
      </c>
      <c r="I200" s="101">
        <v>2500000</v>
      </c>
      <c r="J200" s="101">
        <v>2500000</v>
      </c>
      <c r="K200" s="101">
        <v>2500000</v>
      </c>
      <c r="L200" s="101">
        <v>2500000</v>
      </c>
      <c r="M200" s="101">
        <v>2500000</v>
      </c>
      <c r="N200" s="101">
        <v>2500000</v>
      </c>
      <c r="O200" s="101">
        <v>2500000</v>
      </c>
      <c r="P200" s="101">
        <v>2500000</v>
      </c>
      <c r="Q200" s="101">
        <v>2500000</v>
      </c>
      <c r="R200" s="101">
        <f t="shared" si="57"/>
        <v>30000000</v>
      </c>
      <c r="S200" s="87">
        <v>21222871</v>
      </c>
      <c r="T200" s="87" t="s">
        <v>905</v>
      </c>
      <c r="U200" s="88">
        <v>30000000</v>
      </c>
      <c r="V200" s="89">
        <f t="shared" si="55"/>
        <v>0</v>
      </c>
      <c r="W200" s="84"/>
      <c r="X200" s="84"/>
      <c r="Y200" s="84"/>
      <c r="Z200" s="84"/>
      <c r="AA200" s="84"/>
      <c r="AB200" s="84"/>
      <c r="AC200" s="129"/>
      <c r="AD200" s="101">
        <v>800000</v>
      </c>
      <c r="AF200" s="138">
        <f t="shared" si="80"/>
        <v>-0.68</v>
      </c>
    </row>
    <row r="201" spans="1:32" s="130" customFormat="1" ht="29" x14ac:dyDescent="0.35">
      <c r="A201" s="62">
        <v>212229</v>
      </c>
      <c r="B201" s="63" t="s">
        <v>906</v>
      </c>
      <c r="C201" s="108"/>
      <c r="D201" s="108"/>
      <c r="E201" s="109">
        <f t="shared" ref="E201:R201" si="82">+E202+E205+E208+E211</f>
        <v>1008769859.01</v>
      </c>
      <c r="F201" s="109">
        <f t="shared" si="82"/>
        <v>80758477.843333334</v>
      </c>
      <c r="G201" s="109">
        <f t="shared" si="82"/>
        <v>87758477.843333334</v>
      </c>
      <c r="H201" s="109">
        <f t="shared" si="82"/>
        <v>72758477.843333334</v>
      </c>
      <c r="I201" s="109">
        <f t="shared" si="82"/>
        <v>154228644.51333332</v>
      </c>
      <c r="J201" s="109">
        <f t="shared" si="82"/>
        <v>71016102.723333329</v>
      </c>
      <c r="K201" s="109">
        <f t="shared" si="82"/>
        <v>52758477.843333334</v>
      </c>
      <c r="L201" s="109">
        <f t="shared" si="82"/>
        <v>52758477.843333334</v>
      </c>
      <c r="M201" s="109">
        <f t="shared" si="82"/>
        <v>139228644.51333332</v>
      </c>
      <c r="N201" s="109">
        <f t="shared" si="82"/>
        <v>52758477.843333334</v>
      </c>
      <c r="O201" s="109">
        <f t="shared" si="82"/>
        <v>52758477.843333334</v>
      </c>
      <c r="P201" s="109">
        <f t="shared" si="82"/>
        <v>139228644.51333332</v>
      </c>
      <c r="Q201" s="109">
        <f t="shared" si="82"/>
        <v>52758477.843333334</v>
      </c>
      <c r="R201" s="109">
        <f t="shared" si="82"/>
        <v>1008769859.01</v>
      </c>
      <c r="S201" s="87">
        <v>212229</v>
      </c>
      <c r="T201" s="87" t="s">
        <v>94</v>
      </c>
      <c r="U201" s="88">
        <v>725000000</v>
      </c>
      <c r="V201" s="89">
        <f t="shared" ref="V201:V269" si="83">+E201-U201</f>
        <v>283769859.00999999</v>
      </c>
      <c r="W201" s="91"/>
      <c r="X201" s="91"/>
      <c r="Y201" s="91"/>
      <c r="Z201" s="91"/>
      <c r="AA201" s="91"/>
      <c r="AB201" s="91"/>
      <c r="AD201" s="109">
        <v>60376634</v>
      </c>
      <c r="AF201" s="140">
        <f t="shared" si="80"/>
        <v>-0.25238023781073371</v>
      </c>
    </row>
    <row r="202" spans="1:32" s="130" customFormat="1" x14ac:dyDescent="0.35">
      <c r="A202" s="94">
        <v>2122291</v>
      </c>
      <c r="B202" s="95" t="s">
        <v>95</v>
      </c>
      <c r="C202" s="96"/>
      <c r="D202" s="96"/>
      <c r="E202" s="97">
        <f>+E204+E203</f>
        <v>723769859.00999999</v>
      </c>
      <c r="F202" s="97">
        <f t="shared" ref="F202:R202" si="84">+F204+F203</f>
        <v>38008477.843333334</v>
      </c>
      <c r="G202" s="97">
        <f t="shared" si="84"/>
        <v>38008477.843333334</v>
      </c>
      <c r="H202" s="97">
        <f t="shared" si="84"/>
        <v>38008477.843333334</v>
      </c>
      <c r="I202" s="97">
        <f t="shared" si="84"/>
        <v>124478644.51333334</v>
      </c>
      <c r="J202" s="97">
        <f t="shared" si="84"/>
        <v>46266102.723333336</v>
      </c>
      <c r="K202" s="97">
        <f t="shared" si="84"/>
        <v>38008477.843333334</v>
      </c>
      <c r="L202" s="97">
        <f t="shared" si="84"/>
        <v>38008477.843333334</v>
      </c>
      <c r="M202" s="97">
        <f t="shared" si="84"/>
        <v>124478644.51333334</v>
      </c>
      <c r="N202" s="97">
        <f t="shared" si="84"/>
        <v>38008477.843333334</v>
      </c>
      <c r="O202" s="97">
        <f t="shared" si="84"/>
        <v>38008477.843333334</v>
      </c>
      <c r="P202" s="97">
        <f t="shared" si="84"/>
        <v>124478644.51333334</v>
      </c>
      <c r="Q202" s="97">
        <f t="shared" si="84"/>
        <v>38008477.843333334</v>
      </c>
      <c r="R202" s="97">
        <f t="shared" si="84"/>
        <v>723769859.00999999</v>
      </c>
      <c r="S202" s="87">
        <v>2122291</v>
      </c>
      <c r="T202" s="87" t="s">
        <v>95</v>
      </c>
      <c r="U202" s="88">
        <v>440000000</v>
      </c>
      <c r="V202" s="89">
        <f t="shared" si="83"/>
        <v>283769859.00999999</v>
      </c>
      <c r="W202" s="91"/>
      <c r="X202" s="91"/>
      <c r="Y202" s="91"/>
      <c r="Z202" s="91"/>
      <c r="AA202" s="91"/>
      <c r="AB202" s="91"/>
      <c r="AD202" s="97">
        <v>0</v>
      </c>
      <c r="AF202" s="137">
        <f t="shared" si="80"/>
        <v>-1</v>
      </c>
    </row>
    <row r="203" spans="1:32" s="130" customFormat="1" x14ac:dyDescent="0.35">
      <c r="A203" s="98">
        <v>21222911</v>
      </c>
      <c r="B203" s="99" t="s">
        <v>907</v>
      </c>
      <c r="C203" s="100"/>
      <c r="D203" s="100"/>
      <c r="E203" s="103">
        <v>190000000</v>
      </c>
      <c r="F203" s="101">
        <v>15833333.333333334</v>
      </c>
      <c r="G203" s="101">
        <v>15833333.333333334</v>
      </c>
      <c r="H203" s="101">
        <v>15833333.333333334</v>
      </c>
      <c r="I203" s="101">
        <v>15833333.333333334</v>
      </c>
      <c r="J203" s="101">
        <v>15833333.333333334</v>
      </c>
      <c r="K203" s="101">
        <v>15833333.333333334</v>
      </c>
      <c r="L203" s="101">
        <v>15833333.333333334</v>
      </c>
      <c r="M203" s="101">
        <v>15833333.333333334</v>
      </c>
      <c r="N203" s="101">
        <v>15833333.333333334</v>
      </c>
      <c r="O203" s="101">
        <v>15833333.333333334</v>
      </c>
      <c r="P203" s="101">
        <v>15833333.333333334</v>
      </c>
      <c r="Q203" s="101">
        <v>15833333.333333334</v>
      </c>
      <c r="R203" s="101">
        <f t="shared" si="57"/>
        <v>190000000.00000003</v>
      </c>
      <c r="S203" s="87">
        <v>21222911</v>
      </c>
      <c r="T203" s="87" t="s">
        <v>907</v>
      </c>
      <c r="U203" s="88">
        <v>190000000</v>
      </c>
      <c r="V203" s="89">
        <f t="shared" si="83"/>
        <v>0</v>
      </c>
      <c r="W203" s="84"/>
      <c r="X203" s="84"/>
      <c r="Y203" s="84"/>
      <c r="Z203" s="84"/>
      <c r="AA203" s="84"/>
      <c r="AB203" s="84"/>
      <c r="AC203" s="129"/>
      <c r="AD203" s="101">
        <v>0</v>
      </c>
      <c r="AF203" s="138">
        <f t="shared" si="80"/>
        <v>-1</v>
      </c>
    </row>
    <row r="204" spans="1:32" s="130" customFormat="1" ht="29" x14ac:dyDescent="0.35">
      <c r="A204" s="98">
        <v>21222912</v>
      </c>
      <c r="B204" s="99" t="s">
        <v>908</v>
      </c>
      <c r="C204" s="100"/>
      <c r="D204" s="100" t="s">
        <v>685</v>
      </c>
      <c r="E204" s="104">
        <f>+E132+E18</f>
        <v>533769859.00999999</v>
      </c>
      <c r="F204" s="104">
        <f t="shared" ref="F204:R204" si="85">+F132+F18</f>
        <v>22175144.510000002</v>
      </c>
      <c r="G204" s="104">
        <f t="shared" si="85"/>
        <v>22175144.510000002</v>
      </c>
      <c r="H204" s="104">
        <f t="shared" si="85"/>
        <v>22175144.510000002</v>
      </c>
      <c r="I204" s="104">
        <f t="shared" si="85"/>
        <v>108645311.18000001</v>
      </c>
      <c r="J204" s="104">
        <f t="shared" si="85"/>
        <v>30432769.390000001</v>
      </c>
      <c r="K204" s="104">
        <f t="shared" si="85"/>
        <v>22175144.510000002</v>
      </c>
      <c r="L204" s="104">
        <f t="shared" si="85"/>
        <v>22175144.510000002</v>
      </c>
      <c r="M204" s="104">
        <f t="shared" si="85"/>
        <v>108645311.18000001</v>
      </c>
      <c r="N204" s="104">
        <f t="shared" si="85"/>
        <v>22175144.510000002</v>
      </c>
      <c r="O204" s="104">
        <f t="shared" si="85"/>
        <v>22175144.510000002</v>
      </c>
      <c r="P204" s="104">
        <f t="shared" si="85"/>
        <v>108645311.18000001</v>
      </c>
      <c r="Q204" s="104">
        <f t="shared" si="85"/>
        <v>22175144.510000002</v>
      </c>
      <c r="R204" s="104">
        <f t="shared" si="85"/>
        <v>533769859.00999993</v>
      </c>
      <c r="S204" s="87">
        <v>21222912</v>
      </c>
      <c r="T204" s="87" t="s">
        <v>908</v>
      </c>
      <c r="U204" s="88">
        <v>250000000</v>
      </c>
      <c r="V204" s="89">
        <f t="shared" si="83"/>
        <v>283769859.00999999</v>
      </c>
      <c r="W204" s="91"/>
      <c r="X204" s="91"/>
      <c r="Y204" s="91"/>
      <c r="Z204" s="91"/>
      <c r="AA204" s="91"/>
      <c r="AB204" s="91"/>
      <c r="AD204" s="104">
        <v>0</v>
      </c>
      <c r="AF204" s="141">
        <f t="shared" si="80"/>
        <v>-1</v>
      </c>
    </row>
    <row r="205" spans="1:32" s="130" customFormat="1" ht="43.5" x14ac:dyDescent="0.35">
      <c r="A205" s="94">
        <v>2122293</v>
      </c>
      <c r="B205" s="95" t="s">
        <v>909</v>
      </c>
      <c r="C205" s="96"/>
      <c r="D205" s="96"/>
      <c r="E205" s="97">
        <f>+E206+E207</f>
        <v>93000000</v>
      </c>
      <c r="F205" s="97">
        <f t="shared" ref="F205:R205" si="86">+F206+F207</f>
        <v>7750000</v>
      </c>
      <c r="G205" s="97">
        <f t="shared" si="86"/>
        <v>7750000</v>
      </c>
      <c r="H205" s="97">
        <f t="shared" si="86"/>
        <v>7750000</v>
      </c>
      <c r="I205" s="97">
        <f t="shared" si="86"/>
        <v>7750000</v>
      </c>
      <c r="J205" s="97">
        <f t="shared" si="86"/>
        <v>7750000</v>
      </c>
      <c r="K205" s="97">
        <f t="shared" si="86"/>
        <v>7750000</v>
      </c>
      <c r="L205" s="97">
        <f t="shared" si="86"/>
        <v>7750000</v>
      </c>
      <c r="M205" s="97">
        <f t="shared" si="86"/>
        <v>7750000</v>
      </c>
      <c r="N205" s="97">
        <f t="shared" si="86"/>
        <v>7750000</v>
      </c>
      <c r="O205" s="97">
        <f t="shared" si="86"/>
        <v>7750000</v>
      </c>
      <c r="P205" s="97">
        <f t="shared" si="86"/>
        <v>7750000</v>
      </c>
      <c r="Q205" s="97">
        <f t="shared" si="86"/>
        <v>7750000</v>
      </c>
      <c r="R205" s="97">
        <f t="shared" si="86"/>
        <v>93000000</v>
      </c>
      <c r="S205" s="87">
        <v>2122293</v>
      </c>
      <c r="T205" s="87" t="s">
        <v>96</v>
      </c>
      <c r="U205" s="88">
        <v>93000000</v>
      </c>
      <c r="V205" s="89">
        <f t="shared" si="83"/>
        <v>0</v>
      </c>
      <c r="W205" s="91"/>
      <c r="X205" s="91"/>
      <c r="Y205" s="91"/>
      <c r="Z205" s="91"/>
      <c r="AA205" s="91"/>
      <c r="AB205" s="91"/>
      <c r="AD205" s="97">
        <v>23794540</v>
      </c>
      <c r="AF205" s="137">
        <f t="shared" si="80"/>
        <v>2.0702632258064515</v>
      </c>
    </row>
    <row r="206" spans="1:32" s="130" customFormat="1" ht="43.5" x14ac:dyDescent="0.35">
      <c r="A206" s="98">
        <v>21222931</v>
      </c>
      <c r="B206" s="99" t="s">
        <v>910</v>
      </c>
      <c r="C206" s="100"/>
      <c r="D206" s="100" t="s">
        <v>756</v>
      </c>
      <c r="E206" s="101">
        <v>57000000</v>
      </c>
      <c r="F206" s="101">
        <v>4750000</v>
      </c>
      <c r="G206" s="101">
        <v>4750000</v>
      </c>
      <c r="H206" s="101">
        <v>4750000</v>
      </c>
      <c r="I206" s="101">
        <v>4750000</v>
      </c>
      <c r="J206" s="101">
        <v>4750000</v>
      </c>
      <c r="K206" s="101">
        <v>4750000</v>
      </c>
      <c r="L206" s="101">
        <v>4750000</v>
      </c>
      <c r="M206" s="101">
        <v>4750000</v>
      </c>
      <c r="N206" s="101">
        <v>4750000</v>
      </c>
      <c r="O206" s="101">
        <v>4750000</v>
      </c>
      <c r="P206" s="101">
        <v>4750000</v>
      </c>
      <c r="Q206" s="101">
        <v>4750000</v>
      </c>
      <c r="R206" s="101">
        <f t="shared" si="57"/>
        <v>57000000</v>
      </c>
      <c r="S206" s="87">
        <v>21222931</v>
      </c>
      <c r="T206" s="87" t="s">
        <v>911</v>
      </c>
      <c r="U206" s="88">
        <v>57000000</v>
      </c>
      <c r="V206" s="89">
        <f t="shared" si="83"/>
        <v>0</v>
      </c>
      <c r="W206" s="91"/>
      <c r="X206" s="91"/>
      <c r="Y206" s="91"/>
      <c r="Z206" s="91"/>
      <c r="AA206" s="91"/>
      <c r="AB206" s="91"/>
      <c r="AD206" s="101">
        <v>8719040</v>
      </c>
      <c r="AF206" s="138">
        <f t="shared" si="80"/>
        <v>0.83558736842105263</v>
      </c>
    </row>
    <row r="207" spans="1:32" s="130" customFormat="1" ht="29" x14ac:dyDescent="0.35">
      <c r="A207" s="98">
        <v>21222936</v>
      </c>
      <c r="B207" s="99" t="s">
        <v>912</v>
      </c>
      <c r="C207" s="100"/>
      <c r="D207" s="100" t="s">
        <v>756</v>
      </c>
      <c r="E207" s="101">
        <v>36000000</v>
      </c>
      <c r="F207" s="101">
        <v>3000000</v>
      </c>
      <c r="G207" s="101">
        <v>3000000</v>
      </c>
      <c r="H207" s="101">
        <v>3000000</v>
      </c>
      <c r="I207" s="101">
        <v>3000000</v>
      </c>
      <c r="J207" s="101">
        <v>3000000</v>
      </c>
      <c r="K207" s="101">
        <v>3000000</v>
      </c>
      <c r="L207" s="101">
        <v>3000000</v>
      </c>
      <c r="M207" s="101">
        <v>3000000</v>
      </c>
      <c r="N207" s="101">
        <v>3000000</v>
      </c>
      <c r="O207" s="101">
        <v>3000000</v>
      </c>
      <c r="P207" s="101">
        <v>3000000</v>
      </c>
      <c r="Q207" s="101">
        <v>3000000</v>
      </c>
      <c r="R207" s="101">
        <f t="shared" si="57"/>
        <v>36000000</v>
      </c>
      <c r="S207" s="87">
        <v>21222936</v>
      </c>
      <c r="T207" s="87" t="s">
        <v>913</v>
      </c>
      <c r="U207" s="88">
        <v>36000000</v>
      </c>
      <c r="V207" s="89">
        <f t="shared" si="83"/>
        <v>0</v>
      </c>
      <c r="W207" s="91"/>
      <c r="X207" s="91"/>
      <c r="Y207" s="91"/>
      <c r="Z207" s="91"/>
      <c r="AA207" s="91"/>
      <c r="AB207" s="91"/>
      <c r="AD207" s="101">
        <v>15075500</v>
      </c>
      <c r="AF207" s="138">
        <f t="shared" si="80"/>
        <v>4.0251666666666663</v>
      </c>
    </row>
    <row r="208" spans="1:32" s="130" customFormat="1" x14ac:dyDescent="0.35">
      <c r="A208" s="94">
        <v>2122294</v>
      </c>
      <c r="B208" s="95" t="s">
        <v>97</v>
      </c>
      <c r="C208" s="96"/>
      <c r="D208" s="96"/>
      <c r="E208" s="97">
        <f>+E210+E209</f>
        <v>115000000</v>
      </c>
      <c r="F208" s="97">
        <f t="shared" ref="F208:R208" si="87">+F210+F209</f>
        <v>35000000</v>
      </c>
      <c r="G208" s="97">
        <f t="shared" si="87"/>
        <v>35000000</v>
      </c>
      <c r="H208" s="97">
        <f t="shared" si="87"/>
        <v>20000000</v>
      </c>
      <c r="I208" s="97">
        <f t="shared" si="87"/>
        <v>15000000</v>
      </c>
      <c r="J208" s="97">
        <f t="shared" si="87"/>
        <v>10000000</v>
      </c>
      <c r="K208" s="97">
        <f t="shared" si="87"/>
        <v>0</v>
      </c>
      <c r="L208" s="97">
        <f t="shared" si="87"/>
        <v>0</v>
      </c>
      <c r="M208" s="97">
        <f t="shared" si="87"/>
        <v>0</v>
      </c>
      <c r="N208" s="97">
        <f t="shared" si="87"/>
        <v>0</v>
      </c>
      <c r="O208" s="97">
        <f t="shared" si="87"/>
        <v>0</v>
      </c>
      <c r="P208" s="97">
        <f t="shared" si="87"/>
        <v>0</v>
      </c>
      <c r="Q208" s="97">
        <f t="shared" si="87"/>
        <v>0</v>
      </c>
      <c r="R208" s="97">
        <f t="shared" si="87"/>
        <v>115000000</v>
      </c>
      <c r="S208" s="87">
        <v>2122294</v>
      </c>
      <c r="T208" s="87" t="s">
        <v>97</v>
      </c>
      <c r="U208" s="88">
        <v>115000000</v>
      </c>
      <c r="V208" s="89">
        <f t="shared" si="83"/>
        <v>0</v>
      </c>
      <c r="W208" s="91"/>
      <c r="X208" s="91"/>
      <c r="Y208" s="91"/>
      <c r="Z208" s="91"/>
      <c r="AA208" s="91"/>
      <c r="AB208" s="91"/>
      <c r="AD208" s="97">
        <v>35521094</v>
      </c>
      <c r="AF208" s="137">
        <f t="shared" si="80"/>
        <v>1.48884E-2</v>
      </c>
    </row>
    <row r="209" spans="1:32" s="130" customFormat="1" ht="43.5" x14ac:dyDescent="0.35">
      <c r="A209" s="98">
        <v>21222941</v>
      </c>
      <c r="B209" s="99" t="s">
        <v>914</v>
      </c>
      <c r="C209" s="100"/>
      <c r="D209" s="100"/>
      <c r="E209" s="103">
        <v>30000000</v>
      </c>
      <c r="F209" s="101">
        <v>10000000</v>
      </c>
      <c r="G209" s="101">
        <v>10000000</v>
      </c>
      <c r="H209" s="101">
        <v>5000000</v>
      </c>
      <c r="I209" s="101">
        <v>5000000</v>
      </c>
      <c r="J209" s="101"/>
      <c r="K209" s="101"/>
      <c r="L209" s="101"/>
      <c r="M209" s="101"/>
      <c r="N209" s="101"/>
      <c r="O209" s="101"/>
      <c r="P209" s="101"/>
      <c r="Q209" s="101"/>
      <c r="R209" s="101">
        <f t="shared" si="57"/>
        <v>30000000</v>
      </c>
      <c r="S209" s="87">
        <v>21222941</v>
      </c>
      <c r="T209" s="87" t="s">
        <v>914</v>
      </c>
      <c r="U209" s="88">
        <v>30000000</v>
      </c>
      <c r="V209" s="89">
        <f t="shared" si="83"/>
        <v>0</v>
      </c>
      <c r="W209" s="91"/>
      <c r="X209" s="91"/>
      <c r="Y209" s="91"/>
      <c r="Z209" s="91"/>
      <c r="AA209" s="91"/>
      <c r="AB209" s="91"/>
      <c r="AD209" s="101">
        <v>0</v>
      </c>
      <c r="AF209" s="138">
        <f t="shared" si="80"/>
        <v>-1</v>
      </c>
    </row>
    <row r="210" spans="1:32" s="130" customFormat="1" ht="29" x14ac:dyDescent="0.35">
      <c r="A210" s="98">
        <v>21222942</v>
      </c>
      <c r="B210" s="99" t="s">
        <v>915</v>
      </c>
      <c r="C210" s="100"/>
      <c r="D210" s="100" t="s">
        <v>678</v>
      </c>
      <c r="E210" s="103">
        <v>85000000</v>
      </c>
      <c r="F210" s="101">
        <v>25000000</v>
      </c>
      <c r="G210" s="101">
        <v>25000000</v>
      </c>
      <c r="H210" s="101">
        <v>15000000</v>
      </c>
      <c r="I210" s="101">
        <v>10000000</v>
      </c>
      <c r="J210" s="101">
        <v>10000000</v>
      </c>
      <c r="K210" s="101">
        <v>0</v>
      </c>
      <c r="L210" s="101">
        <v>0</v>
      </c>
      <c r="M210" s="101">
        <v>0</v>
      </c>
      <c r="N210" s="101">
        <v>0</v>
      </c>
      <c r="O210" s="101">
        <v>0</v>
      </c>
      <c r="P210" s="101">
        <v>0</v>
      </c>
      <c r="Q210" s="101">
        <v>0</v>
      </c>
      <c r="R210" s="101">
        <f t="shared" si="57"/>
        <v>85000000</v>
      </c>
      <c r="S210" s="87">
        <v>21222942</v>
      </c>
      <c r="T210" s="87" t="s">
        <v>915</v>
      </c>
      <c r="U210" s="88">
        <v>85000000</v>
      </c>
      <c r="V210" s="89">
        <f t="shared" si="83"/>
        <v>0</v>
      </c>
      <c r="W210" s="91"/>
      <c r="X210" s="91"/>
      <c r="Y210" s="91"/>
      <c r="Z210" s="91"/>
      <c r="AA210" s="91"/>
      <c r="AB210" s="91"/>
      <c r="AD210" s="101">
        <v>35521094</v>
      </c>
      <c r="AF210" s="138">
        <f t="shared" si="80"/>
        <v>0.42084376000000001</v>
      </c>
    </row>
    <row r="211" spans="1:32" x14ac:dyDescent="0.35">
      <c r="A211" s="94">
        <v>2122296</v>
      </c>
      <c r="B211" s="95" t="s">
        <v>98</v>
      </c>
      <c r="C211" s="96"/>
      <c r="D211" s="96"/>
      <c r="E211" s="97">
        <f>+E215+E214+E213+E212</f>
        <v>77000000</v>
      </c>
      <c r="F211" s="97">
        <f t="shared" ref="F211:R211" si="88">+F215+F214+F213+F212</f>
        <v>0</v>
      </c>
      <c r="G211" s="97">
        <f t="shared" si="88"/>
        <v>7000000</v>
      </c>
      <c r="H211" s="97">
        <f t="shared" si="88"/>
        <v>7000000</v>
      </c>
      <c r="I211" s="97">
        <f t="shared" si="88"/>
        <v>7000000</v>
      </c>
      <c r="J211" s="97">
        <f t="shared" si="88"/>
        <v>7000000</v>
      </c>
      <c r="K211" s="97">
        <f t="shared" si="88"/>
        <v>7000000</v>
      </c>
      <c r="L211" s="97">
        <f t="shared" si="88"/>
        <v>7000000</v>
      </c>
      <c r="M211" s="97">
        <f t="shared" si="88"/>
        <v>7000000</v>
      </c>
      <c r="N211" s="97">
        <f t="shared" si="88"/>
        <v>7000000</v>
      </c>
      <c r="O211" s="97">
        <f t="shared" si="88"/>
        <v>7000000</v>
      </c>
      <c r="P211" s="97">
        <f t="shared" si="88"/>
        <v>7000000</v>
      </c>
      <c r="Q211" s="97">
        <f t="shared" si="88"/>
        <v>7000000</v>
      </c>
      <c r="R211" s="97">
        <f t="shared" si="88"/>
        <v>77000000</v>
      </c>
      <c r="S211" s="87">
        <v>2122296</v>
      </c>
      <c r="T211" s="87" t="s">
        <v>98</v>
      </c>
      <c r="U211" s="88">
        <v>77000000</v>
      </c>
      <c r="V211" s="89">
        <f t="shared" si="83"/>
        <v>0</v>
      </c>
      <c r="W211" s="91"/>
      <c r="X211" s="91"/>
      <c r="Y211" s="91"/>
      <c r="Z211" s="91"/>
      <c r="AA211" s="91"/>
      <c r="AB211" s="91"/>
      <c r="AC211" s="130"/>
      <c r="AD211" s="97">
        <v>1061000</v>
      </c>
      <c r="AE211" s="130"/>
      <c r="AF211" s="137" t="e">
        <f t="shared" si="80"/>
        <v>#DIV/0!</v>
      </c>
    </row>
    <row r="212" spans="1:32" s="130" customFormat="1" x14ac:dyDescent="0.35">
      <c r="A212" s="98">
        <v>21222961</v>
      </c>
      <c r="B212" s="99" t="s">
        <v>916</v>
      </c>
      <c r="C212" s="100"/>
      <c r="D212" s="100"/>
      <c r="E212" s="103">
        <v>50000000</v>
      </c>
      <c r="F212" s="101"/>
      <c r="G212" s="101">
        <v>4545454.5454545459</v>
      </c>
      <c r="H212" s="101">
        <v>4545454.5454545459</v>
      </c>
      <c r="I212" s="101">
        <v>4545454.5454545459</v>
      </c>
      <c r="J212" s="101">
        <v>4545454.5454545459</v>
      </c>
      <c r="K212" s="101">
        <v>4545454.5454545459</v>
      </c>
      <c r="L212" s="101">
        <v>4545454.5454545459</v>
      </c>
      <c r="M212" s="101">
        <v>4545454.5454545459</v>
      </c>
      <c r="N212" s="101">
        <v>4545454.5454545459</v>
      </c>
      <c r="O212" s="101">
        <v>4545454.5454545459</v>
      </c>
      <c r="P212" s="101">
        <v>4545454.5454545459</v>
      </c>
      <c r="Q212" s="101">
        <v>4545454.5454545459</v>
      </c>
      <c r="R212" s="101">
        <f t="shared" si="57"/>
        <v>50000000.000000007</v>
      </c>
      <c r="S212" s="87">
        <v>21222961</v>
      </c>
      <c r="T212" s="87" t="s">
        <v>916</v>
      </c>
      <c r="U212" s="88">
        <v>50000000</v>
      </c>
      <c r="V212" s="89">
        <f t="shared" si="83"/>
        <v>0</v>
      </c>
      <c r="W212" s="91"/>
      <c r="X212" s="91"/>
      <c r="Y212" s="91"/>
      <c r="Z212" s="91"/>
      <c r="AA212" s="91"/>
      <c r="AB212" s="91"/>
      <c r="AD212" s="101">
        <v>650000</v>
      </c>
      <c r="AE212" s="129"/>
      <c r="AF212" s="138" t="e">
        <f t="shared" si="80"/>
        <v>#DIV/0!</v>
      </c>
    </row>
    <row r="213" spans="1:32" s="130" customFormat="1" ht="29" x14ac:dyDescent="0.35">
      <c r="A213" s="98">
        <v>21222962</v>
      </c>
      <c r="B213" s="99" t="s">
        <v>917</v>
      </c>
      <c r="C213" s="100"/>
      <c r="D213" s="100"/>
      <c r="E213" s="103">
        <v>9000000</v>
      </c>
      <c r="F213" s="101"/>
      <c r="G213" s="101">
        <v>818181.81818181823</v>
      </c>
      <c r="H213" s="101">
        <v>818181.81818181823</v>
      </c>
      <c r="I213" s="101">
        <v>818181.81818181823</v>
      </c>
      <c r="J213" s="101">
        <v>818181.81818181823</v>
      </c>
      <c r="K213" s="101">
        <v>818181.81818181823</v>
      </c>
      <c r="L213" s="101">
        <v>818181.81818181823</v>
      </c>
      <c r="M213" s="101">
        <v>818181.81818181823</v>
      </c>
      <c r="N213" s="101">
        <v>818181.81818181823</v>
      </c>
      <c r="O213" s="101">
        <v>818181.81818181823</v>
      </c>
      <c r="P213" s="101">
        <v>818181.81818181823</v>
      </c>
      <c r="Q213" s="101">
        <v>818181.81818181823</v>
      </c>
      <c r="R213" s="101">
        <f t="shared" si="57"/>
        <v>9000000</v>
      </c>
      <c r="S213" s="87">
        <v>21222962</v>
      </c>
      <c r="T213" s="87" t="s">
        <v>917</v>
      </c>
      <c r="U213" s="88">
        <v>9000000</v>
      </c>
      <c r="V213" s="89">
        <f t="shared" si="83"/>
        <v>0</v>
      </c>
      <c r="W213" s="91"/>
      <c r="X213" s="91"/>
      <c r="Y213" s="91"/>
      <c r="Z213" s="91"/>
      <c r="AA213" s="91"/>
      <c r="AB213" s="91"/>
      <c r="AD213" s="101">
        <v>0</v>
      </c>
      <c r="AF213" s="138" t="e">
        <f t="shared" si="80"/>
        <v>#DIV/0!</v>
      </c>
    </row>
    <row r="214" spans="1:32" s="130" customFormat="1" ht="29" x14ac:dyDescent="0.35">
      <c r="A214" s="98">
        <v>21222963</v>
      </c>
      <c r="B214" s="99" t="s">
        <v>918</v>
      </c>
      <c r="C214" s="100"/>
      <c r="D214" s="100"/>
      <c r="E214" s="103">
        <v>8000000</v>
      </c>
      <c r="F214" s="101"/>
      <c r="G214" s="101">
        <v>727272.72727272729</v>
      </c>
      <c r="H214" s="101">
        <v>727272.72727272729</v>
      </c>
      <c r="I214" s="101">
        <v>727272.72727272729</v>
      </c>
      <c r="J214" s="101">
        <v>727272.72727272729</v>
      </c>
      <c r="K214" s="101">
        <v>727272.72727272729</v>
      </c>
      <c r="L214" s="101">
        <v>727272.72727272729</v>
      </c>
      <c r="M214" s="101">
        <v>727272.72727272729</v>
      </c>
      <c r="N214" s="101">
        <v>727272.72727272729</v>
      </c>
      <c r="O214" s="101">
        <v>727272.72727272729</v>
      </c>
      <c r="P214" s="101">
        <v>727272.72727272729</v>
      </c>
      <c r="Q214" s="101">
        <v>727272.72727272729</v>
      </c>
      <c r="R214" s="101">
        <f t="shared" si="57"/>
        <v>8000000.0000000019</v>
      </c>
      <c r="S214" s="87">
        <v>21222963</v>
      </c>
      <c r="T214" s="87" t="s">
        <v>918</v>
      </c>
      <c r="U214" s="88">
        <v>8000000</v>
      </c>
      <c r="V214" s="89">
        <f t="shared" si="83"/>
        <v>0</v>
      </c>
      <c r="W214" s="91"/>
      <c r="X214" s="91"/>
      <c r="Y214" s="91"/>
      <c r="Z214" s="91"/>
      <c r="AA214" s="91"/>
      <c r="AB214" s="91"/>
      <c r="AD214" s="101">
        <v>300000</v>
      </c>
      <c r="AF214" s="138" t="e">
        <f t="shared" si="80"/>
        <v>#DIV/0!</v>
      </c>
    </row>
    <row r="215" spans="1:32" s="130" customFormat="1" x14ac:dyDescent="0.35">
      <c r="A215" s="98">
        <v>21222964</v>
      </c>
      <c r="B215" s="99" t="s">
        <v>919</v>
      </c>
      <c r="C215" s="100"/>
      <c r="D215" s="100" t="s">
        <v>680</v>
      </c>
      <c r="E215" s="103">
        <v>10000000</v>
      </c>
      <c r="F215" s="101">
        <v>0</v>
      </c>
      <c r="G215" s="101">
        <v>909090.90909090906</v>
      </c>
      <c r="H215" s="101">
        <v>909090.90909090906</v>
      </c>
      <c r="I215" s="101">
        <v>909090.90909090906</v>
      </c>
      <c r="J215" s="101">
        <v>909090.90909090906</v>
      </c>
      <c r="K215" s="101">
        <v>909090.90909090906</v>
      </c>
      <c r="L215" s="101">
        <v>909090.90909090906</v>
      </c>
      <c r="M215" s="101">
        <v>909090.90909090906</v>
      </c>
      <c r="N215" s="101">
        <v>909090.90909090906</v>
      </c>
      <c r="O215" s="101">
        <v>909090.90909090906</v>
      </c>
      <c r="P215" s="101">
        <v>909090.90909090906</v>
      </c>
      <c r="Q215" s="101">
        <v>909090.90909090906</v>
      </c>
      <c r="R215" s="101">
        <f t="shared" si="57"/>
        <v>9999999.9999999981</v>
      </c>
      <c r="S215" s="87">
        <v>21222964</v>
      </c>
      <c r="T215" s="87" t="s">
        <v>920</v>
      </c>
      <c r="U215" s="88">
        <v>10000000</v>
      </c>
      <c r="V215" s="89">
        <f t="shared" si="83"/>
        <v>0</v>
      </c>
      <c r="W215" s="91"/>
      <c r="X215" s="91"/>
      <c r="Y215" s="91"/>
      <c r="Z215" s="91"/>
      <c r="AA215" s="91"/>
      <c r="AB215" s="91"/>
      <c r="AD215" s="101">
        <v>111000</v>
      </c>
      <c r="AF215" s="138" t="e">
        <f t="shared" si="80"/>
        <v>#DIV/0!</v>
      </c>
    </row>
    <row r="216" spans="1:32" s="130" customFormat="1" x14ac:dyDescent="0.35">
      <c r="A216" s="98">
        <v>2122211</v>
      </c>
      <c r="B216" s="99" t="s">
        <v>20</v>
      </c>
      <c r="C216" s="100"/>
      <c r="D216" s="100" t="s">
        <v>679</v>
      </c>
      <c r="E216" s="101">
        <v>350000000</v>
      </c>
      <c r="F216" s="101">
        <v>18992220.91</v>
      </c>
      <c r="G216" s="101">
        <v>25992220.910000004</v>
      </c>
      <c r="H216" s="101">
        <v>36899751.910000004</v>
      </c>
      <c r="I216" s="101">
        <v>27692220.910000004</v>
      </c>
      <c r="J216" s="101">
        <v>34899751.910000004</v>
      </c>
      <c r="K216" s="101">
        <v>29477598.910000004</v>
      </c>
      <c r="L216" s="101">
        <v>39899751.910000004</v>
      </c>
      <c r="M216" s="101">
        <v>29992220.910000004</v>
      </c>
      <c r="N216" s="101">
        <v>30692220.910000004</v>
      </c>
      <c r="O216" s="101">
        <v>30992220.910000004</v>
      </c>
      <c r="P216" s="101">
        <v>25477598.910000004</v>
      </c>
      <c r="Q216" s="101">
        <v>18992220.990000002</v>
      </c>
      <c r="R216" s="101">
        <f t="shared" si="57"/>
        <v>350000000.00000006</v>
      </c>
      <c r="S216" s="87">
        <v>2122211</v>
      </c>
      <c r="T216" s="87" t="s">
        <v>20</v>
      </c>
      <c r="U216" s="88">
        <v>350000000</v>
      </c>
      <c r="V216" s="89">
        <f t="shared" si="83"/>
        <v>0</v>
      </c>
      <c r="W216" s="91"/>
      <c r="X216" s="91"/>
      <c r="Y216" s="91"/>
      <c r="Z216" s="91"/>
      <c r="AA216" s="91"/>
      <c r="AB216" s="91"/>
      <c r="AD216" s="101">
        <v>14349291</v>
      </c>
      <c r="AF216" s="138">
        <f t="shared" si="80"/>
        <v>-0.24446482230813521</v>
      </c>
    </row>
    <row r="217" spans="1:32" s="130" customFormat="1" x14ac:dyDescent="0.35">
      <c r="A217" s="52">
        <v>217</v>
      </c>
      <c r="B217" s="53" t="s">
        <v>99</v>
      </c>
      <c r="C217" s="85"/>
      <c r="D217" s="85"/>
      <c r="E217" s="86">
        <f>+E218</f>
        <v>4366488983</v>
      </c>
      <c r="F217" s="86">
        <f t="shared" ref="F217:R217" si="89">+F218</f>
        <v>0</v>
      </c>
      <c r="G217" s="86">
        <f t="shared" si="89"/>
        <v>4366488983</v>
      </c>
      <c r="H217" s="86">
        <f t="shared" si="89"/>
        <v>0</v>
      </c>
      <c r="I217" s="86">
        <f t="shared" si="89"/>
        <v>0</v>
      </c>
      <c r="J217" s="86">
        <f t="shared" si="89"/>
        <v>0</v>
      </c>
      <c r="K217" s="86">
        <f t="shared" si="89"/>
        <v>0</v>
      </c>
      <c r="L217" s="86">
        <f t="shared" si="89"/>
        <v>0</v>
      </c>
      <c r="M217" s="86">
        <f t="shared" si="89"/>
        <v>0</v>
      </c>
      <c r="N217" s="86">
        <f t="shared" si="89"/>
        <v>0</v>
      </c>
      <c r="O217" s="86">
        <f t="shared" si="89"/>
        <v>0</v>
      </c>
      <c r="P217" s="86">
        <f t="shared" si="89"/>
        <v>0</v>
      </c>
      <c r="Q217" s="86">
        <f t="shared" si="89"/>
        <v>0</v>
      </c>
      <c r="R217" s="86">
        <f t="shared" si="89"/>
        <v>4366488983</v>
      </c>
      <c r="S217" s="87">
        <v>217</v>
      </c>
      <c r="T217" s="87" t="s">
        <v>99</v>
      </c>
      <c r="U217" s="88">
        <v>4366488983</v>
      </c>
      <c r="V217" s="89">
        <f t="shared" si="83"/>
        <v>0</v>
      </c>
      <c r="W217" s="84"/>
      <c r="X217" s="84"/>
      <c r="Y217" s="84"/>
      <c r="Z217" s="84"/>
      <c r="AA217" s="84"/>
      <c r="AB217" s="84"/>
      <c r="AC217" s="129"/>
      <c r="AD217" s="86">
        <v>4148874</v>
      </c>
      <c r="AF217" s="135" t="e">
        <f t="shared" si="80"/>
        <v>#DIV/0!</v>
      </c>
    </row>
    <row r="218" spans="1:32" s="130" customFormat="1" x14ac:dyDescent="0.35">
      <c r="A218" s="98">
        <v>2171</v>
      </c>
      <c r="B218" s="99" t="s">
        <v>921</v>
      </c>
      <c r="C218" s="100"/>
      <c r="D218" s="100"/>
      <c r="E218" s="103">
        <v>4366488983</v>
      </c>
      <c r="F218" s="101"/>
      <c r="G218" s="103">
        <v>4366488983</v>
      </c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>
        <f t="shared" si="57"/>
        <v>4366488983</v>
      </c>
      <c r="S218" s="87">
        <v>2171</v>
      </c>
      <c r="T218" s="87" t="s">
        <v>921</v>
      </c>
      <c r="U218" s="88">
        <v>4366488983</v>
      </c>
      <c r="V218" s="89">
        <f t="shared" si="83"/>
        <v>0</v>
      </c>
      <c r="W218" s="91"/>
      <c r="X218" s="91"/>
      <c r="Y218" s="91"/>
      <c r="Z218" s="91"/>
      <c r="AA218" s="91"/>
      <c r="AB218" s="91"/>
      <c r="AD218" s="101">
        <v>4148874</v>
      </c>
      <c r="AF218" s="138" t="e">
        <f t="shared" si="80"/>
        <v>#DIV/0!</v>
      </c>
    </row>
    <row r="219" spans="1:32" s="130" customFormat="1" ht="29" x14ac:dyDescent="0.35">
      <c r="A219" s="52">
        <v>218</v>
      </c>
      <c r="B219" s="53" t="s">
        <v>922</v>
      </c>
      <c r="C219" s="85"/>
      <c r="D219" s="85"/>
      <c r="E219" s="86">
        <f>+E220</f>
        <v>748133878</v>
      </c>
      <c r="F219" s="86">
        <f t="shared" ref="F219:R219" si="90">+F220</f>
        <v>91033469.5</v>
      </c>
      <c r="G219" s="86">
        <f t="shared" si="90"/>
        <v>25000000</v>
      </c>
      <c r="H219" s="86">
        <f t="shared" si="90"/>
        <v>359000000</v>
      </c>
      <c r="I219" s="86">
        <f t="shared" si="90"/>
        <v>0</v>
      </c>
      <c r="J219" s="86">
        <f t="shared" si="90"/>
        <v>91033469.5</v>
      </c>
      <c r="K219" s="86">
        <f t="shared" si="90"/>
        <v>0</v>
      </c>
      <c r="L219" s="86">
        <f t="shared" si="90"/>
        <v>0</v>
      </c>
      <c r="M219" s="86">
        <f t="shared" si="90"/>
        <v>0</v>
      </c>
      <c r="N219" s="86">
        <f t="shared" si="90"/>
        <v>91033469.5</v>
      </c>
      <c r="O219" s="86">
        <f t="shared" si="90"/>
        <v>0</v>
      </c>
      <c r="P219" s="86">
        <f t="shared" si="90"/>
        <v>0</v>
      </c>
      <c r="Q219" s="86">
        <f t="shared" si="90"/>
        <v>91033469.5</v>
      </c>
      <c r="R219" s="86">
        <f t="shared" si="90"/>
        <v>748133878</v>
      </c>
      <c r="S219" s="87">
        <v>218</v>
      </c>
      <c r="T219" s="87" t="s">
        <v>100</v>
      </c>
      <c r="U219" s="88">
        <v>748133878</v>
      </c>
      <c r="V219" s="89">
        <f t="shared" si="83"/>
        <v>0</v>
      </c>
      <c r="W219" s="91"/>
      <c r="X219" s="91"/>
      <c r="Y219" s="91"/>
      <c r="Z219" s="91"/>
      <c r="AA219" s="91"/>
      <c r="AB219" s="91"/>
      <c r="AD219" s="86">
        <v>85167552</v>
      </c>
      <c r="AF219" s="135">
        <f t="shared" si="80"/>
        <v>-6.4436932176906644E-2</v>
      </c>
    </row>
    <row r="220" spans="1:32" x14ac:dyDescent="0.35">
      <c r="A220" s="58">
        <v>2181</v>
      </c>
      <c r="B220" s="59" t="s">
        <v>101</v>
      </c>
      <c r="C220" s="92"/>
      <c r="D220" s="92"/>
      <c r="E220" s="93">
        <f>+E221+E223</f>
        <v>748133878</v>
      </c>
      <c r="F220" s="93">
        <f t="shared" ref="F220:R220" si="91">+F221+F223</f>
        <v>91033469.5</v>
      </c>
      <c r="G220" s="93">
        <f t="shared" si="91"/>
        <v>25000000</v>
      </c>
      <c r="H220" s="93">
        <f t="shared" si="91"/>
        <v>359000000</v>
      </c>
      <c r="I220" s="93">
        <f t="shared" si="91"/>
        <v>0</v>
      </c>
      <c r="J220" s="93">
        <f t="shared" si="91"/>
        <v>91033469.5</v>
      </c>
      <c r="K220" s="93">
        <f t="shared" si="91"/>
        <v>0</v>
      </c>
      <c r="L220" s="93">
        <f t="shared" si="91"/>
        <v>0</v>
      </c>
      <c r="M220" s="93">
        <f t="shared" si="91"/>
        <v>0</v>
      </c>
      <c r="N220" s="93">
        <f t="shared" si="91"/>
        <v>91033469.5</v>
      </c>
      <c r="O220" s="93">
        <f t="shared" si="91"/>
        <v>0</v>
      </c>
      <c r="P220" s="93">
        <f t="shared" si="91"/>
        <v>0</v>
      </c>
      <c r="Q220" s="93">
        <f t="shared" si="91"/>
        <v>91033469.5</v>
      </c>
      <c r="R220" s="93">
        <f t="shared" si="91"/>
        <v>748133878</v>
      </c>
      <c r="S220" s="87">
        <v>2181</v>
      </c>
      <c r="T220" s="87" t="s">
        <v>101</v>
      </c>
      <c r="U220" s="88">
        <v>748133878</v>
      </c>
      <c r="V220" s="89">
        <f t="shared" si="83"/>
        <v>0</v>
      </c>
      <c r="W220" s="91"/>
      <c r="X220" s="91"/>
      <c r="Y220" s="91"/>
      <c r="Z220" s="91"/>
      <c r="AA220" s="91"/>
      <c r="AB220" s="91"/>
      <c r="AC220" s="130"/>
      <c r="AD220" s="93">
        <v>85167552</v>
      </c>
      <c r="AE220" s="130"/>
      <c r="AF220" s="136">
        <f t="shared" si="80"/>
        <v>-6.4436932176906644E-2</v>
      </c>
    </row>
    <row r="221" spans="1:32" s="130" customFormat="1" x14ac:dyDescent="0.35">
      <c r="A221" s="94">
        <v>21811</v>
      </c>
      <c r="B221" s="95" t="s">
        <v>102</v>
      </c>
      <c r="C221" s="96"/>
      <c r="D221" s="96"/>
      <c r="E221" s="97">
        <f>+E222</f>
        <v>384000000</v>
      </c>
      <c r="F221" s="97">
        <f t="shared" ref="F221:R221" si="92">+F222</f>
        <v>0</v>
      </c>
      <c r="G221" s="97">
        <f t="shared" si="92"/>
        <v>25000000</v>
      </c>
      <c r="H221" s="97">
        <f t="shared" si="92"/>
        <v>359000000</v>
      </c>
      <c r="I221" s="97">
        <f t="shared" si="92"/>
        <v>0</v>
      </c>
      <c r="J221" s="97">
        <f t="shared" si="92"/>
        <v>0</v>
      </c>
      <c r="K221" s="97">
        <f t="shared" si="92"/>
        <v>0</v>
      </c>
      <c r="L221" s="97">
        <f t="shared" si="92"/>
        <v>0</v>
      </c>
      <c r="M221" s="97">
        <f t="shared" si="92"/>
        <v>0</v>
      </c>
      <c r="N221" s="97">
        <f t="shared" si="92"/>
        <v>0</v>
      </c>
      <c r="O221" s="97">
        <f t="shared" si="92"/>
        <v>0</v>
      </c>
      <c r="P221" s="97">
        <f t="shared" si="92"/>
        <v>0</v>
      </c>
      <c r="Q221" s="97">
        <f t="shared" si="92"/>
        <v>0</v>
      </c>
      <c r="R221" s="97">
        <f t="shared" si="92"/>
        <v>384000000</v>
      </c>
      <c r="S221" s="87">
        <v>21811</v>
      </c>
      <c r="T221" s="87" t="s">
        <v>102</v>
      </c>
      <c r="U221" s="88">
        <v>384000000</v>
      </c>
      <c r="V221" s="89">
        <f t="shared" si="83"/>
        <v>0</v>
      </c>
      <c r="W221" s="91"/>
      <c r="X221" s="91"/>
      <c r="Y221" s="91"/>
      <c r="Z221" s="91"/>
      <c r="AA221" s="91"/>
      <c r="AB221" s="91"/>
      <c r="AD221" s="97">
        <v>24724200</v>
      </c>
      <c r="AE221" s="129"/>
      <c r="AF221" s="137" t="e">
        <f t="shared" si="80"/>
        <v>#DIV/0!</v>
      </c>
    </row>
    <row r="222" spans="1:32" s="130" customFormat="1" x14ac:dyDescent="0.35">
      <c r="A222" s="98">
        <v>218111</v>
      </c>
      <c r="B222" s="99" t="s">
        <v>923</v>
      </c>
      <c r="C222" s="100"/>
      <c r="D222" s="100"/>
      <c r="E222" s="103">
        <v>384000000</v>
      </c>
      <c r="F222" s="101"/>
      <c r="G222" s="101">
        <v>25000000</v>
      </c>
      <c r="H222" s="101">
        <f>+E222-G222</f>
        <v>359000000</v>
      </c>
      <c r="I222" s="101"/>
      <c r="J222" s="101"/>
      <c r="K222" s="101"/>
      <c r="L222" s="101"/>
      <c r="M222" s="101"/>
      <c r="N222" s="101"/>
      <c r="O222" s="101"/>
      <c r="P222" s="101"/>
      <c r="Q222" s="101"/>
      <c r="R222" s="101">
        <f t="shared" si="57"/>
        <v>384000000</v>
      </c>
      <c r="S222" s="87">
        <v>218111</v>
      </c>
      <c r="T222" s="87" t="s">
        <v>923</v>
      </c>
      <c r="U222" s="88">
        <v>384000000</v>
      </c>
      <c r="V222" s="89">
        <f t="shared" si="83"/>
        <v>0</v>
      </c>
      <c r="W222" s="91"/>
      <c r="X222" s="91"/>
      <c r="Y222" s="91"/>
      <c r="Z222" s="91"/>
      <c r="AA222" s="91"/>
      <c r="AB222" s="91"/>
      <c r="AD222" s="101">
        <v>24724200</v>
      </c>
      <c r="AF222" s="138" t="e">
        <f t="shared" si="80"/>
        <v>#DIV/0!</v>
      </c>
    </row>
    <row r="223" spans="1:32" s="130" customFormat="1" x14ac:dyDescent="0.35">
      <c r="A223" s="94">
        <v>21812</v>
      </c>
      <c r="B223" s="95" t="s">
        <v>103</v>
      </c>
      <c r="C223" s="96"/>
      <c r="D223" s="96"/>
      <c r="E223" s="97">
        <f>+E224</f>
        <v>364133878</v>
      </c>
      <c r="F223" s="97">
        <f t="shared" ref="F223:R223" si="93">+F224</f>
        <v>91033469.5</v>
      </c>
      <c r="G223" s="97">
        <f t="shared" si="93"/>
        <v>0</v>
      </c>
      <c r="H223" s="97">
        <f t="shared" si="93"/>
        <v>0</v>
      </c>
      <c r="I223" s="97">
        <f t="shared" si="93"/>
        <v>0</v>
      </c>
      <c r="J223" s="97">
        <f t="shared" si="93"/>
        <v>91033469.5</v>
      </c>
      <c r="K223" s="97">
        <f t="shared" si="93"/>
        <v>0</v>
      </c>
      <c r="L223" s="97">
        <f t="shared" si="93"/>
        <v>0</v>
      </c>
      <c r="M223" s="97">
        <f t="shared" si="93"/>
        <v>0</v>
      </c>
      <c r="N223" s="97">
        <f t="shared" si="93"/>
        <v>91033469.5</v>
      </c>
      <c r="O223" s="97">
        <f t="shared" si="93"/>
        <v>0</v>
      </c>
      <c r="P223" s="97">
        <f t="shared" si="93"/>
        <v>0</v>
      </c>
      <c r="Q223" s="97">
        <f t="shared" si="93"/>
        <v>91033469.5</v>
      </c>
      <c r="R223" s="97">
        <f t="shared" si="93"/>
        <v>364133878</v>
      </c>
      <c r="S223" s="87">
        <v>21812</v>
      </c>
      <c r="T223" s="87" t="s">
        <v>103</v>
      </c>
      <c r="U223" s="88">
        <v>364133878</v>
      </c>
      <c r="V223" s="89">
        <f t="shared" si="83"/>
        <v>0</v>
      </c>
      <c r="W223" s="91"/>
      <c r="X223" s="91"/>
      <c r="Y223" s="91"/>
      <c r="Z223" s="91"/>
      <c r="AA223" s="91"/>
      <c r="AB223" s="91"/>
      <c r="AD223" s="97">
        <v>60443352</v>
      </c>
      <c r="AF223" s="137">
        <f t="shared" si="80"/>
        <v>-0.33603154606778995</v>
      </c>
    </row>
    <row r="224" spans="1:32" x14ac:dyDescent="0.35">
      <c r="A224" s="98">
        <v>218121</v>
      </c>
      <c r="B224" s="99" t="s">
        <v>924</v>
      </c>
      <c r="C224" s="100"/>
      <c r="D224" s="100"/>
      <c r="E224" s="103">
        <v>364133878</v>
      </c>
      <c r="F224" s="101">
        <f>+E224/4</f>
        <v>91033469.5</v>
      </c>
      <c r="G224" s="101"/>
      <c r="H224" s="101"/>
      <c r="I224" s="101"/>
      <c r="J224" s="101">
        <v>91033469.5</v>
      </c>
      <c r="K224" s="101"/>
      <c r="L224" s="101"/>
      <c r="M224" s="101"/>
      <c r="N224" s="101">
        <v>91033469.5</v>
      </c>
      <c r="O224" s="101"/>
      <c r="P224" s="101"/>
      <c r="Q224" s="101">
        <v>91033469.5</v>
      </c>
      <c r="R224" s="101">
        <f>SUM(F224:Q224)</f>
        <v>364133878</v>
      </c>
      <c r="S224" s="87">
        <v>218121</v>
      </c>
      <c r="T224" s="87" t="s">
        <v>924</v>
      </c>
      <c r="U224" s="88">
        <v>364133878</v>
      </c>
      <c r="V224" s="89">
        <f t="shared" si="83"/>
        <v>0</v>
      </c>
      <c r="W224" s="91"/>
      <c r="X224" s="91"/>
      <c r="Y224" s="91"/>
      <c r="Z224" s="91"/>
      <c r="AA224" s="91"/>
      <c r="AB224" s="91"/>
      <c r="AC224" s="130"/>
      <c r="AD224" s="101">
        <v>60443352</v>
      </c>
      <c r="AE224" s="130"/>
      <c r="AF224" s="138">
        <f t="shared" si="80"/>
        <v>-0.33603154606778995</v>
      </c>
    </row>
    <row r="225" spans="1:32" x14ac:dyDescent="0.35">
      <c r="A225" s="52">
        <v>23</v>
      </c>
      <c r="B225" s="53" t="s">
        <v>104</v>
      </c>
      <c r="C225" s="85"/>
      <c r="D225" s="85"/>
      <c r="E225" s="86">
        <f t="shared" ref="E225:R225" si="94">+E226+E255+E290+E295</f>
        <v>12089809240</v>
      </c>
      <c r="F225" s="86">
        <f t="shared" si="94"/>
        <v>1007517983.1533334</v>
      </c>
      <c r="G225" s="86">
        <f t="shared" si="94"/>
        <v>1536963175.0927272</v>
      </c>
      <c r="H225" s="86">
        <f t="shared" si="94"/>
        <v>1798647377.0927272</v>
      </c>
      <c r="I225" s="86">
        <f t="shared" si="94"/>
        <v>950957377.09272718</v>
      </c>
      <c r="J225" s="86">
        <f t="shared" si="94"/>
        <v>1222290710.4260607</v>
      </c>
      <c r="K225" s="86">
        <f t="shared" si="94"/>
        <v>865790710.42606068</v>
      </c>
      <c r="L225" s="86">
        <f t="shared" si="94"/>
        <v>478290710.42606068</v>
      </c>
      <c r="M225" s="86">
        <f t="shared" si="94"/>
        <v>2498099950.4260607</v>
      </c>
      <c r="N225" s="86">
        <f t="shared" si="94"/>
        <v>578290710.42606056</v>
      </c>
      <c r="O225" s="86">
        <f t="shared" si="94"/>
        <v>508290710.42606068</v>
      </c>
      <c r="P225" s="86">
        <f t="shared" si="94"/>
        <v>348290710.42606062</v>
      </c>
      <c r="Q225" s="86">
        <f t="shared" si="94"/>
        <v>296379114.58606064</v>
      </c>
      <c r="R225" s="86">
        <f t="shared" si="94"/>
        <v>12089809240</v>
      </c>
      <c r="S225" s="87">
        <v>23</v>
      </c>
      <c r="T225" s="87" t="s">
        <v>104</v>
      </c>
      <c r="U225" s="88">
        <v>10950809240</v>
      </c>
      <c r="V225" s="89">
        <f t="shared" si="83"/>
        <v>1139000000</v>
      </c>
      <c r="W225" s="91"/>
      <c r="X225" s="91"/>
      <c r="Y225" s="91"/>
      <c r="Z225" s="91"/>
      <c r="AA225" s="91"/>
      <c r="AB225" s="91"/>
      <c r="AC225" s="130"/>
      <c r="AD225" s="86">
        <v>493745452</v>
      </c>
      <c r="AF225" s="135">
        <f t="shared" si="80"/>
        <v>-0.50993881969761601</v>
      </c>
    </row>
    <row r="226" spans="1:32" x14ac:dyDescent="0.35">
      <c r="A226" s="52">
        <v>231</v>
      </c>
      <c r="B226" s="53" t="s">
        <v>105</v>
      </c>
      <c r="C226" s="85"/>
      <c r="D226" s="85"/>
      <c r="E226" s="86">
        <f t="shared" ref="E226:R226" si="95">+E227+E230+E250+E253+E234</f>
        <v>4485000000</v>
      </c>
      <c r="F226" s="86">
        <f t="shared" si="95"/>
        <v>650416666.66333342</v>
      </c>
      <c r="G226" s="86">
        <f t="shared" si="95"/>
        <v>425416666.6633333</v>
      </c>
      <c r="H226" s="86">
        <f t="shared" si="95"/>
        <v>418916666.6633333</v>
      </c>
      <c r="I226" s="86">
        <f t="shared" si="95"/>
        <v>328916666.6633333</v>
      </c>
      <c r="J226" s="86">
        <f t="shared" si="95"/>
        <v>828916666.6633333</v>
      </c>
      <c r="K226" s="86">
        <f t="shared" si="95"/>
        <v>488916666.6633333</v>
      </c>
      <c r="L226" s="86">
        <f t="shared" si="95"/>
        <v>143916666.66333333</v>
      </c>
      <c r="M226" s="86">
        <f t="shared" si="95"/>
        <v>293916666.66333336</v>
      </c>
      <c r="N226" s="86">
        <f t="shared" si="95"/>
        <v>383916666.6633333</v>
      </c>
      <c r="O226" s="86">
        <f t="shared" si="95"/>
        <v>313916666.66333336</v>
      </c>
      <c r="P226" s="86">
        <f t="shared" si="95"/>
        <v>103916666.66333333</v>
      </c>
      <c r="Q226" s="86">
        <f t="shared" si="95"/>
        <v>103916666.70333333</v>
      </c>
      <c r="R226" s="86">
        <f t="shared" si="95"/>
        <v>4485000000</v>
      </c>
      <c r="S226" s="87">
        <v>231</v>
      </c>
      <c r="T226" s="87" t="s">
        <v>105</v>
      </c>
      <c r="U226" s="88">
        <v>4085000000</v>
      </c>
      <c r="V226" s="89">
        <f t="shared" si="83"/>
        <v>400000000</v>
      </c>
      <c r="AD226" s="86">
        <v>83176081</v>
      </c>
      <c r="AF226" s="135">
        <f t="shared" si="80"/>
        <v>-0.87211877360600698</v>
      </c>
    </row>
    <row r="227" spans="1:32" ht="29" x14ac:dyDescent="0.35">
      <c r="A227" s="94">
        <v>2311</v>
      </c>
      <c r="B227" s="95" t="s">
        <v>106</v>
      </c>
      <c r="C227" s="96"/>
      <c r="D227" s="96"/>
      <c r="E227" s="97">
        <f>+E228+E229</f>
        <v>515000000</v>
      </c>
      <c r="F227" s="97">
        <f t="shared" ref="F227:R227" si="96">+F228+F229</f>
        <v>27083333.333333332</v>
      </c>
      <c r="G227" s="97">
        <f t="shared" si="96"/>
        <v>27083333.333333332</v>
      </c>
      <c r="H227" s="97">
        <f t="shared" si="96"/>
        <v>62083333.333333328</v>
      </c>
      <c r="I227" s="97">
        <f t="shared" si="96"/>
        <v>62083333.333333328</v>
      </c>
      <c r="J227" s="97">
        <f t="shared" si="96"/>
        <v>62083333.333333328</v>
      </c>
      <c r="K227" s="97">
        <f t="shared" si="96"/>
        <v>72083333.333333328</v>
      </c>
      <c r="L227" s="97">
        <f t="shared" si="96"/>
        <v>67083333.333333328</v>
      </c>
      <c r="M227" s="97">
        <f t="shared" si="96"/>
        <v>27083333.333333332</v>
      </c>
      <c r="N227" s="97">
        <f t="shared" si="96"/>
        <v>27083333.333333332</v>
      </c>
      <c r="O227" s="97">
        <f t="shared" si="96"/>
        <v>27083333.333333332</v>
      </c>
      <c r="P227" s="97">
        <f t="shared" si="96"/>
        <v>27083333.333333332</v>
      </c>
      <c r="Q227" s="97">
        <f t="shared" si="96"/>
        <v>27083333.333333332</v>
      </c>
      <c r="R227" s="97">
        <f t="shared" si="96"/>
        <v>515000000</v>
      </c>
      <c r="S227" s="87">
        <v>2311</v>
      </c>
      <c r="T227" s="87" t="s">
        <v>106</v>
      </c>
      <c r="U227" s="88">
        <v>515000000</v>
      </c>
      <c r="V227" s="89">
        <f t="shared" si="83"/>
        <v>0</v>
      </c>
      <c r="W227" s="91"/>
      <c r="X227" s="91"/>
      <c r="Y227" s="91"/>
      <c r="Z227" s="91"/>
      <c r="AA227" s="91"/>
      <c r="AB227" s="91"/>
      <c r="AC227" s="130"/>
      <c r="AD227" s="97">
        <v>40704000</v>
      </c>
      <c r="AF227" s="137">
        <f t="shared" si="80"/>
        <v>0.50291692307692315</v>
      </c>
    </row>
    <row r="228" spans="1:32" x14ac:dyDescent="0.35">
      <c r="A228" s="98">
        <v>23112</v>
      </c>
      <c r="B228" s="99" t="s">
        <v>925</v>
      </c>
      <c r="C228" s="100"/>
      <c r="D228" s="100"/>
      <c r="E228" s="103">
        <v>190000000</v>
      </c>
      <c r="F228" s="101"/>
      <c r="G228" s="101"/>
      <c r="H228" s="101">
        <v>35000000</v>
      </c>
      <c r="I228" s="101">
        <v>35000000</v>
      </c>
      <c r="J228" s="101">
        <v>35000000</v>
      </c>
      <c r="K228" s="101">
        <v>45000000</v>
      </c>
      <c r="L228" s="101">
        <v>40000000</v>
      </c>
      <c r="M228" s="101"/>
      <c r="N228" s="101"/>
      <c r="O228" s="101"/>
      <c r="P228" s="101"/>
      <c r="Q228" s="101"/>
      <c r="R228" s="101">
        <f>SUM(F228:Q228)</f>
        <v>190000000</v>
      </c>
      <c r="S228" s="87">
        <v>23112</v>
      </c>
      <c r="T228" s="87" t="s">
        <v>925</v>
      </c>
      <c r="U228" s="88">
        <v>190000000</v>
      </c>
      <c r="V228" s="89">
        <f t="shared" si="83"/>
        <v>0</v>
      </c>
      <c r="W228" s="91"/>
      <c r="X228" s="91"/>
      <c r="Y228" s="91"/>
      <c r="Z228" s="91"/>
      <c r="AA228" s="91"/>
      <c r="AB228" s="91"/>
      <c r="AC228" s="130"/>
      <c r="AD228" s="101">
        <v>0</v>
      </c>
      <c r="AF228" s="138" t="e">
        <f t="shared" si="80"/>
        <v>#DIV/0!</v>
      </c>
    </row>
    <row r="229" spans="1:32" x14ac:dyDescent="0.35">
      <c r="A229" s="98">
        <v>23113</v>
      </c>
      <c r="B229" s="99" t="s">
        <v>926</v>
      </c>
      <c r="C229" s="100"/>
      <c r="D229" s="100"/>
      <c r="E229" s="103">
        <v>325000000</v>
      </c>
      <c r="F229" s="101">
        <v>27083333.333333332</v>
      </c>
      <c r="G229" s="101">
        <v>27083333.333333332</v>
      </c>
      <c r="H229" s="101">
        <v>27083333.333333332</v>
      </c>
      <c r="I229" s="101">
        <v>27083333.333333332</v>
      </c>
      <c r="J229" s="101">
        <v>27083333.333333332</v>
      </c>
      <c r="K229" s="101">
        <v>27083333.333333332</v>
      </c>
      <c r="L229" s="101">
        <v>27083333.333333332</v>
      </c>
      <c r="M229" s="101">
        <v>27083333.333333332</v>
      </c>
      <c r="N229" s="101">
        <v>27083333.333333332</v>
      </c>
      <c r="O229" s="101">
        <v>27083333.333333332</v>
      </c>
      <c r="P229" s="101">
        <v>27083333.333333332</v>
      </c>
      <c r="Q229" s="101">
        <v>27083333.333333332</v>
      </c>
      <c r="R229" s="101">
        <f>SUM(F229:Q229)</f>
        <v>325000000</v>
      </c>
      <c r="S229" s="87">
        <v>23113</v>
      </c>
      <c r="T229" s="87" t="s">
        <v>926</v>
      </c>
      <c r="U229" s="88">
        <v>325000000</v>
      </c>
      <c r="V229" s="89">
        <f t="shared" si="83"/>
        <v>0</v>
      </c>
      <c r="W229" s="91"/>
      <c r="X229" s="91"/>
      <c r="Y229" s="91"/>
      <c r="Z229" s="91"/>
      <c r="AA229" s="91"/>
      <c r="AB229" s="91"/>
      <c r="AC229" s="130"/>
      <c r="AD229" s="101">
        <v>40704000</v>
      </c>
      <c r="AF229" s="138">
        <f t="shared" si="80"/>
        <v>0.50291692307692315</v>
      </c>
    </row>
    <row r="230" spans="1:32" x14ac:dyDescent="0.35">
      <c r="A230" s="62">
        <v>2312</v>
      </c>
      <c r="B230" s="63" t="s">
        <v>107</v>
      </c>
      <c r="C230" s="108"/>
      <c r="D230" s="108"/>
      <c r="E230" s="109">
        <f>+E231+E233</f>
        <v>2250000000</v>
      </c>
      <c r="F230" s="109">
        <f t="shared" ref="F230:R230" si="97">+F231+F233</f>
        <v>140000000</v>
      </c>
      <c r="G230" s="109">
        <f t="shared" si="97"/>
        <v>15000000</v>
      </c>
      <c r="H230" s="109">
        <f t="shared" si="97"/>
        <v>323500000</v>
      </c>
      <c r="I230" s="109">
        <f t="shared" si="97"/>
        <v>183500000</v>
      </c>
      <c r="J230" s="109">
        <f t="shared" si="97"/>
        <v>433500000</v>
      </c>
      <c r="K230" s="109">
        <f t="shared" si="97"/>
        <v>333500000</v>
      </c>
      <c r="L230" s="109">
        <f t="shared" si="97"/>
        <v>43500000</v>
      </c>
      <c r="M230" s="109">
        <f t="shared" si="97"/>
        <v>183500000</v>
      </c>
      <c r="N230" s="109">
        <f t="shared" si="97"/>
        <v>323500000</v>
      </c>
      <c r="O230" s="109">
        <f t="shared" si="97"/>
        <v>183500000</v>
      </c>
      <c r="P230" s="109">
        <f t="shared" si="97"/>
        <v>43500000</v>
      </c>
      <c r="Q230" s="109">
        <f t="shared" si="97"/>
        <v>43500000</v>
      </c>
      <c r="R230" s="109">
        <f t="shared" si="97"/>
        <v>2250000000</v>
      </c>
      <c r="S230" s="87">
        <v>2312</v>
      </c>
      <c r="T230" s="87" t="s">
        <v>107</v>
      </c>
      <c r="U230" s="88">
        <v>1850000000</v>
      </c>
      <c r="V230" s="89">
        <f t="shared" si="83"/>
        <v>400000000</v>
      </c>
      <c r="AD230" s="109">
        <v>23972081</v>
      </c>
      <c r="AF230" s="140">
        <f t="shared" si="80"/>
        <v>-0.82877084999999995</v>
      </c>
    </row>
    <row r="231" spans="1:32" x14ac:dyDescent="0.35">
      <c r="A231" s="94">
        <v>23122</v>
      </c>
      <c r="B231" s="95" t="s">
        <v>108</v>
      </c>
      <c r="C231" s="96"/>
      <c r="D231" s="96"/>
      <c r="E231" s="97">
        <f>+E232</f>
        <v>1800000000</v>
      </c>
      <c r="F231" s="97">
        <f t="shared" ref="F231:R231" si="98">+F232</f>
        <v>140000000</v>
      </c>
      <c r="G231" s="97">
        <f t="shared" si="98"/>
        <v>0</v>
      </c>
      <c r="H231" s="97">
        <f t="shared" si="98"/>
        <v>280000000</v>
      </c>
      <c r="I231" s="97">
        <f t="shared" si="98"/>
        <v>140000000</v>
      </c>
      <c r="J231" s="97">
        <f t="shared" si="98"/>
        <v>390000000</v>
      </c>
      <c r="K231" s="97">
        <f t="shared" si="98"/>
        <v>290000000</v>
      </c>
      <c r="L231" s="97">
        <f t="shared" si="98"/>
        <v>0</v>
      </c>
      <c r="M231" s="97">
        <f t="shared" si="98"/>
        <v>140000000</v>
      </c>
      <c r="N231" s="97">
        <f t="shared" si="98"/>
        <v>280000000</v>
      </c>
      <c r="O231" s="97">
        <f t="shared" si="98"/>
        <v>140000000</v>
      </c>
      <c r="P231" s="97">
        <f t="shared" si="98"/>
        <v>0</v>
      </c>
      <c r="Q231" s="97">
        <f t="shared" si="98"/>
        <v>0</v>
      </c>
      <c r="R231" s="97">
        <f t="shared" si="98"/>
        <v>1800000000</v>
      </c>
      <c r="S231" s="87">
        <v>23122</v>
      </c>
      <c r="T231" s="87" t="s">
        <v>108</v>
      </c>
      <c r="U231" s="88">
        <v>1400000000</v>
      </c>
      <c r="V231" s="89">
        <f t="shared" si="83"/>
        <v>400000000</v>
      </c>
      <c r="AD231" s="97">
        <v>23972081</v>
      </c>
      <c r="AF231" s="137">
        <f t="shared" si="80"/>
        <v>-0.82877084999999995</v>
      </c>
    </row>
    <row r="232" spans="1:32" x14ac:dyDescent="0.35">
      <c r="A232" s="98">
        <v>231221</v>
      </c>
      <c r="B232" s="99" t="s">
        <v>927</v>
      </c>
      <c r="C232" s="100"/>
      <c r="D232" s="100" t="s">
        <v>928</v>
      </c>
      <c r="E232" s="101">
        <v>1800000000</v>
      </c>
      <c r="F232" s="101">
        <v>140000000</v>
      </c>
      <c r="G232" s="101">
        <v>0</v>
      </c>
      <c r="H232" s="101">
        <v>280000000</v>
      </c>
      <c r="I232" s="101">
        <v>140000000</v>
      </c>
      <c r="J232" s="101">
        <v>390000000</v>
      </c>
      <c r="K232" s="101">
        <v>290000000</v>
      </c>
      <c r="L232" s="101">
        <v>0</v>
      </c>
      <c r="M232" s="101">
        <v>140000000</v>
      </c>
      <c r="N232" s="101">
        <v>280000000</v>
      </c>
      <c r="O232" s="101">
        <v>140000000</v>
      </c>
      <c r="P232" s="101">
        <v>0</v>
      </c>
      <c r="Q232" s="101">
        <v>0</v>
      </c>
      <c r="R232" s="101">
        <v>1800000000</v>
      </c>
      <c r="S232" s="87">
        <v>231221</v>
      </c>
      <c r="T232" s="87" t="s">
        <v>109</v>
      </c>
      <c r="U232" s="88">
        <v>1400000000</v>
      </c>
      <c r="V232" s="89">
        <f t="shared" si="83"/>
        <v>400000000</v>
      </c>
      <c r="AD232" s="101">
        <v>23972081</v>
      </c>
      <c r="AF232" s="138">
        <f t="shared" si="80"/>
        <v>-0.82877084999999995</v>
      </c>
    </row>
    <row r="233" spans="1:32" ht="29" x14ac:dyDescent="0.35">
      <c r="A233" s="98">
        <v>23123</v>
      </c>
      <c r="B233" s="99" t="s">
        <v>929</v>
      </c>
      <c r="C233" s="100"/>
      <c r="D233" s="100"/>
      <c r="E233" s="101">
        <v>450000000</v>
      </c>
      <c r="F233" s="101"/>
      <c r="G233" s="101">
        <v>15000000</v>
      </c>
      <c r="H233" s="101">
        <v>43500000</v>
      </c>
      <c r="I233" s="101">
        <v>43500000</v>
      </c>
      <c r="J233" s="101">
        <v>43500000</v>
      </c>
      <c r="K233" s="101">
        <v>43500000</v>
      </c>
      <c r="L233" s="101">
        <v>43500000</v>
      </c>
      <c r="M233" s="101">
        <v>43500000</v>
      </c>
      <c r="N233" s="101">
        <v>43500000</v>
      </c>
      <c r="O233" s="101">
        <v>43500000</v>
      </c>
      <c r="P233" s="101">
        <v>43500000</v>
      </c>
      <c r="Q233" s="101">
        <v>43500000</v>
      </c>
      <c r="R233" s="101">
        <f>SUM(F233:Q233)</f>
        <v>450000000</v>
      </c>
      <c r="S233" s="87">
        <v>23123</v>
      </c>
      <c r="T233" s="87" t="s">
        <v>929</v>
      </c>
      <c r="U233" s="88">
        <v>450000000</v>
      </c>
      <c r="V233" s="89">
        <f t="shared" si="83"/>
        <v>0</v>
      </c>
      <c r="AD233" s="101">
        <v>0</v>
      </c>
      <c r="AF233" s="138" t="e">
        <f t="shared" si="80"/>
        <v>#DIV/0!</v>
      </c>
    </row>
    <row r="234" spans="1:32" x14ac:dyDescent="0.35">
      <c r="A234" s="94">
        <v>2315</v>
      </c>
      <c r="B234" s="95" t="s">
        <v>930</v>
      </c>
      <c r="C234" s="96"/>
      <c r="D234" s="96"/>
      <c r="E234" s="97">
        <f>+E235</f>
        <v>650000000</v>
      </c>
      <c r="F234" s="97">
        <f t="shared" ref="F234:R234" si="99">+F235</f>
        <v>0</v>
      </c>
      <c r="G234" s="97">
        <f t="shared" si="99"/>
        <v>350000000</v>
      </c>
      <c r="H234" s="97">
        <f t="shared" si="99"/>
        <v>0</v>
      </c>
      <c r="I234" s="97">
        <f t="shared" si="99"/>
        <v>0</v>
      </c>
      <c r="J234" s="97">
        <f t="shared" si="99"/>
        <v>300000000</v>
      </c>
      <c r="K234" s="97">
        <f t="shared" si="99"/>
        <v>0</v>
      </c>
      <c r="L234" s="97">
        <f t="shared" si="99"/>
        <v>0</v>
      </c>
      <c r="M234" s="97">
        <f t="shared" si="99"/>
        <v>0</v>
      </c>
      <c r="N234" s="97">
        <f t="shared" si="99"/>
        <v>0</v>
      </c>
      <c r="O234" s="97">
        <f t="shared" si="99"/>
        <v>0</v>
      </c>
      <c r="P234" s="97">
        <f t="shared" si="99"/>
        <v>0</v>
      </c>
      <c r="Q234" s="97">
        <f t="shared" si="99"/>
        <v>0</v>
      </c>
      <c r="R234" s="97">
        <f t="shared" si="99"/>
        <v>650000000</v>
      </c>
      <c r="S234" s="87"/>
      <c r="T234" s="87"/>
      <c r="U234" s="88"/>
      <c r="V234" s="89"/>
      <c r="AD234" s="97"/>
      <c r="AF234" s="137" t="e">
        <f t="shared" si="80"/>
        <v>#DIV/0!</v>
      </c>
    </row>
    <row r="235" spans="1:32" ht="29" x14ac:dyDescent="0.35">
      <c r="A235" s="98">
        <v>23152</v>
      </c>
      <c r="B235" s="99" t="s">
        <v>110</v>
      </c>
      <c r="C235" s="100"/>
      <c r="D235" s="100"/>
      <c r="E235" s="101">
        <v>650000000</v>
      </c>
      <c r="F235" s="101"/>
      <c r="G235" s="101">
        <v>350000000</v>
      </c>
      <c r="H235" s="101"/>
      <c r="I235" s="101"/>
      <c r="J235" s="101">
        <v>300000000</v>
      </c>
      <c r="K235" s="101"/>
      <c r="L235" s="101"/>
      <c r="M235" s="101"/>
      <c r="N235" s="101"/>
      <c r="O235" s="101"/>
      <c r="P235" s="101"/>
      <c r="Q235" s="101"/>
      <c r="R235" s="101">
        <f>SUM(F235:Q235)</f>
        <v>650000000</v>
      </c>
      <c r="S235" s="87">
        <v>23152</v>
      </c>
      <c r="T235" s="87" t="s">
        <v>110</v>
      </c>
      <c r="U235" s="88">
        <v>650000000</v>
      </c>
      <c r="V235" s="89">
        <f t="shared" si="83"/>
        <v>0</v>
      </c>
      <c r="AD235" s="101">
        <v>0</v>
      </c>
      <c r="AF235" s="138" t="e">
        <f t="shared" si="80"/>
        <v>#DIV/0!</v>
      </c>
    </row>
    <row r="236" spans="1:32" x14ac:dyDescent="0.35">
      <c r="A236" s="125">
        <v>2315201</v>
      </c>
      <c r="B236" s="126" t="s">
        <v>111</v>
      </c>
      <c r="C236" s="127"/>
      <c r="D236" s="127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87"/>
      <c r="T236" s="87"/>
      <c r="U236" s="88"/>
      <c r="V236" s="89"/>
      <c r="AD236" s="128">
        <v>0</v>
      </c>
      <c r="AF236" s="139" t="e">
        <f t="shared" si="80"/>
        <v>#DIV/0!</v>
      </c>
    </row>
    <row r="237" spans="1:32" s="130" customFormat="1" x14ac:dyDescent="0.35">
      <c r="A237" s="125">
        <v>2315202</v>
      </c>
      <c r="B237" s="126" t="s">
        <v>620</v>
      </c>
      <c r="C237" s="127"/>
      <c r="D237" s="127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87"/>
      <c r="T237" s="87"/>
      <c r="U237" s="88"/>
      <c r="V237" s="89"/>
      <c r="W237" s="84"/>
      <c r="X237" s="84"/>
      <c r="Y237" s="84"/>
      <c r="Z237" s="84"/>
      <c r="AA237" s="84"/>
      <c r="AB237" s="84"/>
      <c r="AC237" s="129"/>
      <c r="AD237" s="128">
        <v>0</v>
      </c>
      <c r="AE237" s="129"/>
      <c r="AF237" s="139" t="e">
        <f t="shared" si="80"/>
        <v>#DIV/0!</v>
      </c>
    </row>
    <row r="238" spans="1:32" x14ac:dyDescent="0.35">
      <c r="A238" s="125">
        <v>2315203</v>
      </c>
      <c r="B238" s="126" t="s">
        <v>112</v>
      </c>
      <c r="C238" s="127"/>
      <c r="D238" s="127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87"/>
      <c r="T238" s="87"/>
      <c r="U238" s="88"/>
      <c r="V238" s="89"/>
      <c r="AD238" s="128">
        <v>0</v>
      </c>
      <c r="AF238" s="139" t="e">
        <f t="shared" si="80"/>
        <v>#DIV/0!</v>
      </c>
    </row>
    <row r="239" spans="1:32" x14ac:dyDescent="0.35">
      <c r="A239" s="125">
        <v>2315204</v>
      </c>
      <c r="B239" s="126" t="s">
        <v>621</v>
      </c>
      <c r="C239" s="127"/>
      <c r="D239" s="127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87"/>
      <c r="T239" s="87"/>
      <c r="U239" s="88"/>
      <c r="V239" s="89"/>
      <c r="AD239" s="128">
        <v>0</v>
      </c>
      <c r="AE239" s="130"/>
      <c r="AF239" s="139" t="e">
        <f t="shared" si="80"/>
        <v>#DIV/0!</v>
      </c>
    </row>
    <row r="240" spans="1:32" x14ac:dyDescent="0.35">
      <c r="A240" s="125">
        <v>2315205</v>
      </c>
      <c r="B240" s="126" t="s">
        <v>622</v>
      </c>
      <c r="C240" s="127"/>
      <c r="D240" s="127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87"/>
      <c r="T240" s="87"/>
      <c r="U240" s="88"/>
      <c r="V240" s="89"/>
      <c r="AD240" s="128">
        <v>0</v>
      </c>
      <c r="AF240" s="139" t="e">
        <f t="shared" si="80"/>
        <v>#DIV/0!</v>
      </c>
    </row>
    <row r="241" spans="1:32" s="130" customFormat="1" x14ac:dyDescent="0.35">
      <c r="A241" s="125">
        <v>2315206</v>
      </c>
      <c r="B241" s="126" t="s">
        <v>623</v>
      </c>
      <c r="C241" s="127"/>
      <c r="D241" s="127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87"/>
      <c r="T241" s="87"/>
      <c r="U241" s="88"/>
      <c r="V241" s="89"/>
      <c r="W241" s="84"/>
      <c r="X241" s="84"/>
      <c r="Y241" s="84"/>
      <c r="Z241" s="84"/>
      <c r="AA241" s="84"/>
      <c r="AB241" s="84"/>
      <c r="AC241" s="129"/>
      <c r="AD241" s="128">
        <v>0</v>
      </c>
      <c r="AE241" s="129"/>
      <c r="AF241" s="139" t="e">
        <f t="shared" si="80"/>
        <v>#DIV/0!</v>
      </c>
    </row>
    <row r="242" spans="1:32" ht="29" x14ac:dyDescent="0.35">
      <c r="A242" s="125">
        <v>2315207</v>
      </c>
      <c r="B242" s="126" t="s">
        <v>624</v>
      </c>
      <c r="C242" s="127"/>
      <c r="D242" s="127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87"/>
      <c r="T242" s="87"/>
      <c r="U242" s="88"/>
      <c r="V242" s="89"/>
      <c r="AD242" s="128">
        <v>0</v>
      </c>
      <c r="AF242" s="139" t="e">
        <f t="shared" si="80"/>
        <v>#DIV/0!</v>
      </c>
    </row>
    <row r="243" spans="1:32" x14ac:dyDescent="0.35">
      <c r="A243" s="125">
        <v>2315208</v>
      </c>
      <c r="B243" s="126" t="s">
        <v>645</v>
      </c>
      <c r="C243" s="127"/>
      <c r="D243" s="127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87"/>
      <c r="T243" s="87"/>
      <c r="U243" s="88"/>
      <c r="V243" s="89"/>
      <c r="AD243" s="128">
        <v>0</v>
      </c>
      <c r="AE243" s="130"/>
      <c r="AF243" s="139" t="e">
        <f t="shared" si="80"/>
        <v>#DIV/0!</v>
      </c>
    </row>
    <row r="244" spans="1:32" x14ac:dyDescent="0.35">
      <c r="A244" s="125">
        <v>2315209</v>
      </c>
      <c r="B244" s="126" t="s">
        <v>646</v>
      </c>
      <c r="C244" s="127"/>
      <c r="D244" s="127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87"/>
      <c r="T244" s="87"/>
      <c r="U244" s="88"/>
      <c r="V244" s="89"/>
      <c r="AD244" s="128">
        <v>0</v>
      </c>
      <c r="AF244" s="139" t="e">
        <f t="shared" si="80"/>
        <v>#DIV/0!</v>
      </c>
    </row>
    <row r="245" spans="1:32" x14ac:dyDescent="0.35">
      <c r="A245" s="125">
        <v>2315210</v>
      </c>
      <c r="B245" s="126" t="s">
        <v>647</v>
      </c>
      <c r="C245" s="127"/>
      <c r="D245" s="127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87"/>
      <c r="T245" s="87"/>
      <c r="U245" s="88"/>
      <c r="V245" s="89"/>
      <c r="AD245" s="128">
        <v>0</v>
      </c>
      <c r="AF245" s="139" t="e">
        <f t="shared" si="80"/>
        <v>#DIV/0!</v>
      </c>
    </row>
    <row r="246" spans="1:32" s="130" customFormat="1" ht="29" x14ac:dyDescent="0.35">
      <c r="A246" s="125">
        <v>2315211</v>
      </c>
      <c r="B246" s="126" t="s">
        <v>648</v>
      </c>
      <c r="C246" s="127"/>
      <c r="D246" s="127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87"/>
      <c r="T246" s="87"/>
      <c r="U246" s="88"/>
      <c r="V246" s="89"/>
      <c r="W246" s="84"/>
      <c r="X246" s="84"/>
      <c r="Y246" s="84"/>
      <c r="Z246" s="84"/>
      <c r="AA246" s="84"/>
      <c r="AB246" s="84"/>
      <c r="AC246" s="129"/>
      <c r="AD246" s="128">
        <v>0</v>
      </c>
      <c r="AE246" s="129"/>
      <c r="AF246" s="139" t="e">
        <f t="shared" si="80"/>
        <v>#DIV/0!</v>
      </c>
    </row>
    <row r="247" spans="1:32" x14ac:dyDescent="0.35">
      <c r="A247" s="125">
        <v>2315212</v>
      </c>
      <c r="B247" s="126" t="s">
        <v>113</v>
      </c>
      <c r="C247" s="127"/>
      <c r="D247" s="127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87"/>
      <c r="T247" s="87"/>
      <c r="U247" s="88"/>
      <c r="V247" s="89"/>
      <c r="AD247" s="128">
        <v>0</v>
      </c>
      <c r="AF247" s="139" t="e">
        <f t="shared" si="80"/>
        <v>#DIV/0!</v>
      </c>
    </row>
    <row r="248" spans="1:32" x14ac:dyDescent="0.35">
      <c r="A248" s="125">
        <v>2315213</v>
      </c>
      <c r="B248" s="126" t="s">
        <v>649</v>
      </c>
      <c r="C248" s="127"/>
      <c r="D248" s="127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87"/>
      <c r="T248" s="87"/>
      <c r="U248" s="88"/>
      <c r="V248" s="89"/>
      <c r="AD248" s="128">
        <v>0</v>
      </c>
      <c r="AE248" s="130"/>
      <c r="AF248" s="139" t="e">
        <f t="shared" si="80"/>
        <v>#DIV/0!</v>
      </c>
    </row>
    <row r="249" spans="1:32" x14ac:dyDescent="0.35">
      <c r="A249" s="125">
        <v>2315214</v>
      </c>
      <c r="B249" s="126" t="s">
        <v>114</v>
      </c>
      <c r="C249" s="127"/>
      <c r="D249" s="127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87"/>
      <c r="T249" s="87"/>
      <c r="U249" s="88"/>
      <c r="V249" s="89"/>
      <c r="AD249" s="128">
        <v>0</v>
      </c>
      <c r="AF249" s="139" t="e">
        <f t="shared" si="80"/>
        <v>#DIV/0!</v>
      </c>
    </row>
    <row r="250" spans="1:32" ht="43.5" x14ac:dyDescent="0.35">
      <c r="A250" s="62">
        <v>2316</v>
      </c>
      <c r="B250" s="63" t="s">
        <v>931</v>
      </c>
      <c r="C250" s="108"/>
      <c r="D250" s="108"/>
      <c r="E250" s="109">
        <f>+E251</f>
        <v>670000000</v>
      </c>
      <c r="F250" s="109">
        <f t="shared" ref="F250:R251" si="100">+F251</f>
        <v>450000000</v>
      </c>
      <c r="G250" s="109">
        <f t="shared" si="100"/>
        <v>0</v>
      </c>
      <c r="H250" s="109">
        <f t="shared" si="100"/>
        <v>0</v>
      </c>
      <c r="I250" s="109">
        <f t="shared" si="100"/>
        <v>50000000</v>
      </c>
      <c r="J250" s="109">
        <f t="shared" si="100"/>
        <v>0</v>
      </c>
      <c r="K250" s="109">
        <f t="shared" si="100"/>
        <v>50000000</v>
      </c>
      <c r="L250" s="109">
        <f t="shared" si="100"/>
        <v>0</v>
      </c>
      <c r="M250" s="109">
        <f t="shared" si="100"/>
        <v>50000000</v>
      </c>
      <c r="N250" s="109">
        <f t="shared" si="100"/>
        <v>0</v>
      </c>
      <c r="O250" s="109">
        <f t="shared" si="100"/>
        <v>70000000</v>
      </c>
      <c r="P250" s="109">
        <f t="shared" si="100"/>
        <v>0</v>
      </c>
      <c r="Q250" s="109">
        <f t="shared" si="100"/>
        <v>0</v>
      </c>
      <c r="R250" s="109">
        <f t="shared" si="100"/>
        <v>670000000</v>
      </c>
      <c r="S250" s="87">
        <v>2315201</v>
      </c>
      <c r="T250" s="87" t="s">
        <v>111</v>
      </c>
      <c r="U250" s="88">
        <v>0</v>
      </c>
      <c r="V250" s="89">
        <f t="shared" si="83"/>
        <v>670000000</v>
      </c>
      <c r="AD250" s="109">
        <v>0</v>
      </c>
      <c r="AF250" s="140">
        <f t="shared" si="80"/>
        <v>-1</v>
      </c>
    </row>
    <row r="251" spans="1:32" s="130" customFormat="1" x14ac:dyDescent="0.35">
      <c r="A251" s="94">
        <v>23161</v>
      </c>
      <c r="B251" s="95" t="s">
        <v>116</v>
      </c>
      <c r="C251" s="96"/>
      <c r="D251" s="96"/>
      <c r="E251" s="97">
        <f>+E252</f>
        <v>670000000</v>
      </c>
      <c r="F251" s="97">
        <f t="shared" si="100"/>
        <v>450000000</v>
      </c>
      <c r="G251" s="97">
        <f t="shared" si="100"/>
        <v>0</v>
      </c>
      <c r="H251" s="97">
        <f t="shared" si="100"/>
        <v>0</v>
      </c>
      <c r="I251" s="97">
        <f t="shared" si="100"/>
        <v>50000000</v>
      </c>
      <c r="J251" s="97">
        <f t="shared" si="100"/>
        <v>0</v>
      </c>
      <c r="K251" s="97">
        <f t="shared" si="100"/>
        <v>50000000</v>
      </c>
      <c r="L251" s="97">
        <f t="shared" si="100"/>
        <v>0</v>
      </c>
      <c r="M251" s="97">
        <f t="shared" si="100"/>
        <v>50000000</v>
      </c>
      <c r="N251" s="97">
        <f t="shared" si="100"/>
        <v>0</v>
      </c>
      <c r="O251" s="97">
        <f t="shared" si="100"/>
        <v>70000000</v>
      </c>
      <c r="P251" s="97">
        <f t="shared" si="100"/>
        <v>0</v>
      </c>
      <c r="Q251" s="97">
        <f t="shared" si="100"/>
        <v>0</v>
      </c>
      <c r="R251" s="97">
        <f t="shared" si="100"/>
        <v>670000000</v>
      </c>
      <c r="S251" s="87">
        <v>2315202</v>
      </c>
      <c r="T251" s="87" t="s">
        <v>932</v>
      </c>
      <c r="U251" s="88">
        <v>0</v>
      </c>
      <c r="V251" s="89">
        <f t="shared" si="83"/>
        <v>670000000</v>
      </c>
      <c r="W251" s="84"/>
      <c r="X251" s="84"/>
      <c r="Y251" s="84"/>
      <c r="Z251" s="84"/>
      <c r="AA251" s="84"/>
      <c r="AB251" s="84"/>
      <c r="AC251" s="129"/>
      <c r="AD251" s="97">
        <v>0</v>
      </c>
      <c r="AE251" s="129"/>
      <c r="AF251" s="137">
        <f t="shared" si="80"/>
        <v>-1</v>
      </c>
    </row>
    <row r="252" spans="1:32" ht="29" x14ac:dyDescent="0.35">
      <c r="A252" s="98">
        <v>231614</v>
      </c>
      <c r="B252" s="99" t="s">
        <v>933</v>
      </c>
      <c r="C252" s="100"/>
      <c r="D252" s="100" t="s">
        <v>934</v>
      </c>
      <c r="E252" s="101">
        <v>670000000</v>
      </c>
      <c r="F252" s="101">
        <v>450000000</v>
      </c>
      <c r="G252" s="101">
        <v>0</v>
      </c>
      <c r="H252" s="101">
        <v>0</v>
      </c>
      <c r="I252" s="101">
        <v>50000000</v>
      </c>
      <c r="J252" s="101">
        <v>0</v>
      </c>
      <c r="K252" s="101">
        <v>50000000</v>
      </c>
      <c r="L252" s="101">
        <v>0</v>
      </c>
      <c r="M252" s="101">
        <v>50000000</v>
      </c>
      <c r="N252" s="101">
        <v>0</v>
      </c>
      <c r="O252" s="101">
        <v>70000000</v>
      </c>
      <c r="P252" s="101">
        <v>0</v>
      </c>
      <c r="Q252" s="101">
        <v>0</v>
      </c>
      <c r="R252" s="101">
        <f>SUM(F252:Q252)</f>
        <v>670000000</v>
      </c>
      <c r="S252" s="87">
        <v>2315203</v>
      </c>
      <c r="T252" s="87" t="s">
        <v>112</v>
      </c>
      <c r="U252" s="88">
        <v>0</v>
      </c>
      <c r="V252" s="89">
        <f t="shared" si="83"/>
        <v>670000000</v>
      </c>
      <c r="AD252" s="101">
        <v>0</v>
      </c>
      <c r="AF252" s="138">
        <f t="shared" si="80"/>
        <v>-1</v>
      </c>
    </row>
    <row r="253" spans="1:32" x14ac:dyDescent="0.35">
      <c r="A253" s="94">
        <v>2319</v>
      </c>
      <c r="B253" s="95" t="s">
        <v>118</v>
      </c>
      <c r="C253" s="96"/>
      <c r="D253" s="96"/>
      <c r="E253" s="97">
        <f>+E254</f>
        <v>400000000</v>
      </c>
      <c r="F253" s="97">
        <f t="shared" ref="F253:R253" si="101">+F254</f>
        <v>33333333.329999998</v>
      </c>
      <c r="G253" s="97">
        <f t="shared" si="101"/>
        <v>33333333.329999998</v>
      </c>
      <c r="H253" s="97">
        <f t="shared" si="101"/>
        <v>33333333.329999998</v>
      </c>
      <c r="I253" s="97">
        <f t="shared" si="101"/>
        <v>33333333.329999998</v>
      </c>
      <c r="J253" s="97">
        <f t="shared" si="101"/>
        <v>33333333.329999998</v>
      </c>
      <c r="K253" s="97">
        <f t="shared" si="101"/>
        <v>33333333.329999998</v>
      </c>
      <c r="L253" s="97">
        <f t="shared" si="101"/>
        <v>33333333.329999998</v>
      </c>
      <c r="M253" s="97">
        <f t="shared" si="101"/>
        <v>33333333.329999998</v>
      </c>
      <c r="N253" s="97">
        <f t="shared" si="101"/>
        <v>33333333.329999998</v>
      </c>
      <c r="O253" s="97">
        <f t="shared" si="101"/>
        <v>33333333.329999998</v>
      </c>
      <c r="P253" s="97">
        <f t="shared" si="101"/>
        <v>33333333.329999998</v>
      </c>
      <c r="Q253" s="97">
        <f t="shared" si="101"/>
        <v>33333333.370000001</v>
      </c>
      <c r="R253" s="97">
        <f t="shared" si="101"/>
        <v>399999999.99999988</v>
      </c>
      <c r="S253" s="87">
        <v>2315204</v>
      </c>
      <c r="T253" s="87" t="s">
        <v>935</v>
      </c>
      <c r="U253" s="88">
        <v>0</v>
      </c>
      <c r="V253" s="89">
        <f t="shared" si="83"/>
        <v>400000000</v>
      </c>
      <c r="AD253" s="97">
        <v>18500000</v>
      </c>
      <c r="AE253" s="130"/>
      <c r="AF253" s="137">
        <f t="shared" si="80"/>
        <v>-0.44499999994449996</v>
      </c>
    </row>
    <row r="254" spans="1:32" s="130" customFormat="1" x14ac:dyDescent="0.35">
      <c r="A254" s="98">
        <v>23191</v>
      </c>
      <c r="B254" s="99" t="s">
        <v>936</v>
      </c>
      <c r="C254" s="100"/>
      <c r="D254" s="100" t="s">
        <v>928</v>
      </c>
      <c r="E254" s="101">
        <v>400000000</v>
      </c>
      <c r="F254" s="101">
        <v>33333333.329999998</v>
      </c>
      <c r="G254" s="101">
        <v>33333333.329999998</v>
      </c>
      <c r="H254" s="101">
        <v>33333333.329999998</v>
      </c>
      <c r="I254" s="101">
        <v>33333333.329999998</v>
      </c>
      <c r="J254" s="101">
        <v>33333333.329999998</v>
      </c>
      <c r="K254" s="101">
        <v>33333333.329999998</v>
      </c>
      <c r="L254" s="101">
        <v>33333333.329999998</v>
      </c>
      <c r="M254" s="101">
        <v>33333333.329999998</v>
      </c>
      <c r="N254" s="101">
        <v>33333333.329999998</v>
      </c>
      <c r="O254" s="101">
        <v>33333333.329999998</v>
      </c>
      <c r="P254" s="101">
        <v>33333333.329999998</v>
      </c>
      <c r="Q254" s="101">
        <v>33333333.370000001</v>
      </c>
      <c r="R254" s="101">
        <f>SUM(F254:Q254)</f>
        <v>399999999.99999988</v>
      </c>
      <c r="S254" s="87">
        <v>2315205</v>
      </c>
      <c r="T254" s="87" t="s">
        <v>937</v>
      </c>
      <c r="U254" s="88">
        <v>0</v>
      </c>
      <c r="V254" s="89">
        <f t="shared" si="83"/>
        <v>400000000</v>
      </c>
      <c r="W254" s="84"/>
      <c r="X254" s="84"/>
      <c r="Y254" s="84"/>
      <c r="Z254" s="84"/>
      <c r="AA254" s="84"/>
      <c r="AB254" s="84"/>
      <c r="AC254" s="129"/>
      <c r="AD254" s="101">
        <v>18500000</v>
      </c>
      <c r="AE254" s="129"/>
      <c r="AF254" s="138">
        <f t="shared" si="80"/>
        <v>-0.44499999994449996</v>
      </c>
    </row>
    <row r="255" spans="1:32" x14ac:dyDescent="0.35">
      <c r="A255" s="52">
        <v>232</v>
      </c>
      <c r="B255" s="53" t="s">
        <v>119</v>
      </c>
      <c r="C255" s="85"/>
      <c r="D255" s="85"/>
      <c r="E255" s="86">
        <f t="shared" ref="E255:R255" si="102">+E256+E285+E288</f>
        <v>5390804202</v>
      </c>
      <c r="F255" s="86">
        <f t="shared" si="102"/>
        <v>357101316.49000001</v>
      </c>
      <c r="G255" s="86">
        <f t="shared" si="102"/>
        <v>931546508.42939401</v>
      </c>
      <c r="H255" s="86">
        <f t="shared" si="102"/>
        <v>1081534912.429394</v>
      </c>
      <c r="I255" s="86">
        <f t="shared" si="102"/>
        <v>612040710.42939389</v>
      </c>
      <c r="J255" s="86">
        <f t="shared" si="102"/>
        <v>233374043.76272729</v>
      </c>
      <c r="K255" s="86">
        <f t="shared" si="102"/>
        <v>366874043.76272732</v>
      </c>
      <c r="L255" s="86">
        <f t="shared" si="102"/>
        <v>334374043.76272732</v>
      </c>
      <c r="M255" s="86">
        <f t="shared" si="102"/>
        <v>678374043.76272726</v>
      </c>
      <c r="N255" s="86">
        <f t="shared" si="102"/>
        <v>184374043.76272729</v>
      </c>
      <c r="O255" s="86">
        <f t="shared" si="102"/>
        <v>184374043.76272729</v>
      </c>
      <c r="P255" s="86">
        <f t="shared" si="102"/>
        <v>234374043.76272729</v>
      </c>
      <c r="Q255" s="86">
        <f t="shared" si="102"/>
        <v>192462447.8827273</v>
      </c>
      <c r="R255" s="86">
        <f t="shared" si="102"/>
        <v>5390804202</v>
      </c>
      <c r="S255" s="87">
        <v>2315206</v>
      </c>
      <c r="T255" s="87" t="s">
        <v>938</v>
      </c>
      <c r="U255" s="88">
        <v>0</v>
      </c>
      <c r="V255" s="89">
        <f t="shared" si="83"/>
        <v>5390804202</v>
      </c>
      <c r="AD255" s="86">
        <v>409795871</v>
      </c>
      <c r="AF255" s="135">
        <f t="shared" si="80"/>
        <v>0.14756191611933081</v>
      </c>
    </row>
    <row r="256" spans="1:32" s="130" customFormat="1" x14ac:dyDescent="0.35">
      <c r="A256" s="62">
        <v>2321</v>
      </c>
      <c r="B256" s="63" t="s">
        <v>120</v>
      </c>
      <c r="C256" s="108"/>
      <c r="D256" s="108"/>
      <c r="E256" s="109">
        <f t="shared" ref="E256:R256" si="103">+E257+E271+E275+E280</f>
        <v>5170804202</v>
      </c>
      <c r="F256" s="109">
        <f t="shared" si="103"/>
        <v>357101316.49000001</v>
      </c>
      <c r="G256" s="109">
        <f t="shared" si="103"/>
        <v>931546508.42939401</v>
      </c>
      <c r="H256" s="109">
        <f t="shared" si="103"/>
        <v>1021534912.429394</v>
      </c>
      <c r="I256" s="109">
        <f t="shared" si="103"/>
        <v>612040710.42939389</v>
      </c>
      <c r="J256" s="109">
        <f t="shared" si="103"/>
        <v>233374043.76272729</v>
      </c>
      <c r="K256" s="109">
        <f t="shared" si="103"/>
        <v>316874043.76272732</v>
      </c>
      <c r="L256" s="109">
        <f t="shared" si="103"/>
        <v>334374043.76272732</v>
      </c>
      <c r="M256" s="109">
        <f t="shared" si="103"/>
        <v>618374043.76272726</v>
      </c>
      <c r="N256" s="109">
        <f t="shared" si="103"/>
        <v>184374043.76272729</v>
      </c>
      <c r="O256" s="109">
        <f t="shared" si="103"/>
        <v>184374043.76272729</v>
      </c>
      <c r="P256" s="109">
        <f t="shared" si="103"/>
        <v>184374043.76272729</v>
      </c>
      <c r="Q256" s="109">
        <f t="shared" si="103"/>
        <v>192462447.8827273</v>
      </c>
      <c r="R256" s="109">
        <f t="shared" si="103"/>
        <v>5170804202</v>
      </c>
      <c r="S256" s="87">
        <v>2315207</v>
      </c>
      <c r="T256" s="87" t="s">
        <v>939</v>
      </c>
      <c r="U256" s="88">
        <v>0</v>
      </c>
      <c r="V256" s="89">
        <f t="shared" si="83"/>
        <v>5170804202</v>
      </c>
      <c r="W256" s="84"/>
      <c r="X256" s="84"/>
      <c r="Y256" s="84"/>
      <c r="Z256" s="84"/>
      <c r="AA256" s="84"/>
      <c r="AB256" s="84"/>
      <c r="AC256" s="129"/>
      <c r="AD256" s="109">
        <v>409786707</v>
      </c>
      <c r="AF256" s="140">
        <f t="shared" si="80"/>
        <v>0.14753625393446387</v>
      </c>
    </row>
    <row r="257" spans="1:32" s="130" customFormat="1" x14ac:dyDescent="0.35">
      <c r="A257" s="94">
        <v>23211</v>
      </c>
      <c r="B257" s="95" t="s">
        <v>121</v>
      </c>
      <c r="C257" s="96"/>
      <c r="D257" s="96"/>
      <c r="E257" s="97">
        <f>SUM(E258:E269)</f>
        <v>4169810000</v>
      </c>
      <c r="F257" s="97">
        <f t="shared" ref="F257:R257" si="104">SUM(F258:F269)</f>
        <v>267101316.49000001</v>
      </c>
      <c r="G257" s="97">
        <f t="shared" si="104"/>
        <v>815273781.15666676</v>
      </c>
      <c r="H257" s="97">
        <f t="shared" si="104"/>
        <v>685767983.15666676</v>
      </c>
      <c r="I257" s="97">
        <f t="shared" si="104"/>
        <v>565767983.15666664</v>
      </c>
      <c r="J257" s="97">
        <f t="shared" si="104"/>
        <v>197101316.49000001</v>
      </c>
      <c r="K257" s="97">
        <f t="shared" si="104"/>
        <v>305601316.49000007</v>
      </c>
      <c r="L257" s="97">
        <f t="shared" si="104"/>
        <v>327101316.49000007</v>
      </c>
      <c r="M257" s="97">
        <f t="shared" si="104"/>
        <v>289601316.49000001</v>
      </c>
      <c r="N257" s="97">
        <f t="shared" si="104"/>
        <v>177101316.49000001</v>
      </c>
      <c r="O257" s="97">
        <f t="shared" si="104"/>
        <v>177101316.49000001</v>
      </c>
      <c r="P257" s="97">
        <f t="shared" si="104"/>
        <v>177101316.49000001</v>
      </c>
      <c r="Q257" s="97">
        <f t="shared" si="104"/>
        <v>185189720.61000001</v>
      </c>
      <c r="R257" s="97">
        <f t="shared" si="104"/>
        <v>4169810000</v>
      </c>
      <c r="S257" s="87">
        <v>2315208</v>
      </c>
      <c r="T257" s="87" t="s">
        <v>940</v>
      </c>
      <c r="U257" s="88">
        <v>0</v>
      </c>
      <c r="V257" s="89">
        <f t="shared" si="83"/>
        <v>4169810000</v>
      </c>
      <c r="W257" s="91"/>
      <c r="X257" s="91"/>
      <c r="Y257" s="91"/>
      <c r="Z257" s="91"/>
      <c r="AA257" s="91"/>
      <c r="AB257" s="91"/>
      <c r="AD257" s="97">
        <v>348233086</v>
      </c>
      <c r="AE257" s="129"/>
      <c r="AF257" s="137">
        <f t="shared" si="80"/>
        <v>0.30374904390648139</v>
      </c>
    </row>
    <row r="258" spans="1:32" x14ac:dyDescent="0.35">
      <c r="A258" s="98">
        <v>2321101</v>
      </c>
      <c r="B258" s="99" t="s">
        <v>941</v>
      </c>
      <c r="C258" s="100"/>
      <c r="D258" s="100" t="s">
        <v>934</v>
      </c>
      <c r="E258" s="101">
        <v>90000000</v>
      </c>
      <c r="F258" s="101">
        <v>30000000</v>
      </c>
      <c r="G258" s="101">
        <v>30000000</v>
      </c>
      <c r="H258" s="101">
        <v>30000000</v>
      </c>
      <c r="I258" s="101">
        <v>0</v>
      </c>
      <c r="J258" s="101">
        <v>0</v>
      </c>
      <c r="K258" s="101">
        <v>0</v>
      </c>
      <c r="L258" s="101">
        <v>0</v>
      </c>
      <c r="M258" s="101">
        <v>0</v>
      </c>
      <c r="N258" s="101">
        <v>0</v>
      </c>
      <c r="O258" s="101">
        <v>0</v>
      </c>
      <c r="P258" s="101">
        <v>0</v>
      </c>
      <c r="Q258" s="101">
        <v>0</v>
      </c>
      <c r="R258" s="101">
        <f>SUM(F258:Q258)</f>
        <v>90000000</v>
      </c>
      <c r="S258" s="87">
        <v>2315209</v>
      </c>
      <c r="T258" s="87" t="s">
        <v>942</v>
      </c>
      <c r="U258" s="88">
        <v>0</v>
      </c>
      <c r="V258" s="89">
        <f t="shared" si="83"/>
        <v>90000000</v>
      </c>
      <c r="AD258" s="101">
        <v>0</v>
      </c>
      <c r="AE258" s="130"/>
      <c r="AF258" s="138">
        <f t="shared" si="80"/>
        <v>-1</v>
      </c>
    </row>
    <row r="259" spans="1:32" s="130" customFormat="1" x14ac:dyDescent="0.35">
      <c r="A259" s="98">
        <v>2321102</v>
      </c>
      <c r="B259" s="99" t="s">
        <v>943</v>
      </c>
      <c r="C259" s="100"/>
      <c r="D259" s="100" t="s">
        <v>934</v>
      </c>
      <c r="E259" s="101">
        <v>240000000</v>
      </c>
      <c r="F259" s="101">
        <v>30000000</v>
      </c>
      <c r="G259" s="101">
        <v>46666666.666666664</v>
      </c>
      <c r="H259" s="101">
        <v>146666666.66666666</v>
      </c>
      <c r="I259" s="101">
        <v>16666666.666666666</v>
      </c>
      <c r="J259" s="101">
        <v>0</v>
      </c>
      <c r="K259" s="101">
        <v>0</v>
      </c>
      <c r="L259" s="101">
        <v>0</v>
      </c>
      <c r="M259" s="101">
        <v>0</v>
      </c>
      <c r="N259" s="101">
        <v>0</v>
      </c>
      <c r="O259" s="101">
        <v>0</v>
      </c>
      <c r="P259" s="101">
        <v>0</v>
      </c>
      <c r="Q259" s="101">
        <v>0</v>
      </c>
      <c r="R259" s="101">
        <v>240000000</v>
      </c>
      <c r="S259" s="87">
        <v>2315210</v>
      </c>
      <c r="T259" s="87" t="s">
        <v>944</v>
      </c>
      <c r="U259" s="88">
        <v>0</v>
      </c>
      <c r="V259" s="89">
        <f t="shared" si="83"/>
        <v>240000000</v>
      </c>
      <c r="W259" s="84"/>
      <c r="X259" s="84"/>
      <c r="Y259" s="84"/>
      <c r="Z259" s="84"/>
      <c r="AA259" s="84"/>
      <c r="AB259" s="84"/>
      <c r="AC259" s="129"/>
      <c r="AD259" s="101">
        <v>0</v>
      </c>
      <c r="AF259" s="138">
        <f t="shared" ref="AF259:AF322" si="105">(AD259-F259)/F259</f>
        <v>-1</v>
      </c>
    </row>
    <row r="260" spans="1:32" x14ac:dyDescent="0.35">
      <c r="A260" s="98">
        <v>2321103</v>
      </c>
      <c r="B260" s="99" t="s">
        <v>945</v>
      </c>
      <c r="C260" s="100"/>
      <c r="D260" s="100" t="s">
        <v>934</v>
      </c>
      <c r="E260" s="101">
        <v>1900000000</v>
      </c>
      <c r="F260" s="101">
        <v>148333333.33000001</v>
      </c>
      <c r="G260" s="101">
        <v>188333333.33000001</v>
      </c>
      <c r="H260" s="101">
        <v>188333333.33000001</v>
      </c>
      <c r="I260" s="101">
        <v>188333333.33000001</v>
      </c>
      <c r="J260" s="101">
        <v>148333333.33000001</v>
      </c>
      <c r="K260" s="101">
        <v>148333333.33000001</v>
      </c>
      <c r="L260" s="101">
        <v>148333333.33000001</v>
      </c>
      <c r="M260" s="101">
        <v>148333333.33000001</v>
      </c>
      <c r="N260" s="101">
        <v>148333333.33000001</v>
      </c>
      <c r="O260" s="101">
        <v>148333333.33000001</v>
      </c>
      <c r="P260" s="101">
        <v>148333333.33000001</v>
      </c>
      <c r="Q260" s="101">
        <v>148333333.37</v>
      </c>
      <c r="R260" s="101">
        <v>1900000000</v>
      </c>
      <c r="S260" s="87">
        <v>2315211</v>
      </c>
      <c r="T260" s="87" t="s">
        <v>946</v>
      </c>
      <c r="U260" s="88">
        <v>0</v>
      </c>
      <c r="V260" s="89">
        <f t="shared" si="83"/>
        <v>1900000000</v>
      </c>
      <c r="AD260" s="101">
        <v>337683064</v>
      </c>
      <c r="AF260" s="138">
        <f t="shared" si="105"/>
        <v>1.2765150382534047</v>
      </c>
    </row>
    <row r="261" spans="1:32" s="130" customFormat="1" x14ac:dyDescent="0.35">
      <c r="A261" s="98">
        <v>2321104</v>
      </c>
      <c r="B261" s="99" t="s">
        <v>947</v>
      </c>
      <c r="C261" s="100"/>
      <c r="D261" s="100" t="s">
        <v>934</v>
      </c>
      <c r="E261" s="101">
        <v>75000000</v>
      </c>
      <c r="F261" s="101">
        <v>30000000</v>
      </c>
      <c r="G261" s="101">
        <v>15000000</v>
      </c>
      <c r="H261" s="101">
        <v>15000000</v>
      </c>
      <c r="I261" s="101">
        <v>15000000</v>
      </c>
      <c r="J261" s="101">
        <v>0</v>
      </c>
      <c r="K261" s="101">
        <v>0</v>
      </c>
      <c r="L261" s="101">
        <v>0</v>
      </c>
      <c r="M261" s="101">
        <v>0</v>
      </c>
      <c r="N261" s="101">
        <v>0</v>
      </c>
      <c r="O261" s="101">
        <v>0</v>
      </c>
      <c r="P261" s="101">
        <v>0</v>
      </c>
      <c r="Q261" s="101">
        <v>0</v>
      </c>
      <c r="R261" s="101">
        <v>75000000</v>
      </c>
      <c r="S261" s="87">
        <v>2315212</v>
      </c>
      <c r="T261" s="87" t="s">
        <v>113</v>
      </c>
      <c r="U261" s="88">
        <v>0</v>
      </c>
      <c r="V261" s="89">
        <f t="shared" si="83"/>
        <v>75000000</v>
      </c>
      <c r="W261" s="91"/>
      <c r="X261" s="91"/>
      <c r="Y261" s="91"/>
      <c r="Z261" s="91"/>
      <c r="AA261" s="91"/>
      <c r="AB261" s="91"/>
      <c r="AD261" s="101">
        <v>8450022</v>
      </c>
      <c r="AF261" s="138">
        <f t="shared" si="105"/>
        <v>-0.71833259999999999</v>
      </c>
    </row>
    <row r="262" spans="1:32" s="130" customFormat="1" x14ac:dyDescent="0.35">
      <c r="A262" s="98">
        <v>2321105</v>
      </c>
      <c r="B262" s="99" t="s">
        <v>948</v>
      </c>
      <c r="C262" s="100"/>
      <c r="D262" s="100" t="s">
        <v>934</v>
      </c>
      <c r="E262" s="103">
        <v>128000000</v>
      </c>
      <c r="F262" s="101">
        <v>0</v>
      </c>
      <c r="G262" s="101">
        <v>8000000</v>
      </c>
      <c r="H262" s="101">
        <v>0</v>
      </c>
      <c r="I262" s="101">
        <v>0</v>
      </c>
      <c r="J262" s="101">
        <v>0</v>
      </c>
      <c r="K262" s="101">
        <v>120000000</v>
      </c>
      <c r="L262" s="101">
        <v>0</v>
      </c>
      <c r="M262" s="101">
        <v>0</v>
      </c>
      <c r="N262" s="101">
        <v>0</v>
      </c>
      <c r="O262" s="101">
        <v>0</v>
      </c>
      <c r="P262" s="101">
        <v>0</v>
      </c>
      <c r="Q262" s="101">
        <v>0</v>
      </c>
      <c r="R262" s="101">
        <f>SUM(F262:Q262)</f>
        <v>128000000</v>
      </c>
      <c r="S262" s="87">
        <v>2315213</v>
      </c>
      <c r="T262" s="87" t="s">
        <v>949</v>
      </c>
      <c r="U262" s="88">
        <v>0</v>
      </c>
      <c r="V262" s="89">
        <f t="shared" si="83"/>
        <v>128000000</v>
      </c>
      <c r="W262" s="84"/>
      <c r="X262" s="84"/>
      <c r="Y262" s="84"/>
      <c r="Z262" s="84"/>
      <c r="AA262" s="84"/>
      <c r="AB262" s="84"/>
      <c r="AC262" s="129"/>
      <c r="AD262" s="101">
        <v>0</v>
      </c>
      <c r="AE262" s="129"/>
      <c r="AF262" s="138" t="e">
        <f t="shared" si="105"/>
        <v>#DIV/0!</v>
      </c>
    </row>
    <row r="263" spans="1:32" ht="29" x14ac:dyDescent="0.35">
      <c r="A263" s="98">
        <v>2321106</v>
      </c>
      <c r="B263" s="99" t="s">
        <v>950</v>
      </c>
      <c r="C263" s="100"/>
      <c r="D263" s="100" t="s">
        <v>934</v>
      </c>
      <c r="E263" s="101">
        <v>110000000</v>
      </c>
      <c r="F263" s="101">
        <v>7500000</v>
      </c>
      <c r="G263" s="101">
        <v>14166666.666666668</v>
      </c>
      <c r="H263" s="101">
        <v>14166666.666666668</v>
      </c>
      <c r="I263" s="101">
        <v>14166666.666666668</v>
      </c>
      <c r="J263" s="101">
        <v>7500000</v>
      </c>
      <c r="K263" s="101">
        <v>7500000</v>
      </c>
      <c r="L263" s="101">
        <v>7500000</v>
      </c>
      <c r="M263" s="101">
        <v>7500000</v>
      </c>
      <c r="N263" s="101">
        <v>7500000</v>
      </c>
      <c r="O263" s="101">
        <v>7500000</v>
      </c>
      <c r="P263" s="101">
        <v>7500000</v>
      </c>
      <c r="Q263" s="101">
        <v>7500000</v>
      </c>
      <c r="R263" s="101">
        <v>110000000</v>
      </c>
      <c r="S263" s="87">
        <v>2315214</v>
      </c>
      <c r="T263" s="87" t="s">
        <v>114</v>
      </c>
      <c r="U263" s="88">
        <v>0</v>
      </c>
      <c r="V263" s="89">
        <f t="shared" si="83"/>
        <v>110000000</v>
      </c>
      <c r="AD263" s="101">
        <v>0</v>
      </c>
      <c r="AE263" s="130"/>
      <c r="AF263" s="138">
        <f t="shared" si="105"/>
        <v>-1</v>
      </c>
    </row>
    <row r="264" spans="1:32" x14ac:dyDescent="0.35">
      <c r="A264" s="98">
        <v>2321107</v>
      </c>
      <c r="B264" s="99" t="s">
        <v>951</v>
      </c>
      <c r="C264" s="100"/>
      <c r="D264" s="100" t="s">
        <v>934</v>
      </c>
      <c r="E264" s="101">
        <v>470000000</v>
      </c>
      <c r="F264" s="101">
        <v>0</v>
      </c>
      <c r="G264" s="101">
        <v>50000000</v>
      </c>
      <c r="H264" s="101">
        <v>200000000</v>
      </c>
      <c r="I264" s="101">
        <v>200000000</v>
      </c>
      <c r="J264" s="101">
        <v>20000000</v>
      </c>
      <c r="K264" s="101">
        <v>0</v>
      </c>
      <c r="L264" s="101">
        <v>0</v>
      </c>
      <c r="M264" s="101">
        <v>0</v>
      </c>
      <c r="N264" s="101">
        <v>0</v>
      </c>
      <c r="O264" s="101">
        <v>0</v>
      </c>
      <c r="P264" s="101">
        <v>0</v>
      </c>
      <c r="Q264" s="101">
        <v>0</v>
      </c>
      <c r="R264" s="101">
        <v>470000000</v>
      </c>
      <c r="S264" s="87">
        <v>2316</v>
      </c>
      <c r="T264" s="87" t="s">
        <v>115</v>
      </c>
      <c r="U264" s="88">
        <v>670000000</v>
      </c>
      <c r="V264" s="89">
        <f t="shared" si="83"/>
        <v>-200000000</v>
      </c>
      <c r="AD264" s="101">
        <v>0</v>
      </c>
      <c r="AE264" s="130"/>
      <c r="AF264" s="138" t="e">
        <f t="shared" si="105"/>
        <v>#DIV/0!</v>
      </c>
    </row>
    <row r="265" spans="1:32" x14ac:dyDescent="0.35">
      <c r="A265" s="98">
        <v>2321108</v>
      </c>
      <c r="B265" s="99" t="s">
        <v>952</v>
      </c>
      <c r="C265" s="100"/>
      <c r="D265" s="100" t="s">
        <v>934</v>
      </c>
      <c r="E265" s="101">
        <v>16588404</v>
      </c>
      <c r="F265" s="101">
        <v>0</v>
      </c>
      <c r="G265" s="101">
        <v>0</v>
      </c>
      <c r="H265" s="101">
        <v>0</v>
      </c>
      <c r="I265" s="101">
        <v>0</v>
      </c>
      <c r="J265" s="101">
        <v>0</v>
      </c>
      <c r="K265" s="101">
        <v>8500000</v>
      </c>
      <c r="L265" s="101">
        <v>0</v>
      </c>
      <c r="M265" s="101">
        <v>0</v>
      </c>
      <c r="N265" s="101">
        <v>0</v>
      </c>
      <c r="O265" s="101">
        <v>0</v>
      </c>
      <c r="P265" s="101">
        <v>0</v>
      </c>
      <c r="Q265" s="101">
        <v>8088404</v>
      </c>
      <c r="R265" s="101">
        <f>SUM(F265:Q265)</f>
        <v>16588404</v>
      </c>
      <c r="S265" s="87">
        <v>23161</v>
      </c>
      <c r="T265" s="87" t="s">
        <v>116</v>
      </c>
      <c r="U265" s="88">
        <v>670000000</v>
      </c>
      <c r="V265" s="89">
        <f t="shared" si="83"/>
        <v>-653411596</v>
      </c>
      <c r="AD265" s="101">
        <v>0</v>
      </c>
      <c r="AF265" s="138" t="e">
        <f t="shared" si="105"/>
        <v>#DIV/0!</v>
      </c>
    </row>
    <row r="266" spans="1:32" ht="29" x14ac:dyDescent="0.35">
      <c r="A266" s="98">
        <v>2321109</v>
      </c>
      <c r="B266" s="99" t="s">
        <v>953</v>
      </c>
      <c r="C266" s="100"/>
      <c r="D266" s="100" t="s">
        <v>934</v>
      </c>
      <c r="E266" s="101">
        <v>29005798</v>
      </c>
      <c r="F266" s="101">
        <v>0</v>
      </c>
      <c r="G266" s="101">
        <v>19005798</v>
      </c>
      <c r="H266" s="101">
        <v>10000000</v>
      </c>
      <c r="I266" s="101">
        <v>0</v>
      </c>
      <c r="J266" s="101">
        <v>0</v>
      </c>
      <c r="K266" s="101">
        <v>0</v>
      </c>
      <c r="L266" s="101">
        <v>0</v>
      </c>
      <c r="M266" s="101">
        <v>0</v>
      </c>
      <c r="N266" s="101">
        <v>0</v>
      </c>
      <c r="O266" s="101">
        <v>0</v>
      </c>
      <c r="P266" s="101">
        <v>0</v>
      </c>
      <c r="Q266" s="101">
        <v>0</v>
      </c>
      <c r="R266" s="101">
        <f>SUM(F266:Q266)</f>
        <v>29005798</v>
      </c>
      <c r="S266" s="87">
        <v>231614</v>
      </c>
      <c r="T266" s="87" t="s">
        <v>117</v>
      </c>
      <c r="U266" s="88">
        <v>670000000</v>
      </c>
      <c r="V266" s="89">
        <f t="shared" si="83"/>
        <v>-640994202</v>
      </c>
      <c r="W266" s="91"/>
      <c r="X266" s="91"/>
      <c r="Y266" s="91"/>
      <c r="Z266" s="91"/>
      <c r="AA266" s="91"/>
      <c r="AB266" s="91"/>
      <c r="AC266" s="130"/>
      <c r="AD266" s="101">
        <v>0</v>
      </c>
      <c r="AF266" s="138" t="e">
        <f t="shared" si="105"/>
        <v>#DIV/0!</v>
      </c>
    </row>
    <row r="267" spans="1:32" s="130" customFormat="1" x14ac:dyDescent="0.35">
      <c r="A267" s="98">
        <v>2321110</v>
      </c>
      <c r="B267" s="99" t="s">
        <v>954</v>
      </c>
      <c r="C267" s="100"/>
      <c r="D267" s="100" t="s">
        <v>934</v>
      </c>
      <c r="E267" s="101">
        <v>25000000</v>
      </c>
      <c r="F267" s="101">
        <v>0</v>
      </c>
      <c r="G267" s="101">
        <v>12500000</v>
      </c>
      <c r="H267" s="101">
        <v>0</v>
      </c>
      <c r="I267" s="101">
        <v>0</v>
      </c>
      <c r="J267" s="101">
        <v>0</v>
      </c>
      <c r="K267" s="101">
        <v>0</v>
      </c>
      <c r="L267" s="101">
        <v>0</v>
      </c>
      <c r="M267" s="101">
        <v>12500000</v>
      </c>
      <c r="N267" s="101">
        <v>0</v>
      </c>
      <c r="O267" s="101">
        <v>0</v>
      </c>
      <c r="P267" s="101">
        <v>0</v>
      </c>
      <c r="Q267" s="101">
        <v>0</v>
      </c>
      <c r="R267" s="101">
        <f>SUM(F267:Q267)</f>
        <v>25000000</v>
      </c>
      <c r="S267" s="87">
        <v>2319</v>
      </c>
      <c r="T267" s="87" t="s">
        <v>118</v>
      </c>
      <c r="U267" s="88">
        <v>400000000</v>
      </c>
      <c r="V267" s="89">
        <f t="shared" si="83"/>
        <v>-375000000</v>
      </c>
      <c r="W267" s="84"/>
      <c r="X267" s="84"/>
      <c r="Y267" s="84"/>
      <c r="Z267" s="84"/>
      <c r="AA267" s="84"/>
      <c r="AB267" s="84"/>
      <c r="AC267" s="129"/>
      <c r="AD267" s="101">
        <v>0</v>
      </c>
      <c r="AE267" s="129"/>
      <c r="AF267" s="138" t="e">
        <f t="shared" si="105"/>
        <v>#DIV/0!</v>
      </c>
    </row>
    <row r="268" spans="1:32" x14ac:dyDescent="0.35">
      <c r="A268" s="98">
        <v>2321111</v>
      </c>
      <c r="B268" s="99" t="s">
        <v>955</v>
      </c>
      <c r="C268" s="100"/>
      <c r="D268" s="100" t="s">
        <v>934</v>
      </c>
      <c r="E268" s="101">
        <v>650000000</v>
      </c>
      <c r="F268" s="101">
        <v>0</v>
      </c>
      <c r="G268" s="101">
        <v>350000000</v>
      </c>
      <c r="H268" s="101">
        <v>0</v>
      </c>
      <c r="I268" s="101">
        <v>50000000</v>
      </c>
      <c r="J268" s="101">
        <v>0</v>
      </c>
      <c r="K268" s="101">
        <v>0</v>
      </c>
      <c r="L268" s="101">
        <v>150000000</v>
      </c>
      <c r="M268" s="101">
        <v>100000000</v>
      </c>
      <c r="N268" s="101">
        <v>0</v>
      </c>
      <c r="O268" s="101">
        <v>0</v>
      </c>
      <c r="P268" s="101">
        <v>0</v>
      </c>
      <c r="Q268" s="101">
        <v>0</v>
      </c>
      <c r="R268" s="101">
        <f>SUM(F268:Q268)</f>
        <v>650000000</v>
      </c>
      <c r="S268" s="87">
        <v>23191</v>
      </c>
      <c r="T268" s="87" t="s">
        <v>936</v>
      </c>
      <c r="U268" s="88">
        <v>400000000</v>
      </c>
      <c r="V268" s="89">
        <f t="shared" si="83"/>
        <v>250000000</v>
      </c>
      <c r="AD268" s="101"/>
      <c r="AF268" s="138" t="e">
        <f t="shared" si="105"/>
        <v>#DIV/0!</v>
      </c>
    </row>
    <row r="269" spans="1:32" x14ac:dyDescent="0.35">
      <c r="A269" s="98">
        <v>2321112</v>
      </c>
      <c r="B269" s="99" t="s">
        <v>956</v>
      </c>
      <c r="C269" s="100"/>
      <c r="D269" s="100" t="s">
        <v>934</v>
      </c>
      <c r="E269" s="101">
        <v>436215798</v>
      </c>
      <c r="F269" s="101">
        <v>21267983.16</v>
      </c>
      <c r="G269" s="101">
        <v>81601316.49333334</v>
      </c>
      <c r="H269" s="101">
        <v>81601316.49333334</v>
      </c>
      <c r="I269" s="101">
        <v>81601316.49333334</v>
      </c>
      <c r="J269" s="101">
        <v>21267983.16</v>
      </c>
      <c r="K269" s="101">
        <v>21267983.16</v>
      </c>
      <c r="L269" s="101">
        <v>21267983.16</v>
      </c>
      <c r="M269" s="101">
        <v>21267983.16</v>
      </c>
      <c r="N269" s="101">
        <v>21267983.16</v>
      </c>
      <c r="O269" s="101">
        <v>21267983.16</v>
      </c>
      <c r="P269" s="101">
        <v>21267983.16</v>
      </c>
      <c r="Q269" s="101">
        <v>21267983.239999998</v>
      </c>
      <c r="R269" s="101">
        <v>436215798</v>
      </c>
      <c r="S269" s="87">
        <v>232</v>
      </c>
      <c r="T269" s="87" t="s">
        <v>119</v>
      </c>
      <c r="U269" s="88">
        <v>4651804202</v>
      </c>
      <c r="V269" s="89">
        <f t="shared" si="83"/>
        <v>-4215588404</v>
      </c>
      <c r="AD269" s="101">
        <v>600000</v>
      </c>
      <c r="AE269" s="130"/>
      <c r="AF269" s="138">
        <f t="shared" si="105"/>
        <v>-0.97178858025764958</v>
      </c>
    </row>
    <row r="270" spans="1:32" x14ac:dyDescent="0.35">
      <c r="A270" s="98">
        <v>2321113</v>
      </c>
      <c r="B270" s="99" t="s">
        <v>133</v>
      </c>
      <c r="C270" s="100"/>
      <c r="D270" s="100"/>
      <c r="E270" s="101">
        <v>15000000</v>
      </c>
      <c r="F270" s="101"/>
      <c r="G270" s="101">
        <v>5000000</v>
      </c>
      <c r="H270" s="101">
        <v>5000000</v>
      </c>
      <c r="I270" s="101">
        <v>5000000</v>
      </c>
      <c r="J270" s="101"/>
      <c r="K270" s="101"/>
      <c r="L270" s="101"/>
      <c r="M270" s="101"/>
      <c r="N270" s="101"/>
      <c r="O270" s="101"/>
      <c r="P270" s="101"/>
      <c r="Q270" s="101"/>
      <c r="R270" s="101">
        <v>15000000</v>
      </c>
      <c r="S270" s="87">
        <v>2321</v>
      </c>
      <c r="T270" s="87" t="s">
        <v>120</v>
      </c>
      <c r="U270" s="88">
        <v>4431804202</v>
      </c>
      <c r="V270" s="89">
        <f t="shared" ref="V270:V301" si="106">+E271-U270</f>
        <v>-3843804202</v>
      </c>
      <c r="AD270" s="101">
        <v>1500000</v>
      </c>
      <c r="AF270" s="138" t="e">
        <f t="shared" si="105"/>
        <v>#DIV/0!</v>
      </c>
    </row>
    <row r="271" spans="1:32" x14ac:dyDescent="0.35">
      <c r="A271" s="94">
        <v>23212</v>
      </c>
      <c r="B271" s="95" t="s">
        <v>134</v>
      </c>
      <c r="C271" s="96"/>
      <c r="D271" s="96"/>
      <c r="E271" s="97">
        <f>SUM(E272:E274)</f>
        <v>588000000</v>
      </c>
      <c r="F271" s="97">
        <f t="shared" ref="F271:R271" si="107">SUM(F272:F274)</f>
        <v>80000000</v>
      </c>
      <c r="G271" s="97">
        <f t="shared" si="107"/>
        <v>81000000</v>
      </c>
      <c r="H271" s="97">
        <f t="shared" si="107"/>
        <v>188500000</v>
      </c>
      <c r="I271" s="97">
        <f t="shared" si="107"/>
        <v>31000000</v>
      </c>
      <c r="J271" s="97">
        <f t="shared" si="107"/>
        <v>0</v>
      </c>
      <c r="K271" s="97">
        <f t="shared" si="107"/>
        <v>0</v>
      </c>
      <c r="L271" s="97">
        <f t="shared" si="107"/>
        <v>0</v>
      </c>
      <c r="M271" s="97">
        <f t="shared" si="107"/>
        <v>207500000</v>
      </c>
      <c r="N271" s="97">
        <f t="shared" si="107"/>
        <v>0</v>
      </c>
      <c r="O271" s="97">
        <f t="shared" si="107"/>
        <v>0</v>
      </c>
      <c r="P271" s="97">
        <f t="shared" si="107"/>
        <v>0</v>
      </c>
      <c r="Q271" s="97">
        <f t="shared" si="107"/>
        <v>0</v>
      </c>
      <c r="R271" s="97">
        <f t="shared" si="107"/>
        <v>588000000</v>
      </c>
      <c r="S271" s="87">
        <v>23211</v>
      </c>
      <c r="T271" s="87" t="s">
        <v>121</v>
      </c>
      <c r="U271" s="88">
        <v>3603810000</v>
      </c>
      <c r="V271" s="89">
        <f t="shared" si="106"/>
        <v>-3130810000</v>
      </c>
      <c r="W271" s="91"/>
      <c r="X271" s="91"/>
      <c r="Y271" s="91"/>
      <c r="Z271" s="91"/>
      <c r="AA271" s="91"/>
      <c r="AB271" s="91"/>
      <c r="AC271" s="130"/>
      <c r="AD271" s="97">
        <v>61553621</v>
      </c>
      <c r="AF271" s="137">
        <f t="shared" si="105"/>
        <v>-0.23057973749999999</v>
      </c>
    </row>
    <row r="272" spans="1:32" ht="29" x14ac:dyDescent="0.35">
      <c r="A272" s="98">
        <v>232121</v>
      </c>
      <c r="B272" s="99" t="s">
        <v>957</v>
      </c>
      <c r="C272" s="100"/>
      <c r="D272" s="100" t="s">
        <v>934</v>
      </c>
      <c r="E272" s="101">
        <v>473000000</v>
      </c>
      <c r="F272" s="101">
        <v>80000000</v>
      </c>
      <c r="G272" s="101">
        <v>31000000</v>
      </c>
      <c r="H272" s="101">
        <v>181000000</v>
      </c>
      <c r="I272" s="101">
        <v>31000000</v>
      </c>
      <c r="J272" s="101">
        <v>0</v>
      </c>
      <c r="K272" s="101">
        <v>0</v>
      </c>
      <c r="L272" s="101">
        <v>0</v>
      </c>
      <c r="M272" s="101">
        <v>150000000</v>
      </c>
      <c r="N272" s="101">
        <v>0</v>
      </c>
      <c r="O272" s="101">
        <v>0</v>
      </c>
      <c r="P272" s="101">
        <v>0</v>
      </c>
      <c r="Q272" s="101">
        <v>0</v>
      </c>
      <c r="R272" s="101">
        <v>473000000</v>
      </c>
      <c r="S272" s="87">
        <v>2321101</v>
      </c>
      <c r="T272" s="87" t="s">
        <v>122</v>
      </c>
      <c r="U272" s="88">
        <v>90000000</v>
      </c>
      <c r="V272" s="89">
        <f t="shared" si="106"/>
        <v>10000000</v>
      </c>
      <c r="AD272" s="101">
        <v>61553621</v>
      </c>
      <c r="AF272" s="138">
        <f t="shared" si="105"/>
        <v>-0.23057973749999999</v>
      </c>
    </row>
    <row r="273" spans="1:32" x14ac:dyDescent="0.35">
      <c r="A273" s="98">
        <v>232122</v>
      </c>
      <c r="B273" s="99" t="s">
        <v>958</v>
      </c>
      <c r="C273" s="100"/>
      <c r="D273" s="100" t="s">
        <v>934</v>
      </c>
      <c r="E273" s="101">
        <v>100000000</v>
      </c>
      <c r="F273" s="101">
        <v>0</v>
      </c>
      <c r="G273" s="101">
        <v>50000000</v>
      </c>
      <c r="H273" s="101">
        <v>0</v>
      </c>
      <c r="I273" s="101">
        <v>0</v>
      </c>
      <c r="J273" s="101">
        <v>0</v>
      </c>
      <c r="K273" s="101">
        <v>0</v>
      </c>
      <c r="L273" s="101">
        <v>0</v>
      </c>
      <c r="M273" s="101">
        <v>50000000</v>
      </c>
      <c r="N273" s="101">
        <v>0</v>
      </c>
      <c r="O273" s="101">
        <v>0</v>
      </c>
      <c r="P273" s="101">
        <v>0</v>
      </c>
      <c r="Q273" s="101">
        <v>0</v>
      </c>
      <c r="R273" s="101">
        <f>SUM(F273:Q273)</f>
        <v>100000000</v>
      </c>
      <c r="S273" s="87">
        <v>2321102</v>
      </c>
      <c r="T273" s="87" t="s">
        <v>123</v>
      </c>
      <c r="U273" s="88">
        <v>190000000</v>
      </c>
      <c r="V273" s="89">
        <f t="shared" si="106"/>
        <v>-175000000</v>
      </c>
      <c r="AD273" s="101">
        <v>0</v>
      </c>
      <c r="AF273" s="138" t="e">
        <f t="shared" si="105"/>
        <v>#DIV/0!</v>
      </c>
    </row>
    <row r="274" spans="1:32" x14ac:dyDescent="0.35">
      <c r="A274" s="98">
        <v>232123</v>
      </c>
      <c r="B274" s="99" t="s">
        <v>137</v>
      </c>
      <c r="C274" s="100"/>
      <c r="D274" s="100" t="s">
        <v>934</v>
      </c>
      <c r="E274" s="101">
        <v>15000000</v>
      </c>
      <c r="F274" s="101">
        <v>0</v>
      </c>
      <c r="G274" s="101">
        <v>0</v>
      </c>
      <c r="H274" s="101">
        <v>7500000</v>
      </c>
      <c r="I274" s="101">
        <v>0</v>
      </c>
      <c r="J274" s="101">
        <v>0</v>
      </c>
      <c r="K274" s="101">
        <v>0</v>
      </c>
      <c r="L274" s="101">
        <v>0</v>
      </c>
      <c r="M274" s="101">
        <v>7500000</v>
      </c>
      <c r="N274" s="101">
        <v>0</v>
      </c>
      <c r="O274" s="101">
        <v>0</v>
      </c>
      <c r="P274" s="101">
        <v>0</v>
      </c>
      <c r="Q274" s="101">
        <v>0</v>
      </c>
      <c r="R274" s="101">
        <f>SUM(F274:Q274)</f>
        <v>15000000</v>
      </c>
      <c r="S274" s="87">
        <v>2321103</v>
      </c>
      <c r="T274" s="87" t="s">
        <v>124</v>
      </c>
      <c r="U274" s="88">
        <v>1780000000</v>
      </c>
      <c r="V274" s="89">
        <f t="shared" si="106"/>
        <v>-1720000000</v>
      </c>
      <c r="W274" s="91"/>
      <c r="X274" s="91"/>
      <c r="Y274" s="91"/>
      <c r="Z274" s="91"/>
      <c r="AA274" s="91"/>
      <c r="AB274" s="91"/>
      <c r="AC274" s="130"/>
      <c r="AD274" s="101">
        <v>0</v>
      </c>
      <c r="AF274" s="138" t="e">
        <f t="shared" si="105"/>
        <v>#DIV/0!</v>
      </c>
    </row>
    <row r="275" spans="1:32" x14ac:dyDescent="0.35">
      <c r="A275" s="94">
        <v>23213</v>
      </c>
      <c r="B275" s="95" t="s">
        <v>138</v>
      </c>
      <c r="C275" s="96"/>
      <c r="D275" s="96"/>
      <c r="E275" s="97">
        <f>SUM(E276:E279)</f>
        <v>60000000</v>
      </c>
      <c r="F275" s="97">
        <f t="shared" ref="F275:R275" si="108">SUM(F276:F279)</f>
        <v>10000000</v>
      </c>
      <c r="G275" s="97">
        <f t="shared" si="108"/>
        <v>4000000</v>
      </c>
      <c r="H275" s="97">
        <f t="shared" si="108"/>
        <v>15000000</v>
      </c>
      <c r="I275" s="97">
        <f t="shared" si="108"/>
        <v>8000000</v>
      </c>
      <c r="J275" s="97">
        <f t="shared" si="108"/>
        <v>5000000</v>
      </c>
      <c r="K275" s="97">
        <f t="shared" si="108"/>
        <v>4000000</v>
      </c>
      <c r="L275" s="97">
        <f t="shared" si="108"/>
        <v>0</v>
      </c>
      <c r="M275" s="97">
        <f t="shared" si="108"/>
        <v>14000000</v>
      </c>
      <c r="N275" s="97">
        <f t="shared" si="108"/>
        <v>0</v>
      </c>
      <c r="O275" s="97">
        <f t="shared" si="108"/>
        <v>0</v>
      </c>
      <c r="P275" s="97">
        <f t="shared" si="108"/>
        <v>0</v>
      </c>
      <c r="Q275" s="97">
        <f t="shared" si="108"/>
        <v>0</v>
      </c>
      <c r="R275" s="97">
        <f t="shared" si="108"/>
        <v>60000000</v>
      </c>
      <c r="S275" s="87">
        <v>2321104</v>
      </c>
      <c r="T275" s="87" t="s">
        <v>125</v>
      </c>
      <c r="U275" s="88">
        <v>30000000</v>
      </c>
      <c r="V275" s="89">
        <f t="shared" si="106"/>
        <v>-13000000</v>
      </c>
      <c r="AD275" s="97">
        <v>0</v>
      </c>
      <c r="AF275" s="137">
        <f t="shared" si="105"/>
        <v>-1</v>
      </c>
    </row>
    <row r="276" spans="1:32" x14ac:dyDescent="0.35">
      <c r="A276" s="98">
        <v>232131</v>
      </c>
      <c r="B276" s="99" t="s">
        <v>959</v>
      </c>
      <c r="C276" s="100"/>
      <c r="D276" s="100" t="s">
        <v>934</v>
      </c>
      <c r="E276" s="101">
        <v>17000000</v>
      </c>
      <c r="F276" s="101">
        <v>0</v>
      </c>
      <c r="G276" s="101">
        <v>0</v>
      </c>
      <c r="H276" s="101">
        <v>10000000</v>
      </c>
      <c r="I276" s="101">
        <v>0</v>
      </c>
      <c r="J276" s="101">
        <v>0</v>
      </c>
      <c r="K276" s="101">
        <v>0</v>
      </c>
      <c r="L276" s="101">
        <v>0</v>
      </c>
      <c r="M276" s="101">
        <v>7000000</v>
      </c>
      <c r="N276" s="101">
        <v>0</v>
      </c>
      <c r="O276" s="101">
        <v>0</v>
      </c>
      <c r="P276" s="101">
        <v>0</v>
      </c>
      <c r="Q276" s="101">
        <v>0</v>
      </c>
      <c r="R276" s="101">
        <f>SUM(F276:Q276)</f>
        <v>17000000</v>
      </c>
      <c r="S276" s="87">
        <v>2321105</v>
      </c>
      <c r="T276" s="87" t="s">
        <v>126</v>
      </c>
      <c r="U276" s="88">
        <v>128000000</v>
      </c>
      <c r="V276" s="89">
        <f t="shared" si="106"/>
        <v>-113000000</v>
      </c>
      <c r="W276" s="91"/>
      <c r="X276" s="91"/>
      <c r="Y276" s="91"/>
      <c r="Z276" s="91"/>
      <c r="AA276" s="91"/>
      <c r="AB276" s="91"/>
      <c r="AC276" s="130"/>
      <c r="AD276" s="101">
        <v>0</v>
      </c>
      <c r="AF276" s="138" t="e">
        <f t="shared" si="105"/>
        <v>#DIV/0!</v>
      </c>
    </row>
    <row r="277" spans="1:32" x14ac:dyDescent="0.35">
      <c r="A277" s="98">
        <v>232132</v>
      </c>
      <c r="B277" s="99" t="s">
        <v>960</v>
      </c>
      <c r="C277" s="100"/>
      <c r="D277" s="100" t="s">
        <v>934</v>
      </c>
      <c r="E277" s="101">
        <v>15000000</v>
      </c>
      <c r="F277" s="101">
        <v>0</v>
      </c>
      <c r="G277" s="101">
        <v>0</v>
      </c>
      <c r="H277" s="101">
        <v>5000000</v>
      </c>
      <c r="I277" s="101">
        <v>0</v>
      </c>
      <c r="J277" s="101">
        <v>5000000</v>
      </c>
      <c r="K277" s="101">
        <v>0</v>
      </c>
      <c r="L277" s="101">
        <v>0</v>
      </c>
      <c r="M277" s="101">
        <v>5000000</v>
      </c>
      <c r="N277" s="101">
        <v>0</v>
      </c>
      <c r="O277" s="101">
        <v>0</v>
      </c>
      <c r="P277" s="101">
        <v>0</v>
      </c>
      <c r="Q277" s="101">
        <v>0</v>
      </c>
      <c r="R277" s="101">
        <f>SUM(F277:Q277)</f>
        <v>15000000</v>
      </c>
      <c r="S277" s="87">
        <v>2321106</v>
      </c>
      <c r="T277" s="87" t="s">
        <v>127</v>
      </c>
      <c r="U277" s="88">
        <v>90000000</v>
      </c>
      <c r="V277" s="89">
        <f t="shared" si="106"/>
        <v>-72000000</v>
      </c>
      <c r="W277" s="91"/>
      <c r="X277" s="91"/>
      <c r="Y277" s="91"/>
      <c r="Z277" s="91"/>
      <c r="AA277" s="91"/>
      <c r="AB277" s="91"/>
      <c r="AC277" s="130"/>
      <c r="AD277" s="101">
        <v>0</v>
      </c>
      <c r="AF277" s="138" t="e">
        <f t="shared" si="105"/>
        <v>#DIV/0!</v>
      </c>
    </row>
    <row r="278" spans="1:32" x14ac:dyDescent="0.35">
      <c r="A278" s="98">
        <v>232133</v>
      </c>
      <c r="B278" s="99" t="s">
        <v>961</v>
      </c>
      <c r="C278" s="100"/>
      <c r="D278" s="100" t="s">
        <v>934</v>
      </c>
      <c r="E278" s="101">
        <v>18000000</v>
      </c>
      <c r="F278" s="101">
        <v>10000000</v>
      </c>
      <c r="G278" s="101">
        <v>0</v>
      </c>
      <c r="H278" s="101">
        <v>0</v>
      </c>
      <c r="I278" s="101">
        <v>8000000</v>
      </c>
      <c r="J278" s="101">
        <v>0</v>
      </c>
      <c r="K278" s="101">
        <v>0</v>
      </c>
      <c r="L278" s="101">
        <v>0</v>
      </c>
      <c r="M278" s="101">
        <v>0</v>
      </c>
      <c r="N278" s="101">
        <v>0</v>
      </c>
      <c r="O278" s="101">
        <v>0</v>
      </c>
      <c r="P278" s="101">
        <v>0</v>
      </c>
      <c r="Q278" s="101">
        <v>0</v>
      </c>
      <c r="R278" s="101">
        <f>SUM(F278:Q278)</f>
        <v>18000000</v>
      </c>
      <c r="S278" s="87">
        <v>2321107</v>
      </c>
      <c r="T278" s="87" t="s">
        <v>128</v>
      </c>
      <c r="U278" s="88">
        <v>320000000</v>
      </c>
      <c r="V278" s="89">
        <f t="shared" si="106"/>
        <v>-310000000</v>
      </c>
      <c r="AD278" s="101">
        <v>0</v>
      </c>
      <c r="AF278" s="138">
        <f t="shared" si="105"/>
        <v>-1</v>
      </c>
    </row>
    <row r="279" spans="1:32" x14ac:dyDescent="0.35">
      <c r="A279" s="98">
        <v>232134</v>
      </c>
      <c r="B279" s="99" t="s">
        <v>962</v>
      </c>
      <c r="C279" s="100"/>
      <c r="D279" s="100" t="s">
        <v>934</v>
      </c>
      <c r="E279" s="101">
        <v>10000000</v>
      </c>
      <c r="F279" s="101">
        <v>0</v>
      </c>
      <c r="G279" s="101">
        <v>4000000</v>
      </c>
      <c r="H279" s="101">
        <v>0</v>
      </c>
      <c r="I279" s="101">
        <v>0</v>
      </c>
      <c r="J279" s="101">
        <v>0</v>
      </c>
      <c r="K279" s="101">
        <v>4000000</v>
      </c>
      <c r="L279" s="101">
        <v>0</v>
      </c>
      <c r="M279" s="101">
        <v>2000000</v>
      </c>
      <c r="N279" s="101">
        <v>0</v>
      </c>
      <c r="O279" s="101">
        <v>0</v>
      </c>
      <c r="P279" s="101">
        <v>0</v>
      </c>
      <c r="Q279" s="101">
        <v>0</v>
      </c>
      <c r="R279" s="101">
        <f>SUM(F279:Q279)</f>
        <v>10000000</v>
      </c>
      <c r="S279" s="87">
        <v>2321108</v>
      </c>
      <c r="T279" s="87" t="s">
        <v>129</v>
      </c>
      <c r="U279" s="88">
        <v>16588404</v>
      </c>
      <c r="V279" s="89">
        <f t="shared" si="106"/>
        <v>336405798</v>
      </c>
      <c r="W279" s="91"/>
      <c r="X279" s="91"/>
      <c r="Y279" s="91"/>
      <c r="Z279" s="91"/>
      <c r="AA279" s="91"/>
      <c r="AB279" s="91"/>
      <c r="AC279" s="130"/>
      <c r="AD279" s="101">
        <v>0</v>
      </c>
      <c r="AF279" s="138" t="e">
        <f t="shared" si="105"/>
        <v>#DIV/0!</v>
      </c>
    </row>
    <row r="280" spans="1:32" x14ac:dyDescent="0.35">
      <c r="A280" s="94">
        <v>23214</v>
      </c>
      <c r="B280" s="95" t="s">
        <v>143</v>
      </c>
      <c r="C280" s="96"/>
      <c r="D280" s="96"/>
      <c r="E280" s="97">
        <f>SUM(E281:E284)</f>
        <v>352994202</v>
      </c>
      <c r="F280" s="97">
        <f t="shared" ref="F280:R280" si="109">SUM(F281:F284)</f>
        <v>0</v>
      </c>
      <c r="G280" s="97">
        <f t="shared" si="109"/>
        <v>31272727.272727273</v>
      </c>
      <c r="H280" s="97">
        <f t="shared" si="109"/>
        <v>132266929.27272727</v>
      </c>
      <c r="I280" s="97">
        <f t="shared" si="109"/>
        <v>7272727.2727272725</v>
      </c>
      <c r="J280" s="97">
        <f t="shared" si="109"/>
        <v>31272727.272727273</v>
      </c>
      <c r="K280" s="97">
        <f t="shared" si="109"/>
        <v>7272727.2727272725</v>
      </c>
      <c r="L280" s="97">
        <f t="shared" si="109"/>
        <v>7272727.2727272725</v>
      </c>
      <c r="M280" s="97">
        <f t="shared" si="109"/>
        <v>107272727.27272727</v>
      </c>
      <c r="N280" s="97">
        <f t="shared" si="109"/>
        <v>7272727.2727272725</v>
      </c>
      <c r="O280" s="97">
        <f t="shared" si="109"/>
        <v>7272727.2727272725</v>
      </c>
      <c r="P280" s="97">
        <f t="shared" si="109"/>
        <v>7272727.2727272725</v>
      </c>
      <c r="Q280" s="97">
        <f t="shared" si="109"/>
        <v>7272727.2727272725</v>
      </c>
      <c r="R280" s="97">
        <f t="shared" si="109"/>
        <v>352994202</v>
      </c>
      <c r="S280" s="87">
        <v>2321109</v>
      </c>
      <c r="T280" s="87" t="s">
        <v>130</v>
      </c>
      <c r="U280" s="88">
        <v>29005798</v>
      </c>
      <c r="V280" s="89">
        <f t="shared" si="106"/>
        <v>70994202</v>
      </c>
      <c r="AD280" s="97">
        <v>0</v>
      </c>
      <c r="AF280" s="137" t="e">
        <f t="shared" si="105"/>
        <v>#DIV/0!</v>
      </c>
    </row>
    <row r="281" spans="1:32" x14ac:dyDescent="0.35">
      <c r="A281" s="98">
        <v>232141</v>
      </c>
      <c r="B281" s="99" t="s">
        <v>963</v>
      </c>
      <c r="C281" s="100"/>
      <c r="D281" s="100" t="s">
        <v>934</v>
      </c>
      <c r="E281" s="101">
        <v>100000000</v>
      </c>
      <c r="F281" s="101">
        <v>0</v>
      </c>
      <c r="G281" s="101">
        <v>0</v>
      </c>
      <c r="H281" s="101">
        <v>50000000</v>
      </c>
      <c r="I281" s="101">
        <v>0</v>
      </c>
      <c r="J281" s="101">
        <v>0</v>
      </c>
      <c r="K281" s="101">
        <v>0</v>
      </c>
      <c r="L281" s="101">
        <v>0</v>
      </c>
      <c r="M281" s="101">
        <v>50000000</v>
      </c>
      <c r="N281" s="101">
        <v>0</v>
      </c>
      <c r="O281" s="101">
        <v>0</v>
      </c>
      <c r="P281" s="101">
        <v>0</v>
      </c>
      <c r="Q281" s="101">
        <v>0</v>
      </c>
      <c r="R281" s="101">
        <f>SUM(F281:Q281)</f>
        <v>100000000</v>
      </c>
      <c r="S281" s="87">
        <v>2321110</v>
      </c>
      <c r="T281" s="87" t="s">
        <v>131</v>
      </c>
      <c r="U281" s="88">
        <v>25000000</v>
      </c>
      <c r="V281" s="89">
        <f t="shared" si="106"/>
        <v>75000000</v>
      </c>
      <c r="W281" s="91"/>
      <c r="X281" s="91"/>
      <c r="Y281" s="91"/>
      <c r="Z281" s="91"/>
      <c r="AA281" s="91"/>
      <c r="AB281" s="91"/>
      <c r="AC281" s="130"/>
      <c r="AD281" s="101">
        <v>0</v>
      </c>
      <c r="AF281" s="138" t="e">
        <f t="shared" si="105"/>
        <v>#DIV/0!</v>
      </c>
    </row>
    <row r="282" spans="1:32" x14ac:dyDescent="0.35">
      <c r="A282" s="98">
        <v>232142</v>
      </c>
      <c r="B282" s="99" t="s">
        <v>964</v>
      </c>
      <c r="C282" s="100"/>
      <c r="D282" s="100" t="s">
        <v>934</v>
      </c>
      <c r="E282" s="101">
        <v>100000000</v>
      </c>
      <c r="F282" s="101">
        <v>0</v>
      </c>
      <c r="G282" s="101">
        <v>0</v>
      </c>
      <c r="H282" s="101">
        <v>50000000</v>
      </c>
      <c r="I282" s="101">
        <v>0</v>
      </c>
      <c r="J282" s="101">
        <v>0</v>
      </c>
      <c r="K282" s="101">
        <v>0</v>
      </c>
      <c r="L282" s="101">
        <v>0</v>
      </c>
      <c r="M282" s="101">
        <v>50000000</v>
      </c>
      <c r="N282" s="101">
        <v>0</v>
      </c>
      <c r="O282" s="101">
        <v>0</v>
      </c>
      <c r="P282" s="101">
        <v>0</v>
      </c>
      <c r="Q282" s="101">
        <v>0</v>
      </c>
      <c r="R282" s="101">
        <f>SUM(F282:Q282)</f>
        <v>100000000</v>
      </c>
      <c r="S282" s="87">
        <v>2321112</v>
      </c>
      <c r="T282" s="87" t="s">
        <v>132</v>
      </c>
      <c r="U282" s="88">
        <v>650000000</v>
      </c>
      <c r="V282" s="89">
        <f t="shared" si="106"/>
        <v>-522000000</v>
      </c>
      <c r="W282" s="91"/>
      <c r="X282" s="91"/>
      <c r="Y282" s="91"/>
      <c r="Z282" s="91"/>
      <c r="AA282" s="91"/>
      <c r="AB282" s="91"/>
      <c r="AC282" s="130"/>
      <c r="AD282" s="101">
        <v>0</v>
      </c>
      <c r="AF282" s="138" t="e">
        <f t="shared" si="105"/>
        <v>#DIV/0!</v>
      </c>
    </row>
    <row r="283" spans="1:32" x14ac:dyDescent="0.35">
      <c r="A283" s="98">
        <v>232143</v>
      </c>
      <c r="B283" s="99" t="s">
        <v>965</v>
      </c>
      <c r="C283" s="100"/>
      <c r="D283" s="100" t="s">
        <v>934</v>
      </c>
      <c r="E283" s="101">
        <v>128000000</v>
      </c>
      <c r="F283" s="101">
        <v>0</v>
      </c>
      <c r="G283" s="101">
        <v>31272727.272727273</v>
      </c>
      <c r="H283" s="101">
        <v>7272727.2727272725</v>
      </c>
      <c r="I283" s="101">
        <v>7272727.2727272725</v>
      </c>
      <c r="J283" s="101">
        <v>31272727.272727273</v>
      </c>
      <c r="K283" s="101">
        <v>7272727.2727272725</v>
      </c>
      <c r="L283" s="101">
        <v>7272727.2727272725</v>
      </c>
      <c r="M283" s="101">
        <v>7272727.2727272725</v>
      </c>
      <c r="N283" s="101">
        <v>7272727.2727272725</v>
      </c>
      <c r="O283" s="101">
        <v>7272727.2727272725</v>
      </c>
      <c r="P283" s="101">
        <v>7272727.2727272725</v>
      </c>
      <c r="Q283" s="101">
        <v>7272727.2727272725</v>
      </c>
      <c r="R283" s="101">
        <v>127999999.99999999</v>
      </c>
      <c r="S283" s="87">
        <v>2321113</v>
      </c>
      <c r="T283" s="87" t="s">
        <v>133</v>
      </c>
      <c r="U283" s="88">
        <v>255215798</v>
      </c>
      <c r="V283" s="89">
        <f t="shared" si="106"/>
        <v>-230221596</v>
      </c>
      <c r="AD283" s="101">
        <v>0</v>
      </c>
      <c r="AF283" s="138" t="e">
        <f t="shared" si="105"/>
        <v>#DIV/0!</v>
      </c>
    </row>
    <row r="284" spans="1:32" x14ac:dyDescent="0.35">
      <c r="A284" s="98">
        <v>232144</v>
      </c>
      <c r="B284" s="99" t="s">
        <v>966</v>
      </c>
      <c r="C284" s="100"/>
      <c r="D284" s="100" t="s">
        <v>934</v>
      </c>
      <c r="E284" s="101">
        <v>24994202</v>
      </c>
      <c r="F284" s="101">
        <v>0</v>
      </c>
      <c r="G284" s="101">
        <v>0</v>
      </c>
      <c r="H284" s="101">
        <v>24994202</v>
      </c>
      <c r="I284" s="101">
        <v>0</v>
      </c>
      <c r="J284" s="101">
        <v>0</v>
      </c>
      <c r="K284" s="101">
        <v>0</v>
      </c>
      <c r="L284" s="101">
        <v>0</v>
      </c>
      <c r="M284" s="101">
        <v>0</v>
      </c>
      <c r="N284" s="101">
        <v>0</v>
      </c>
      <c r="O284" s="101">
        <v>0</v>
      </c>
      <c r="P284" s="101">
        <v>0</v>
      </c>
      <c r="Q284" s="101">
        <v>0</v>
      </c>
      <c r="R284" s="101">
        <f>SUM(F284:Q284)</f>
        <v>24994202</v>
      </c>
      <c r="S284" s="87">
        <v>23212</v>
      </c>
      <c r="T284" s="87" t="s">
        <v>134</v>
      </c>
      <c r="U284" s="88">
        <v>495000000</v>
      </c>
      <c r="V284" s="89">
        <f t="shared" si="106"/>
        <v>-375000000</v>
      </c>
      <c r="AD284" s="101">
        <v>0</v>
      </c>
      <c r="AF284" s="138" t="e">
        <f t="shared" si="105"/>
        <v>#DIV/0!</v>
      </c>
    </row>
    <row r="285" spans="1:32" x14ac:dyDescent="0.35">
      <c r="A285" s="94">
        <v>2322</v>
      </c>
      <c r="B285" s="95" t="s">
        <v>148</v>
      </c>
      <c r="C285" s="96"/>
      <c r="D285" s="96"/>
      <c r="E285" s="97">
        <f>+E286+E287</f>
        <v>120000000</v>
      </c>
      <c r="F285" s="97">
        <f t="shared" ref="F285:R285" si="110">+F286+F287</f>
        <v>0</v>
      </c>
      <c r="G285" s="97">
        <f t="shared" si="110"/>
        <v>0</v>
      </c>
      <c r="H285" s="97">
        <f t="shared" si="110"/>
        <v>60000000</v>
      </c>
      <c r="I285" s="97">
        <f t="shared" si="110"/>
        <v>0</v>
      </c>
      <c r="J285" s="97">
        <f t="shared" si="110"/>
        <v>0</v>
      </c>
      <c r="K285" s="97">
        <f t="shared" si="110"/>
        <v>0</v>
      </c>
      <c r="L285" s="97">
        <f t="shared" si="110"/>
        <v>0</v>
      </c>
      <c r="M285" s="97">
        <f t="shared" si="110"/>
        <v>60000000</v>
      </c>
      <c r="N285" s="97">
        <f t="shared" si="110"/>
        <v>0</v>
      </c>
      <c r="O285" s="97">
        <f t="shared" si="110"/>
        <v>0</v>
      </c>
      <c r="P285" s="97">
        <f t="shared" si="110"/>
        <v>0</v>
      </c>
      <c r="Q285" s="97">
        <f t="shared" si="110"/>
        <v>0</v>
      </c>
      <c r="R285" s="97">
        <f t="shared" si="110"/>
        <v>120000000</v>
      </c>
      <c r="S285" s="87">
        <v>232121</v>
      </c>
      <c r="T285" s="87" t="s">
        <v>135</v>
      </c>
      <c r="U285" s="88">
        <v>380000000</v>
      </c>
      <c r="V285" s="89">
        <f t="shared" si="106"/>
        <v>-300000000</v>
      </c>
      <c r="AD285" s="97">
        <v>9164</v>
      </c>
      <c r="AF285" s="137" t="e">
        <f t="shared" si="105"/>
        <v>#DIV/0!</v>
      </c>
    </row>
    <row r="286" spans="1:32" x14ac:dyDescent="0.35">
      <c r="A286" s="98">
        <v>23221</v>
      </c>
      <c r="B286" s="99" t="s">
        <v>967</v>
      </c>
      <c r="C286" s="100"/>
      <c r="D286" s="100" t="s">
        <v>934</v>
      </c>
      <c r="E286" s="101">
        <v>80000000</v>
      </c>
      <c r="F286" s="101">
        <v>0</v>
      </c>
      <c r="G286" s="101">
        <v>0</v>
      </c>
      <c r="H286" s="101">
        <v>40000000</v>
      </c>
      <c r="I286" s="101">
        <v>0</v>
      </c>
      <c r="J286" s="101">
        <v>0</v>
      </c>
      <c r="K286" s="101">
        <v>0</v>
      </c>
      <c r="L286" s="101">
        <v>0</v>
      </c>
      <c r="M286" s="101">
        <v>40000000</v>
      </c>
      <c r="N286" s="101">
        <v>0</v>
      </c>
      <c r="O286" s="101">
        <v>0</v>
      </c>
      <c r="P286" s="101">
        <v>0</v>
      </c>
      <c r="Q286" s="101">
        <v>0</v>
      </c>
      <c r="R286" s="101">
        <f>SUM(F286:Q286)</f>
        <v>80000000</v>
      </c>
      <c r="S286" s="87">
        <v>232122</v>
      </c>
      <c r="T286" s="87" t="s">
        <v>136</v>
      </c>
      <c r="U286" s="88">
        <v>100000000</v>
      </c>
      <c r="V286" s="89">
        <f t="shared" si="106"/>
        <v>-60000000</v>
      </c>
      <c r="AD286" s="101">
        <v>9164</v>
      </c>
      <c r="AF286" s="138" t="e">
        <f t="shared" si="105"/>
        <v>#DIV/0!</v>
      </c>
    </row>
    <row r="287" spans="1:32" x14ac:dyDescent="0.35">
      <c r="A287" s="98">
        <v>23224</v>
      </c>
      <c r="B287" s="99" t="s">
        <v>968</v>
      </c>
      <c r="C287" s="100"/>
      <c r="D287" s="100" t="s">
        <v>934</v>
      </c>
      <c r="E287" s="101">
        <v>40000000</v>
      </c>
      <c r="F287" s="101">
        <v>0</v>
      </c>
      <c r="G287" s="101">
        <v>0</v>
      </c>
      <c r="H287" s="101">
        <v>20000000</v>
      </c>
      <c r="I287" s="101">
        <v>0</v>
      </c>
      <c r="J287" s="101">
        <v>0</v>
      </c>
      <c r="K287" s="101">
        <v>0</v>
      </c>
      <c r="L287" s="101">
        <v>0</v>
      </c>
      <c r="M287" s="101">
        <v>20000000</v>
      </c>
      <c r="N287" s="101">
        <v>0</v>
      </c>
      <c r="O287" s="101">
        <v>0</v>
      </c>
      <c r="P287" s="101">
        <v>0</v>
      </c>
      <c r="Q287" s="101">
        <v>0</v>
      </c>
      <c r="R287" s="101">
        <f>SUM(F287:Q287)</f>
        <v>40000000</v>
      </c>
      <c r="S287" s="87">
        <v>232123</v>
      </c>
      <c r="T287" s="87" t="s">
        <v>137</v>
      </c>
      <c r="U287" s="88">
        <v>15000000</v>
      </c>
      <c r="V287" s="89">
        <f t="shared" si="106"/>
        <v>85000000</v>
      </c>
      <c r="W287" s="91"/>
      <c r="X287" s="91"/>
      <c r="Y287" s="91"/>
      <c r="Z287" s="91"/>
      <c r="AA287" s="91"/>
      <c r="AB287" s="91"/>
      <c r="AC287" s="130"/>
      <c r="AD287" s="101">
        <v>0</v>
      </c>
      <c r="AF287" s="138" t="e">
        <f t="shared" si="105"/>
        <v>#DIV/0!</v>
      </c>
    </row>
    <row r="288" spans="1:32" x14ac:dyDescent="0.35">
      <c r="A288" s="94">
        <v>2323</v>
      </c>
      <c r="B288" s="95" t="s">
        <v>149</v>
      </c>
      <c r="C288" s="96"/>
      <c r="D288" s="96"/>
      <c r="E288" s="97">
        <f>+E289</f>
        <v>100000000</v>
      </c>
      <c r="F288" s="97">
        <f t="shared" ref="F288:R288" si="111">+F289</f>
        <v>0</v>
      </c>
      <c r="G288" s="97">
        <f t="shared" si="111"/>
        <v>0</v>
      </c>
      <c r="H288" s="97">
        <f t="shared" si="111"/>
        <v>0</v>
      </c>
      <c r="I288" s="97">
        <f t="shared" si="111"/>
        <v>0</v>
      </c>
      <c r="J288" s="97">
        <f t="shared" si="111"/>
        <v>0</v>
      </c>
      <c r="K288" s="97">
        <f t="shared" si="111"/>
        <v>50000000</v>
      </c>
      <c r="L288" s="97">
        <f t="shared" si="111"/>
        <v>0</v>
      </c>
      <c r="M288" s="97">
        <f t="shared" si="111"/>
        <v>0</v>
      </c>
      <c r="N288" s="97">
        <f t="shared" si="111"/>
        <v>0</v>
      </c>
      <c r="O288" s="97">
        <f t="shared" si="111"/>
        <v>0</v>
      </c>
      <c r="P288" s="97">
        <f t="shared" si="111"/>
        <v>50000000</v>
      </c>
      <c r="Q288" s="97">
        <f t="shared" si="111"/>
        <v>0</v>
      </c>
      <c r="R288" s="97">
        <f t="shared" si="111"/>
        <v>100000000</v>
      </c>
      <c r="S288" s="87">
        <v>23213</v>
      </c>
      <c r="T288" s="87" t="s">
        <v>138</v>
      </c>
      <c r="U288" s="88">
        <v>60000000</v>
      </c>
      <c r="V288" s="89">
        <f t="shared" si="106"/>
        <v>40000000</v>
      </c>
      <c r="AD288" s="97">
        <v>0</v>
      </c>
      <c r="AF288" s="137" t="e">
        <f t="shared" si="105"/>
        <v>#DIV/0!</v>
      </c>
    </row>
    <row r="289" spans="1:32" ht="29" x14ac:dyDescent="0.35">
      <c r="A289" s="98">
        <v>23231</v>
      </c>
      <c r="B289" s="99" t="s">
        <v>969</v>
      </c>
      <c r="C289" s="100"/>
      <c r="D289" s="100" t="s">
        <v>934</v>
      </c>
      <c r="E289" s="101">
        <v>100000000</v>
      </c>
      <c r="F289" s="101">
        <v>0</v>
      </c>
      <c r="G289" s="101">
        <v>0</v>
      </c>
      <c r="H289" s="101">
        <v>0</v>
      </c>
      <c r="I289" s="101">
        <v>0</v>
      </c>
      <c r="J289" s="101">
        <v>0</v>
      </c>
      <c r="K289" s="101">
        <v>50000000</v>
      </c>
      <c r="L289" s="101">
        <v>0</v>
      </c>
      <c r="M289" s="101">
        <v>0</v>
      </c>
      <c r="N289" s="101">
        <v>0</v>
      </c>
      <c r="O289" s="101">
        <v>0</v>
      </c>
      <c r="P289" s="101">
        <v>50000000</v>
      </c>
      <c r="Q289" s="101">
        <v>0</v>
      </c>
      <c r="R289" s="101">
        <f>SUM(F289:Q289)</f>
        <v>100000000</v>
      </c>
      <c r="S289" s="87">
        <v>232131</v>
      </c>
      <c r="T289" s="87" t="s">
        <v>139</v>
      </c>
      <c r="U289" s="88">
        <v>17000000</v>
      </c>
      <c r="V289" s="89">
        <f t="shared" si="106"/>
        <v>77200000</v>
      </c>
      <c r="AD289" s="101">
        <v>0</v>
      </c>
      <c r="AF289" s="138" t="e">
        <f t="shared" si="105"/>
        <v>#DIV/0!</v>
      </c>
    </row>
    <row r="290" spans="1:32" x14ac:dyDescent="0.35">
      <c r="A290" s="52">
        <v>233</v>
      </c>
      <c r="B290" s="53" t="s">
        <v>150</v>
      </c>
      <c r="C290" s="85"/>
      <c r="D290" s="85"/>
      <c r="E290" s="86">
        <f>+E291+E293</f>
        <v>94200000</v>
      </c>
      <c r="F290" s="86">
        <f t="shared" ref="F290:R290" si="112">+F291+F293</f>
        <v>0</v>
      </c>
      <c r="G290" s="86">
        <f t="shared" si="112"/>
        <v>0</v>
      </c>
      <c r="H290" s="86">
        <f t="shared" si="112"/>
        <v>24200000</v>
      </c>
      <c r="I290" s="86">
        <f t="shared" si="112"/>
        <v>10000000</v>
      </c>
      <c r="J290" s="86">
        <f t="shared" si="112"/>
        <v>10000000</v>
      </c>
      <c r="K290" s="86">
        <f t="shared" si="112"/>
        <v>10000000</v>
      </c>
      <c r="L290" s="86">
        <f t="shared" si="112"/>
        <v>0</v>
      </c>
      <c r="M290" s="86">
        <f t="shared" si="112"/>
        <v>10000000</v>
      </c>
      <c r="N290" s="86">
        <f t="shared" si="112"/>
        <v>10000000</v>
      </c>
      <c r="O290" s="86">
        <f t="shared" si="112"/>
        <v>10000000</v>
      </c>
      <c r="P290" s="86">
        <f t="shared" si="112"/>
        <v>10000000</v>
      </c>
      <c r="Q290" s="86">
        <f t="shared" si="112"/>
        <v>0</v>
      </c>
      <c r="R290" s="86">
        <f t="shared" si="112"/>
        <v>94200000</v>
      </c>
      <c r="S290" s="87">
        <v>232132</v>
      </c>
      <c r="T290" s="87" t="s">
        <v>140</v>
      </c>
      <c r="U290" s="88">
        <v>15000000</v>
      </c>
      <c r="V290" s="89">
        <f t="shared" si="106"/>
        <v>65000000</v>
      </c>
      <c r="AD290" s="86">
        <v>0</v>
      </c>
      <c r="AF290" s="135" t="e">
        <f t="shared" si="105"/>
        <v>#DIV/0!</v>
      </c>
    </row>
    <row r="291" spans="1:32" x14ac:dyDescent="0.35">
      <c r="A291" s="94">
        <v>2331</v>
      </c>
      <c r="B291" s="95" t="s">
        <v>151</v>
      </c>
      <c r="C291" s="96"/>
      <c r="D291" s="96"/>
      <c r="E291" s="97">
        <f>+E292</f>
        <v>80000000</v>
      </c>
      <c r="F291" s="97">
        <f t="shared" ref="F291:R291" si="113">+F292</f>
        <v>0</v>
      </c>
      <c r="G291" s="97">
        <f t="shared" si="113"/>
        <v>0</v>
      </c>
      <c r="H291" s="97">
        <f t="shared" si="113"/>
        <v>10000000</v>
      </c>
      <c r="I291" s="97">
        <f t="shared" si="113"/>
        <v>10000000</v>
      </c>
      <c r="J291" s="97">
        <f t="shared" si="113"/>
        <v>10000000</v>
      </c>
      <c r="K291" s="97">
        <f t="shared" si="113"/>
        <v>10000000</v>
      </c>
      <c r="L291" s="97">
        <f t="shared" si="113"/>
        <v>0</v>
      </c>
      <c r="M291" s="97">
        <f t="shared" si="113"/>
        <v>10000000</v>
      </c>
      <c r="N291" s="97">
        <f t="shared" si="113"/>
        <v>10000000</v>
      </c>
      <c r="O291" s="97">
        <f t="shared" si="113"/>
        <v>10000000</v>
      </c>
      <c r="P291" s="97">
        <f t="shared" si="113"/>
        <v>10000000</v>
      </c>
      <c r="Q291" s="97">
        <f t="shared" si="113"/>
        <v>0</v>
      </c>
      <c r="R291" s="97">
        <f t="shared" si="113"/>
        <v>80000000</v>
      </c>
      <c r="S291" s="87">
        <v>232133</v>
      </c>
      <c r="T291" s="87" t="s">
        <v>141</v>
      </c>
      <c r="U291" s="88">
        <v>18000000</v>
      </c>
      <c r="V291" s="89">
        <f t="shared" si="106"/>
        <v>62000000</v>
      </c>
      <c r="AD291" s="97">
        <v>0</v>
      </c>
      <c r="AF291" s="137" t="e">
        <f t="shared" si="105"/>
        <v>#DIV/0!</v>
      </c>
    </row>
    <row r="292" spans="1:32" x14ac:dyDescent="0.35">
      <c r="A292" s="98">
        <v>23311</v>
      </c>
      <c r="B292" s="99" t="s">
        <v>152</v>
      </c>
      <c r="C292" s="100"/>
      <c r="D292" s="100" t="s">
        <v>934</v>
      </c>
      <c r="E292" s="101">
        <v>80000000</v>
      </c>
      <c r="F292" s="101">
        <v>0</v>
      </c>
      <c r="G292" s="101">
        <v>0</v>
      </c>
      <c r="H292" s="101">
        <v>10000000</v>
      </c>
      <c r="I292" s="101">
        <v>10000000</v>
      </c>
      <c r="J292" s="101">
        <v>10000000</v>
      </c>
      <c r="K292" s="101">
        <v>10000000</v>
      </c>
      <c r="L292" s="101">
        <v>0</v>
      </c>
      <c r="M292" s="101">
        <v>10000000</v>
      </c>
      <c r="N292" s="101">
        <v>10000000</v>
      </c>
      <c r="O292" s="101">
        <v>10000000</v>
      </c>
      <c r="P292" s="101">
        <v>10000000</v>
      </c>
      <c r="Q292" s="101">
        <v>0</v>
      </c>
      <c r="R292" s="101">
        <f>SUM(F292:Q292)</f>
        <v>80000000</v>
      </c>
      <c r="S292" s="87">
        <v>232134</v>
      </c>
      <c r="T292" s="87" t="s">
        <v>142</v>
      </c>
      <c r="U292" s="88">
        <v>10000000</v>
      </c>
      <c r="V292" s="89">
        <f t="shared" si="106"/>
        <v>4200000</v>
      </c>
      <c r="AD292" s="101">
        <v>0</v>
      </c>
      <c r="AF292" s="138" t="e">
        <f t="shared" si="105"/>
        <v>#DIV/0!</v>
      </c>
    </row>
    <row r="293" spans="1:32" x14ac:dyDescent="0.35">
      <c r="A293" s="94">
        <v>2332</v>
      </c>
      <c r="B293" s="95" t="s">
        <v>153</v>
      </c>
      <c r="C293" s="96"/>
      <c r="D293" s="96"/>
      <c r="E293" s="97">
        <f>+E294</f>
        <v>14200000</v>
      </c>
      <c r="F293" s="97">
        <f t="shared" ref="F293:R293" si="114">+F294</f>
        <v>0</v>
      </c>
      <c r="G293" s="97">
        <f t="shared" si="114"/>
        <v>0</v>
      </c>
      <c r="H293" s="97">
        <f t="shared" si="114"/>
        <v>14200000</v>
      </c>
      <c r="I293" s="97">
        <f t="shared" si="114"/>
        <v>0</v>
      </c>
      <c r="J293" s="97">
        <f t="shared" si="114"/>
        <v>0</v>
      </c>
      <c r="K293" s="97">
        <f t="shared" si="114"/>
        <v>0</v>
      </c>
      <c r="L293" s="97">
        <f t="shared" si="114"/>
        <v>0</v>
      </c>
      <c r="M293" s="97">
        <f t="shared" si="114"/>
        <v>0</v>
      </c>
      <c r="N293" s="97">
        <f t="shared" si="114"/>
        <v>0</v>
      </c>
      <c r="O293" s="97">
        <f t="shared" si="114"/>
        <v>0</v>
      </c>
      <c r="P293" s="97">
        <f t="shared" si="114"/>
        <v>0</v>
      </c>
      <c r="Q293" s="97">
        <f t="shared" si="114"/>
        <v>0</v>
      </c>
      <c r="R293" s="97">
        <f t="shared" si="114"/>
        <v>14200000</v>
      </c>
      <c r="S293" s="87">
        <v>23214</v>
      </c>
      <c r="T293" s="87" t="s">
        <v>143</v>
      </c>
      <c r="U293" s="88">
        <v>272994202</v>
      </c>
      <c r="V293" s="89">
        <f t="shared" si="106"/>
        <v>-258794202</v>
      </c>
      <c r="AD293" s="97">
        <v>0</v>
      </c>
      <c r="AF293" s="137" t="e">
        <f t="shared" si="105"/>
        <v>#DIV/0!</v>
      </c>
    </row>
    <row r="294" spans="1:32" ht="29" x14ac:dyDescent="0.35">
      <c r="A294" s="98">
        <v>23323</v>
      </c>
      <c r="B294" s="99" t="s">
        <v>970</v>
      </c>
      <c r="C294" s="100"/>
      <c r="D294" s="100" t="s">
        <v>934</v>
      </c>
      <c r="E294" s="101">
        <v>14200000</v>
      </c>
      <c r="F294" s="101">
        <v>0</v>
      </c>
      <c r="G294" s="101">
        <v>0</v>
      </c>
      <c r="H294" s="101">
        <v>14200000</v>
      </c>
      <c r="I294" s="101">
        <v>0</v>
      </c>
      <c r="J294" s="101">
        <v>0</v>
      </c>
      <c r="K294" s="101">
        <v>0</v>
      </c>
      <c r="L294" s="101">
        <v>0</v>
      </c>
      <c r="M294" s="101">
        <v>0</v>
      </c>
      <c r="N294" s="101">
        <v>0</v>
      </c>
      <c r="O294" s="101">
        <v>0</v>
      </c>
      <c r="P294" s="101">
        <v>0</v>
      </c>
      <c r="Q294" s="101">
        <v>0</v>
      </c>
      <c r="R294" s="101">
        <f>SUM(F294:Q294)</f>
        <v>14200000</v>
      </c>
      <c r="S294" s="87">
        <v>232141</v>
      </c>
      <c r="T294" s="87" t="s">
        <v>144</v>
      </c>
      <c r="U294" s="88">
        <v>100000000</v>
      </c>
      <c r="V294" s="89">
        <f t="shared" si="106"/>
        <v>2019805038</v>
      </c>
      <c r="AD294" s="101">
        <v>0</v>
      </c>
      <c r="AF294" s="138" t="e">
        <f t="shared" si="105"/>
        <v>#DIV/0!</v>
      </c>
    </row>
    <row r="295" spans="1:32" ht="29" x14ac:dyDescent="0.35">
      <c r="A295" s="52">
        <v>234</v>
      </c>
      <c r="B295" s="53" t="s">
        <v>154</v>
      </c>
      <c r="C295" s="85"/>
      <c r="D295" s="85"/>
      <c r="E295" s="86">
        <f>+E296+E301</f>
        <v>2119805038</v>
      </c>
      <c r="F295" s="86">
        <f t="shared" ref="F295:R295" si="115">+F296+F301</f>
        <v>0</v>
      </c>
      <c r="G295" s="86">
        <f t="shared" si="115"/>
        <v>180000000</v>
      </c>
      <c r="H295" s="86">
        <f t="shared" si="115"/>
        <v>273995798</v>
      </c>
      <c r="I295" s="86">
        <f t="shared" si="115"/>
        <v>0</v>
      </c>
      <c r="J295" s="86">
        <f t="shared" si="115"/>
        <v>150000000</v>
      </c>
      <c r="K295" s="86">
        <f t="shared" si="115"/>
        <v>0</v>
      </c>
      <c r="L295" s="86">
        <f t="shared" si="115"/>
        <v>0</v>
      </c>
      <c r="M295" s="86">
        <f t="shared" si="115"/>
        <v>1515809240</v>
      </c>
      <c r="N295" s="86">
        <f t="shared" si="115"/>
        <v>0</v>
      </c>
      <c r="O295" s="86">
        <f t="shared" si="115"/>
        <v>0</v>
      </c>
      <c r="P295" s="86">
        <f t="shared" si="115"/>
        <v>0</v>
      </c>
      <c r="Q295" s="86">
        <f t="shared" si="115"/>
        <v>0</v>
      </c>
      <c r="R295" s="86">
        <f t="shared" si="115"/>
        <v>2119805038</v>
      </c>
      <c r="S295" s="87">
        <v>232142</v>
      </c>
      <c r="T295" s="87" t="s">
        <v>145</v>
      </c>
      <c r="U295" s="88">
        <v>100000000</v>
      </c>
      <c r="V295" s="89">
        <f t="shared" si="106"/>
        <v>653995798</v>
      </c>
      <c r="AD295" s="86">
        <v>773500</v>
      </c>
      <c r="AF295" s="135" t="e">
        <f t="shared" si="105"/>
        <v>#DIV/0!</v>
      </c>
    </row>
    <row r="296" spans="1:32" ht="29" x14ac:dyDescent="0.35">
      <c r="A296" s="94">
        <v>2341</v>
      </c>
      <c r="B296" s="95" t="s">
        <v>155</v>
      </c>
      <c r="C296" s="96"/>
      <c r="D296" s="96"/>
      <c r="E296" s="97">
        <f>SUM(E297:E300)</f>
        <v>753995798</v>
      </c>
      <c r="F296" s="97">
        <f t="shared" ref="F296:R296" si="116">SUM(F297:F300)</f>
        <v>0</v>
      </c>
      <c r="G296" s="97">
        <f t="shared" si="116"/>
        <v>180000000</v>
      </c>
      <c r="H296" s="97">
        <f t="shared" si="116"/>
        <v>273995798</v>
      </c>
      <c r="I296" s="97">
        <f t="shared" si="116"/>
        <v>0</v>
      </c>
      <c r="J296" s="97">
        <f t="shared" si="116"/>
        <v>150000000</v>
      </c>
      <c r="K296" s="97">
        <f t="shared" si="116"/>
        <v>0</v>
      </c>
      <c r="L296" s="97">
        <f t="shared" si="116"/>
        <v>0</v>
      </c>
      <c r="M296" s="97">
        <f t="shared" si="116"/>
        <v>150000000</v>
      </c>
      <c r="N296" s="97">
        <f t="shared" si="116"/>
        <v>0</v>
      </c>
      <c r="O296" s="97">
        <f t="shared" si="116"/>
        <v>0</v>
      </c>
      <c r="P296" s="97">
        <f t="shared" si="116"/>
        <v>0</v>
      </c>
      <c r="Q296" s="97">
        <f t="shared" si="116"/>
        <v>0</v>
      </c>
      <c r="R296" s="97">
        <f t="shared" si="116"/>
        <v>753995798</v>
      </c>
      <c r="S296" s="87">
        <v>232143</v>
      </c>
      <c r="T296" s="87" t="s">
        <v>146</v>
      </c>
      <c r="U296" s="88">
        <v>48000000</v>
      </c>
      <c r="V296" s="89">
        <f t="shared" si="106"/>
        <v>-33000000</v>
      </c>
      <c r="AD296" s="97">
        <v>773500</v>
      </c>
      <c r="AF296" s="137" t="e">
        <f t="shared" si="105"/>
        <v>#DIV/0!</v>
      </c>
    </row>
    <row r="297" spans="1:32" x14ac:dyDescent="0.35">
      <c r="A297" s="98">
        <v>23411</v>
      </c>
      <c r="B297" s="99" t="s">
        <v>971</v>
      </c>
      <c r="C297" s="100"/>
      <c r="D297" s="100" t="s">
        <v>776</v>
      </c>
      <c r="E297" s="101">
        <v>15000000</v>
      </c>
      <c r="F297" s="101">
        <v>0</v>
      </c>
      <c r="G297" s="101">
        <v>0</v>
      </c>
      <c r="H297" s="101">
        <v>15000000</v>
      </c>
      <c r="I297" s="101">
        <v>0</v>
      </c>
      <c r="J297" s="101">
        <v>0</v>
      </c>
      <c r="K297" s="101">
        <v>0</v>
      </c>
      <c r="L297" s="101">
        <v>0</v>
      </c>
      <c r="M297" s="101">
        <v>0</v>
      </c>
      <c r="N297" s="101">
        <v>0</v>
      </c>
      <c r="O297" s="101">
        <v>0</v>
      </c>
      <c r="P297" s="101">
        <v>0</v>
      </c>
      <c r="Q297" s="101">
        <v>0</v>
      </c>
      <c r="R297" s="101">
        <f>SUM(F297:Q297)</f>
        <v>15000000</v>
      </c>
      <c r="S297" s="87">
        <v>232144</v>
      </c>
      <c r="T297" s="87" t="s">
        <v>147</v>
      </c>
      <c r="U297" s="88">
        <v>24994202</v>
      </c>
      <c r="V297" s="89">
        <f t="shared" si="106"/>
        <v>155005798</v>
      </c>
      <c r="AD297" s="101">
        <v>0</v>
      </c>
      <c r="AF297" s="138" t="e">
        <f t="shared" si="105"/>
        <v>#DIV/0!</v>
      </c>
    </row>
    <row r="298" spans="1:32" x14ac:dyDescent="0.35">
      <c r="A298" s="98">
        <v>23412</v>
      </c>
      <c r="B298" s="99" t="s">
        <v>972</v>
      </c>
      <c r="C298" s="100"/>
      <c r="D298" s="100" t="s">
        <v>776</v>
      </c>
      <c r="E298" s="101">
        <v>180000000</v>
      </c>
      <c r="F298" s="101">
        <v>0</v>
      </c>
      <c r="G298" s="101">
        <v>180000000</v>
      </c>
      <c r="H298" s="101">
        <v>0</v>
      </c>
      <c r="I298" s="101">
        <v>0</v>
      </c>
      <c r="J298" s="101">
        <v>0</v>
      </c>
      <c r="K298" s="101">
        <v>0</v>
      </c>
      <c r="L298" s="101">
        <v>0</v>
      </c>
      <c r="M298" s="101">
        <v>0</v>
      </c>
      <c r="N298" s="101">
        <v>0</v>
      </c>
      <c r="O298" s="101">
        <v>0</v>
      </c>
      <c r="P298" s="101">
        <v>0</v>
      </c>
      <c r="Q298" s="101">
        <v>0</v>
      </c>
      <c r="R298" s="101">
        <f>SUM(F298:Q298)</f>
        <v>180000000</v>
      </c>
      <c r="S298" s="87">
        <v>2322</v>
      </c>
      <c r="T298" s="87" t="s">
        <v>148</v>
      </c>
      <c r="U298" s="88">
        <v>120000000</v>
      </c>
      <c r="V298" s="89">
        <f t="shared" si="106"/>
        <v>413995798</v>
      </c>
      <c r="AD298" s="101">
        <v>0</v>
      </c>
      <c r="AF298" s="138" t="e">
        <f t="shared" si="105"/>
        <v>#DIV/0!</v>
      </c>
    </row>
    <row r="299" spans="1:32" x14ac:dyDescent="0.35">
      <c r="A299" s="98">
        <v>23413</v>
      </c>
      <c r="B299" s="99" t="s">
        <v>973</v>
      </c>
      <c r="C299" s="100"/>
      <c r="D299" s="100" t="s">
        <v>776</v>
      </c>
      <c r="E299" s="101">
        <v>533995798</v>
      </c>
      <c r="F299" s="101">
        <v>0</v>
      </c>
      <c r="G299" s="101">
        <v>0</v>
      </c>
      <c r="H299" s="101">
        <v>233995798</v>
      </c>
      <c r="I299" s="101">
        <v>0</v>
      </c>
      <c r="J299" s="101">
        <v>150000000</v>
      </c>
      <c r="K299" s="101">
        <v>0</v>
      </c>
      <c r="L299" s="101">
        <v>0</v>
      </c>
      <c r="M299" s="101">
        <v>150000000</v>
      </c>
      <c r="N299" s="101">
        <v>0</v>
      </c>
      <c r="O299" s="101">
        <v>0</v>
      </c>
      <c r="P299" s="101">
        <v>0</v>
      </c>
      <c r="Q299" s="101">
        <v>0</v>
      </c>
      <c r="R299" s="101">
        <f>SUM(F299:Q299)</f>
        <v>533995798</v>
      </c>
      <c r="S299" s="87">
        <v>23221</v>
      </c>
      <c r="T299" s="87" t="s">
        <v>967</v>
      </c>
      <c r="U299" s="88">
        <v>80000000</v>
      </c>
      <c r="V299" s="89">
        <f t="shared" si="106"/>
        <v>-55000000</v>
      </c>
      <c r="AD299" s="101">
        <v>0</v>
      </c>
      <c r="AF299" s="138" t="e">
        <f t="shared" si="105"/>
        <v>#DIV/0!</v>
      </c>
    </row>
    <row r="300" spans="1:32" x14ac:dyDescent="0.35">
      <c r="A300" s="98">
        <v>23414</v>
      </c>
      <c r="B300" s="99" t="s">
        <v>974</v>
      </c>
      <c r="C300" s="100"/>
      <c r="D300" s="100" t="s">
        <v>776</v>
      </c>
      <c r="E300" s="101">
        <v>25000000</v>
      </c>
      <c r="F300" s="101">
        <v>0</v>
      </c>
      <c r="G300" s="101">
        <v>0</v>
      </c>
      <c r="H300" s="101">
        <v>25000000</v>
      </c>
      <c r="I300" s="101">
        <v>0</v>
      </c>
      <c r="J300" s="101">
        <v>0</v>
      </c>
      <c r="K300" s="101">
        <v>0</v>
      </c>
      <c r="L300" s="101">
        <v>0</v>
      </c>
      <c r="M300" s="101">
        <v>0</v>
      </c>
      <c r="N300" s="101">
        <v>0</v>
      </c>
      <c r="O300" s="101">
        <v>0</v>
      </c>
      <c r="P300" s="101">
        <v>0</v>
      </c>
      <c r="Q300" s="101">
        <v>0</v>
      </c>
      <c r="R300" s="101">
        <f>SUM(F300:Q300)</f>
        <v>25000000</v>
      </c>
      <c r="S300" s="87">
        <v>23224</v>
      </c>
      <c r="T300" s="87" t="s">
        <v>968</v>
      </c>
      <c r="U300" s="88">
        <v>40000000</v>
      </c>
      <c r="V300" s="89">
        <f t="shared" si="106"/>
        <v>1325809240</v>
      </c>
      <c r="AD300" s="101">
        <v>773500</v>
      </c>
      <c r="AF300" s="138" t="e">
        <f t="shared" si="105"/>
        <v>#DIV/0!</v>
      </c>
    </row>
    <row r="301" spans="1:32" x14ac:dyDescent="0.35">
      <c r="A301" s="94">
        <v>2344</v>
      </c>
      <c r="B301" s="95" t="s">
        <v>156</v>
      </c>
      <c r="C301" s="96"/>
      <c r="D301" s="96"/>
      <c r="E301" s="97">
        <f>+E302</f>
        <v>1365809240</v>
      </c>
      <c r="F301" s="97">
        <f t="shared" ref="F301:R301" si="117">+F302</f>
        <v>0</v>
      </c>
      <c r="G301" s="97">
        <f t="shared" si="117"/>
        <v>0</v>
      </c>
      <c r="H301" s="97">
        <f t="shared" si="117"/>
        <v>0</v>
      </c>
      <c r="I301" s="97">
        <f t="shared" si="117"/>
        <v>0</v>
      </c>
      <c r="J301" s="97">
        <f t="shared" si="117"/>
        <v>0</v>
      </c>
      <c r="K301" s="97">
        <f t="shared" si="117"/>
        <v>0</v>
      </c>
      <c r="L301" s="97">
        <f t="shared" si="117"/>
        <v>0</v>
      </c>
      <c r="M301" s="97">
        <f t="shared" si="117"/>
        <v>1365809240</v>
      </c>
      <c r="N301" s="97">
        <f t="shared" si="117"/>
        <v>0</v>
      </c>
      <c r="O301" s="97">
        <f t="shared" si="117"/>
        <v>0</v>
      </c>
      <c r="P301" s="97">
        <f t="shared" si="117"/>
        <v>0</v>
      </c>
      <c r="Q301" s="97">
        <f t="shared" si="117"/>
        <v>0</v>
      </c>
      <c r="R301" s="97">
        <f t="shared" si="117"/>
        <v>1365809240</v>
      </c>
      <c r="S301" s="87">
        <v>2323</v>
      </c>
      <c r="T301" s="87" t="s">
        <v>149</v>
      </c>
      <c r="U301" s="88">
        <v>100000000</v>
      </c>
      <c r="V301" s="89">
        <f t="shared" si="106"/>
        <v>1265809240</v>
      </c>
      <c r="AD301" s="97">
        <v>0</v>
      </c>
      <c r="AF301" s="137" t="e">
        <f t="shared" si="105"/>
        <v>#DIV/0!</v>
      </c>
    </row>
    <row r="302" spans="1:32" ht="29" x14ac:dyDescent="0.35">
      <c r="A302" s="98">
        <v>23442</v>
      </c>
      <c r="B302" s="99" t="s">
        <v>157</v>
      </c>
      <c r="C302" s="100"/>
      <c r="D302" s="100" t="s">
        <v>776</v>
      </c>
      <c r="E302" s="101">
        <v>1365809240</v>
      </c>
      <c r="F302" s="101">
        <v>0</v>
      </c>
      <c r="G302" s="101">
        <v>0</v>
      </c>
      <c r="H302" s="101">
        <v>0</v>
      </c>
      <c r="I302" s="101">
        <v>0</v>
      </c>
      <c r="J302" s="101">
        <v>0</v>
      </c>
      <c r="K302" s="101">
        <v>0</v>
      </c>
      <c r="L302" s="101">
        <v>0</v>
      </c>
      <c r="M302" s="101">
        <v>1365809240</v>
      </c>
      <c r="N302" s="101">
        <v>0</v>
      </c>
      <c r="O302" s="101">
        <v>0</v>
      </c>
      <c r="P302" s="101">
        <v>0</v>
      </c>
      <c r="Q302" s="101">
        <v>0</v>
      </c>
      <c r="R302" s="101">
        <f>SUM(F302:Q302)</f>
        <v>1365809240</v>
      </c>
      <c r="S302" s="118"/>
      <c r="T302" s="87"/>
      <c r="U302" s="88"/>
      <c r="V302" s="89"/>
      <c r="AD302" s="101">
        <v>0</v>
      </c>
      <c r="AF302" s="138" t="e">
        <f t="shared" si="105"/>
        <v>#DIV/0!</v>
      </c>
    </row>
    <row r="303" spans="1:32" x14ac:dyDescent="0.35">
      <c r="A303" s="119" t="s">
        <v>975</v>
      </c>
      <c r="B303" s="59" t="s">
        <v>976</v>
      </c>
      <c r="C303" s="92"/>
      <c r="D303" s="92"/>
      <c r="E303" s="93">
        <f>+E304+E314+E319+E331+E343+E351+E353+E354+E355+E356+E357+E358+E359</f>
        <v>11681480662.810001</v>
      </c>
      <c r="F303" s="93">
        <f t="shared" ref="F303:R303" si="118">+F304+F314+F319+F331+F343+F351+F353+F354+F355+F356+F357+F358+F359</f>
        <v>0</v>
      </c>
      <c r="G303" s="93">
        <f t="shared" si="118"/>
        <v>5556248602.619091</v>
      </c>
      <c r="H303" s="93">
        <f t="shared" si="118"/>
        <v>782629629.64909089</v>
      </c>
      <c r="I303" s="93">
        <f t="shared" si="118"/>
        <v>593484985.64909077</v>
      </c>
      <c r="J303" s="93">
        <f t="shared" si="118"/>
        <v>593484985.64909077</v>
      </c>
      <c r="K303" s="93">
        <f t="shared" si="118"/>
        <v>593484985.64909077</v>
      </c>
      <c r="L303" s="93">
        <f t="shared" si="118"/>
        <v>593484985.64909077</v>
      </c>
      <c r="M303" s="93">
        <f t="shared" si="118"/>
        <v>593484985.64909077</v>
      </c>
      <c r="N303" s="93">
        <f t="shared" si="118"/>
        <v>593484985.64909077</v>
      </c>
      <c r="O303" s="93">
        <f t="shared" si="118"/>
        <v>593484985.64909077</v>
      </c>
      <c r="P303" s="93">
        <f t="shared" si="118"/>
        <v>593484985.64909077</v>
      </c>
      <c r="Q303" s="93">
        <f t="shared" si="118"/>
        <v>593484985.64909077</v>
      </c>
      <c r="R303" s="93">
        <f t="shared" si="118"/>
        <v>11680243103.110003</v>
      </c>
      <c r="AD303" s="93"/>
      <c r="AF303" s="136" t="e">
        <f t="shared" si="105"/>
        <v>#DIV/0!</v>
      </c>
    </row>
    <row r="304" spans="1:32" x14ac:dyDescent="0.35">
      <c r="A304" s="94" t="s">
        <v>977</v>
      </c>
      <c r="B304" s="94" t="s">
        <v>978</v>
      </c>
      <c r="C304" s="96"/>
      <c r="D304" s="96"/>
      <c r="E304" s="97">
        <f>SUM(E305:E313)</f>
        <v>1441367798.6300001</v>
      </c>
      <c r="F304" s="97">
        <f t="shared" ref="F304:R304" si="119">SUM(F305:F313)</f>
        <v>0</v>
      </c>
      <c r="G304" s="97">
        <f t="shared" si="119"/>
        <v>201037027.69363639</v>
      </c>
      <c r="H304" s="97">
        <f t="shared" si="119"/>
        <v>294263256.69363642</v>
      </c>
      <c r="I304" s="97">
        <f t="shared" si="119"/>
        <v>105118612.69363636</v>
      </c>
      <c r="J304" s="97">
        <f t="shared" si="119"/>
        <v>105118612.69363636</v>
      </c>
      <c r="K304" s="97">
        <f t="shared" si="119"/>
        <v>105118612.69363636</v>
      </c>
      <c r="L304" s="97">
        <f t="shared" si="119"/>
        <v>105118612.69363636</v>
      </c>
      <c r="M304" s="97">
        <f t="shared" si="119"/>
        <v>105118612.69363636</v>
      </c>
      <c r="N304" s="97">
        <f t="shared" si="119"/>
        <v>105118612.69363636</v>
      </c>
      <c r="O304" s="97">
        <f t="shared" si="119"/>
        <v>105118612.69363636</v>
      </c>
      <c r="P304" s="97">
        <f t="shared" si="119"/>
        <v>105118612.69363636</v>
      </c>
      <c r="Q304" s="97">
        <f t="shared" si="119"/>
        <v>105118612.69363636</v>
      </c>
      <c r="R304" s="97">
        <f t="shared" si="119"/>
        <v>1441367798.6299999</v>
      </c>
      <c r="AD304" s="97"/>
      <c r="AF304" s="137" t="e">
        <f t="shared" si="105"/>
        <v>#DIV/0!</v>
      </c>
    </row>
    <row r="305" spans="1:32" x14ac:dyDescent="0.35">
      <c r="A305" s="116" t="s">
        <v>979</v>
      </c>
      <c r="B305" s="115" t="s">
        <v>980</v>
      </c>
      <c r="C305" s="116"/>
      <c r="D305" s="116"/>
      <c r="E305" s="120">
        <v>237229972</v>
      </c>
      <c r="F305" s="116"/>
      <c r="G305" s="117">
        <f>+E305/11</f>
        <v>21566361.09090909</v>
      </c>
      <c r="H305" s="116">
        <v>21566361.09090909</v>
      </c>
      <c r="I305" s="116">
        <v>21566361.09090909</v>
      </c>
      <c r="J305" s="116">
        <v>21566361.09090909</v>
      </c>
      <c r="K305" s="116">
        <v>21566361.09090909</v>
      </c>
      <c r="L305" s="116">
        <v>21566361.09090909</v>
      </c>
      <c r="M305" s="116">
        <v>21566361.09090909</v>
      </c>
      <c r="N305" s="116">
        <v>21566361.09090909</v>
      </c>
      <c r="O305" s="116">
        <v>21566361.09090909</v>
      </c>
      <c r="P305" s="116">
        <v>21566361.09090909</v>
      </c>
      <c r="Q305" s="116">
        <v>21566361.09090909</v>
      </c>
      <c r="R305" s="117">
        <f t="shared" ref="R305:R313" si="120">SUM(F305:Q305)</f>
        <v>237229972</v>
      </c>
      <c r="AD305" s="116"/>
      <c r="AF305" s="142" t="e">
        <f t="shared" si="105"/>
        <v>#DIV/0!</v>
      </c>
    </row>
    <row r="306" spans="1:32" x14ac:dyDescent="0.35">
      <c r="A306" s="116" t="s">
        <v>981</v>
      </c>
      <c r="B306" s="115" t="s">
        <v>161</v>
      </c>
      <c r="C306" s="116"/>
      <c r="D306" s="116"/>
      <c r="E306" s="120">
        <v>47959207</v>
      </c>
      <c r="F306" s="116"/>
      <c r="G306" s="121">
        <f>+E306</f>
        <v>47959207</v>
      </c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7">
        <f t="shared" si="120"/>
        <v>47959207</v>
      </c>
      <c r="AD306" s="116"/>
      <c r="AF306" s="142" t="e">
        <f t="shared" si="105"/>
        <v>#DIV/0!</v>
      </c>
    </row>
    <row r="307" spans="1:32" x14ac:dyDescent="0.35">
      <c r="A307" s="116" t="s">
        <v>982</v>
      </c>
      <c r="B307" s="115" t="s">
        <v>162</v>
      </c>
      <c r="C307" s="116"/>
      <c r="D307" s="116"/>
      <c r="E307" s="120">
        <v>47959208</v>
      </c>
      <c r="F307" s="116"/>
      <c r="G307" s="121">
        <f>+E307</f>
        <v>47959208</v>
      </c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>
        <f t="shared" si="120"/>
        <v>47959208</v>
      </c>
      <c r="AD307" s="116"/>
      <c r="AF307" s="142" t="e">
        <f t="shared" si="105"/>
        <v>#DIV/0!</v>
      </c>
    </row>
    <row r="308" spans="1:32" x14ac:dyDescent="0.35">
      <c r="A308" s="116" t="s">
        <v>983</v>
      </c>
      <c r="B308" s="115" t="s">
        <v>163</v>
      </c>
      <c r="C308" s="116"/>
      <c r="D308" s="116"/>
      <c r="E308" s="120">
        <v>189144644</v>
      </c>
      <c r="F308" s="116"/>
      <c r="G308" s="116"/>
      <c r="H308" s="117">
        <f>+E308</f>
        <v>189144644</v>
      </c>
      <c r="I308" s="117"/>
      <c r="J308" s="117"/>
      <c r="K308" s="117"/>
      <c r="L308" s="117"/>
      <c r="M308" s="117"/>
      <c r="N308" s="117"/>
      <c r="O308" s="117"/>
      <c r="P308" s="117"/>
      <c r="Q308" s="117"/>
      <c r="R308" s="117">
        <f t="shared" si="120"/>
        <v>189144644</v>
      </c>
      <c r="AD308" s="116"/>
      <c r="AF308" s="142" t="e">
        <f t="shared" si="105"/>
        <v>#DIV/0!</v>
      </c>
    </row>
    <row r="309" spans="1:32" x14ac:dyDescent="0.35">
      <c r="A309" s="116" t="s">
        <v>984</v>
      </c>
      <c r="B309" s="115" t="s">
        <v>164</v>
      </c>
      <c r="C309" s="116"/>
      <c r="D309" s="116"/>
      <c r="E309" s="120">
        <v>135472173</v>
      </c>
      <c r="F309" s="116"/>
      <c r="G309" s="117">
        <f>+E309/11</f>
        <v>12315652.090909092</v>
      </c>
      <c r="H309" s="117">
        <v>12315652.090909092</v>
      </c>
      <c r="I309" s="117">
        <v>12315652.090909092</v>
      </c>
      <c r="J309" s="117">
        <v>12315652.090909092</v>
      </c>
      <c r="K309" s="117">
        <v>12315652.090909092</v>
      </c>
      <c r="L309" s="117">
        <v>12315652.090909092</v>
      </c>
      <c r="M309" s="117">
        <v>12315652.090909092</v>
      </c>
      <c r="N309" s="117">
        <v>12315652.090909092</v>
      </c>
      <c r="O309" s="117">
        <v>12315652.090909092</v>
      </c>
      <c r="P309" s="117">
        <v>12315652.090909092</v>
      </c>
      <c r="Q309" s="117">
        <v>12315652.090909092</v>
      </c>
      <c r="R309" s="117">
        <f t="shared" si="120"/>
        <v>135472173</v>
      </c>
      <c r="AD309" s="116"/>
      <c r="AF309" s="142" t="e">
        <f t="shared" si="105"/>
        <v>#DIV/0!</v>
      </c>
    </row>
    <row r="310" spans="1:32" x14ac:dyDescent="0.35">
      <c r="A310" s="116" t="s">
        <v>985</v>
      </c>
      <c r="B310" s="115" t="s">
        <v>986</v>
      </c>
      <c r="C310" s="116"/>
      <c r="D310" s="116"/>
      <c r="E310" s="120">
        <v>157808831</v>
      </c>
      <c r="F310" s="116"/>
      <c r="G310" s="117">
        <f t="shared" ref="G310:G359" si="121">+E310/11</f>
        <v>14346257.363636363</v>
      </c>
      <c r="H310" s="117">
        <v>14346257.363636363</v>
      </c>
      <c r="I310" s="117">
        <v>14346257.363636363</v>
      </c>
      <c r="J310" s="117">
        <v>14346257.363636363</v>
      </c>
      <c r="K310" s="117">
        <v>14346257.363636363</v>
      </c>
      <c r="L310" s="117">
        <v>14346257.363636363</v>
      </c>
      <c r="M310" s="117">
        <v>14346257.363636363</v>
      </c>
      <c r="N310" s="117">
        <v>14346257.363636363</v>
      </c>
      <c r="O310" s="117">
        <v>14346257.363636363</v>
      </c>
      <c r="P310" s="117">
        <v>14346257.363636363</v>
      </c>
      <c r="Q310" s="117">
        <v>14346257.363636363</v>
      </c>
      <c r="R310" s="117">
        <f t="shared" si="120"/>
        <v>157808831</v>
      </c>
      <c r="AD310" s="116"/>
      <c r="AF310" s="142" t="e">
        <f t="shared" si="105"/>
        <v>#DIV/0!</v>
      </c>
    </row>
    <row r="311" spans="1:32" x14ac:dyDescent="0.35">
      <c r="A311" s="116" t="s">
        <v>987</v>
      </c>
      <c r="B311" s="115" t="s">
        <v>988</v>
      </c>
      <c r="C311" s="116"/>
      <c r="D311" s="116"/>
      <c r="E311" s="120">
        <v>30000027</v>
      </c>
      <c r="F311" s="116"/>
      <c r="G311" s="117">
        <f t="shared" si="121"/>
        <v>2727275.1818181816</v>
      </c>
      <c r="H311" s="117">
        <v>2727275.1818181816</v>
      </c>
      <c r="I311" s="117">
        <v>2727275.1818181816</v>
      </c>
      <c r="J311" s="117">
        <v>2727275.1818181816</v>
      </c>
      <c r="K311" s="117">
        <v>2727275.1818181816</v>
      </c>
      <c r="L311" s="117">
        <v>2727275.1818181816</v>
      </c>
      <c r="M311" s="117">
        <v>2727275.1818181816</v>
      </c>
      <c r="N311" s="117">
        <v>2727275.1818181816</v>
      </c>
      <c r="O311" s="117">
        <v>2727275.1818181816</v>
      </c>
      <c r="P311" s="117">
        <v>2727275.1818181816</v>
      </c>
      <c r="Q311" s="117">
        <v>2727275.1818181816</v>
      </c>
      <c r="R311" s="117">
        <f t="shared" si="120"/>
        <v>30000026.999999993</v>
      </c>
      <c r="AD311" s="116"/>
      <c r="AF311" s="142" t="e">
        <f t="shared" si="105"/>
        <v>#DIV/0!</v>
      </c>
    </row>
    <row r="312" spans="1:32" x14ac:dyDescent="0.35">
      <c r="A312" s="116" t="s">
        <v>989</v>
      </c>
      <c r="B312" s="115" t="s">
        <v>167</v>
      </c>
      <c r="C312" s="116"/>
      <c r="D312" s="116"/>
      <c r="E312" s="120">
        <v>102393734.63</v>
      </c>
      <c r="F312" s="116"/>
      <c r="G312" s="117">
        <f t="shared" si="121"/>
        <v>9308521.3300000001</v>
      </c>
      <c r="H312" s="117">
        <v>9308521.3300000001</v>
      </c>
      <c r="I312" s="117">
        <v>9308521.3300000001</v>
      </c>
      <c r="J312" s="117">
        <v>9308521.3300000001</v>
      </c>
      <c r="K312" s="117">
        <v>9308521.3300000001</v>
      </c>
      <c r="L312" s="117">
        <v>9308521.3300000001</v>
      </c>
      <c r="M312" s="117">
        <v>9308521.3300000001</v>
      </c>
      <c r="N312" s="117">
        <v>9308521.3300000001</v>
      </c>
      <c r="O312" s="117">
        <v>9308521.3300000001</v>
      </c>
      <c r="P312" s="117">
        <v>9308521.3300000001</v>
      </c>
      <c r="Q312" s="117">
        <v>9308521.3300000001</v>
      </c>
      <c r="R312" s="117">
        <f t="shared" si="120"/>
        <v>102393734.63</v>
      </c>
      <c r="AD312" s="116"/>
      <c r="AF312" s="142" t="e">
        <f t="shared" si="105"/>
        <v>#DIV/0!</v>
      </c>
    </row>
    <row r="313" spans="1:32" ht="29" x14ac:dyDescent="0.35">
      <c r="A313" s="116" t="s">
        <v>990</v>
      </c>
      <c r="B313" s="115" t="s">
        <v>991</v>
      </c>
      <c r="C313" s="116"/>
      <c r="D313" s="116"/>
      <c r="E313" s="120">
        <v>493400002</v>
      </c>
      <c r="F313" s="116"/>
      <c r="G313" s="117">
        <f t="shared" si="121"/>
        <v>44854545.636363633</v>
      </c>
      <c r="H313" s="117">
        <v>44854545.636363633</v>
      </c>
      <c r="I313" s="117">
        <v>44854545.636363633</v>
      </c>
      <c r="J313" s="117">
        <v>44854545.636363633</v>
      </c>
      <c r="K313" s="117">
        <v>44854545.636363633</v>
      </c>
      <c r="L313" s="117">
        <v>44854545.636363633</v>
      </c>
      <c r="M313" s="117">
        <v>44854545.636363633</v>
      </c>
      <c r="N313" s="117">
        <v>44854545.636363633</v>
      </c>
      <c r="O313" s="117">
        <v>44854545.636363633</v>
      </c>
      <c r="P313" s="117">
        <v>44854545.636363633</v>
      </c>
      <c r="Q313" s="117">
        <v>44854545.636363633</v>
      </c>
      <c r="R313" s="117">
        <f t="shared" si="120"/>
        <v>493400001.99999994</v>
      </c>
      <c r="AD313" s="116"/>
      <c r="AF313" s="142" t="e">
        <f t="shared" si="105"/>
        <v>#DIV/0!</v>
      </c>
    </row>
    <row r="314" spans="1:32" x14ac:dyDescent="0.35">
      <c r="A314" s="94" t="s">
        <v>992</v>
      </c>
      <c r="B314" s="94" t="s">
        <v>173</v>
      </c>
      <c r="C314" s="96"/>
      <c r="D314" s="96"/>
      <c r="E314" s="97">
        <f>+E315+E316+E317+E318</f>
        <v>4899180513.7700005</v>
      </c>
      <c r="F314" s="97">
        <f t="shared" ref="F314:R314" si="122">+F315+F316+F317+F318</f>
        <v>0</v>
      </c>
      <c r="G314" s="97">
        <f t="shared" si="122"/>
        <v>2885518614.8881817</v>
      </c>
      <c r="H314" s="97">
        <f t="shared" si="122"/>
        <v>201242433.91818187</v>
      </c>
      <c r="I314" s="97">
        <f t="shared" si="122"/>
        <v>201242433.91818187</v>
      </c>
      <c r="J314" s="97">
        <f t="shared" si="122"/>
        <v>201242433.91818187</v>
      </c>
      <c r="K314" s="97">
        <f t="shared" si="122"/>
        <v>201242433.91818187</v>
      </c>
      <c r="L314" s="97">
        <f t="shared" si="122"/>
        <v>201242433.91818187</v>
      </c>
      <c r="M314" s="97">
        <f t="shared" si="122"/>
        <v>201242433.91818187</v>
      </c>
      <c r="N314" s="97">
        <f t="shared" si="122"/>
        <v>201242433.91818187</v>
      </c>
      <c r="O314" s="97">
        <f t="shared" si="122"/>
        <v>201242433.91818187</v>
      </c>
      <c r="P314" s="97">
        <f t="shared" si="122"/>
        <v>201242433.91818187</v>
      </c>
      <c r="Q314" s="97">
        <f t="shared" si="122"/>
        <v>201242433.91818187</v>
      </c>
      <c r="R314" s="97">
        <f t="shared" si="122"/>
        <v>4897942954.0699997</v>
      </c>
      <c r="AD314" s="97"/>
      <c r="AF314" s="137" t="e">
        <f t="shared" si="105"/>
        <v>#DIV/0!</v>
      </c>
    </row>
    <row r="315" spans="1:32" x14ac:dyDescent="0.35">
      <c r="A315" s="116" t="s">
        <v>993</v>
      </c>
      <c r="B315" s="115" t="s">
        <v>994</v>
      </c>
      <c r="C315" s="116"/>
      <c r="D315" s="116"/>
      <c r="E315" s="120">
        <v>60000.740000009537</v>
      </c>
      <c r="F315" s="116"/>
      <c r="G315" s="117">
        <f t="shared" si="121"/>
        <v>5454.6127272735939</v>
      </c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7">
        <f>SUM(F315:Q315)</f>
        <v>5454.6127272735939</v>
      </c>
      <c r="AD315" s="116"/>
      <c r="AF315" s="142" t="e">
        <f t="shared" si="105"/>
        <v>#DIV/0!</v>
      </c>
    </row>
    <row r="316" spans="1:32" x14ac:dyDescent="0.35">
      <c r="A316" s="116" t="s">
        <v>995</v>
      </c>
      <c r="B316" s="115" t="s">
        <v>996</v>
      </c>
      <c r="C316" s="116"/>
      <c r="D316" s="116"/>
      <c r="E316" s="120">
        <v>1301314.9300000668</v>
      </c>
      <c r="F316" s="116"/>
      <c r="G316" s="117">
        <f t="shared" si="121"/>
        <v>118301.35727273334</v>
      </c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7">
        <f>SUM(F316:Q316)</f>
        <v>118301.35727273334</v>
      </c>
      <c r="AD316" s="116"/>
      <c r="AF316" s="142" t="e">
        <f t="shared" si="105"/>
        <v>#DIV/0!</v>
      </c>
    </row>
    <row r="317" spans="1:32" ht="29" x14ac:dyDescent="0.35">
      <c r="A317" s="116" t="s">
        <v>997</v>
      </c>
      <c r="B317" s="115" t="s">
        <v>998</v>
      </c>
      <c r="C317" s="116"/>
      <c r="D317" s="116"/>
      <c r="E317" s="120">
        <v>2684152425</v>
      </c>
      <c r="F317" s="116"/>
      <c r="G317" s="117">
        <f>+E317</f>
        <v>2684152425</v>
      </c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7">
        <f>SUM(F317:Q317)</f>
        <v>2684152425</v>
      </c>
      <c r="AD317" s="116"/>
      <c r="AF317" s="142" t="e">
        <f t="shared" si="105"/>
        <v>#DIV/0!</v>
      </c>
    </row>
    <row r="318" spans="1:32" x14ac:dyDescent="0.35">
      <c r="A318" s="116" t="s">
        <v>999</v>
      </c>
      <c r="B318" s="115" t="s">
        <v>1000</v>
      </c>
      <c r="C318" s="116"/>
      <c r="D318" s="116"/>
      <c r="E318" s="120">
        <v>2213666773.1000004</v>
      </c>
      <c r="F318" s="116"/>
      <c r="G318" s="117">
        <f t="shared" si="121"/>
        <v>201242433.91818187</v>
      </c>
      <c r="H318" s="117">
        <v>201242433.91818187</v>
      </c>
      <c r="I318" s="117">
        <v>201242433.91818187</v>
      </c>
      <c r="J318" s="117">
        <v>201242433.91818187</v>
      </c>
      <c r="K318" s="117">
        <v>201242433.91818187</v>
      </c>
      <c r="L318" s="117">
        <v>201242433.91818187</v>
      </c>
      <c r="M318" s="117">
        <v>201242433.91818187</v>
      </c>
      <c r="N318" s="117">
        <v>201242433.91818187</v>
      </c>
      <c r="O318" s="117">
        <v>201242433.91818187</v>
      </c>
      <c r="P318" s="117">
        <v>201242433.91818187</v>
      </c>
      <c r="Q318" s="117">
        <v>201242433.91818187</v>
      </c>
      <c r="R318" s="117">
        <f>SUM(F318:Q318)</f>
        <v>2213666773.1000004</v>
      </c>
      <c r="AD318" s="116"/>
      <c r="AF318" s="142" t="e">
        <f t="shared" si="105"/>
        <v>#DIV/0!</v>
      </c>
    </row>
    <row r="319" spans="1:32" x14ac:dyDescent="0.35">
      <c r="A319" s="94" t="s">
        <v>1001</v>
      </c>
      <c r="B319" s="94" t="s">
        <v>1002</v>
      </c>
      <c r="C319" s="96"/>
      <c r="D319" s="96"/>
      <c r="E319" s="97">
        <f t="shared" ref="E319:R319" si="123">SUM(E320:E330)</f>
        <v>3325715837.4299998</v>
      </c>
      <c r="F319" s="97">
        <f t="shared" si="123"/>
        <v>0</v>
      </c>
      <c r="G319" s="97">
        <f t="shared" si="123"/>
        <v>2286491458.8572726</v>
      </c>
      <c r="H319" s="97">
        <f t="shared" si="123"/>
        <v>103922437.85727271</v>
      </c>
      <c r="I319" s="97">
        <f t="shared" si="123"/>
        <v>103922437.85727271</v>
      </c>
      <c r="J319" s="97">
        <f t="shared" si="123"/>
        <v>103922437.85727271</v>
      </c>
      <c r="K319" s="97">
        <f t="shared" si="123"/>
        <v>103922437.85727271</v>
      </c>
      <c r="L319" s="97">
        <f t="shared" si="123"/>
        <v>103922437.85727271</v>
      </c>
      <c r="M319" s="97">
        <f t="shared" si="123"/>
        <v>103922437.85727271</v>
      </c>
      <c r="N319" s="97">
        <f t="shared" si="123"/>
        <v>103922437.85727271</v>
      </c>
      <c r="O319" s="97">
        <f t="shared" si="123"/>
        <v>103922437.85727271</v>
      </c>
      <c r="P319" s="97">
        <f t="shared" si="123"/>
        <v>103922437.85727271</v>
      </c>
      <c r="Q319" s="97">
        <f t="shared" si="123"/>
        <v>103922437.85727271</v>
      </c>
      <c r="R319" s="97">
        <f t="shared" si="123"/>
        <v>3325715837.4300003</v>
      </c>
      <c r="AD319" s="97"/>
      <c r="AF319" s="137" t="e">
        <f t="shared" si="105"/>
        <v>#DIV/0!</v>
      </c>
    </row>
    <row r="320" spans="1:32" x14ac:dyDescent="0.35">
      <c r="A320" s="116" t="s">
        <v>1003</v>
      </c>
      <c r="B320" s="115" t="s">
        <v>1004</v>
      </c>
      <c r="C320" s="116"/>
      <c r="D320" s="116"/>
      <c r="E320" s="122">
        <v>35022827</v>
      </c>
      <c r="F320" s="116"/>
      <c r="G320" s="117">
        <f t="shared" si="121"/>
        <v>3183893.3636363638</v>
      </c>
      <c r="H320" s="117">
        <v>3183893.3636363638</v>
      </c>
      <c r="I320" s="117">
        <v>3183893.3636363638</v>
      </c>
      <c r="J320" s="117">
        <v>3183893.3636363638</v>
      </c>
      <c r="K320" s="117">
        <v>3183893.3636363638</v>
      </c>
      <c r="L320" s="117">
        <v>3183893.3636363638</v>
      </c>
      <c r="M320" s="117">
        <v>3183893.3636363638</v>
      </c>
      <c r="N320" s="117">
        <v>3183893.3636363638</v>
      </c>
      <c r="O320" s="117">
        <v>3183893.3636363638</v>
      </c>
      <c r="P320" s="117">
        <v>3183893.3636363638</v>
      </c>
      <c r="Q320" s="117">
        <v>3183893.3636363638</v>
      </c>
      <c r="R320" s="117">
        <f t="shared" ref="R320:R330" si="124">SUM(F320:Q320)</f>
        <v>35022827</v>
      </c>
      <c r="AD320" s="116"/>
      <c r="AF320" s="142" t="e">
        <f t="shared" si="105"/>
        <v>#DIV/0!</v>
      </c>
    </row>
    <row r="321" spans="1:32" ht="29" x14ac:dyDescent="0.35">
      <c r="A321" s="116" t="s">
        <v>1005</v>
      </c>
      <c r="B321" s="115" t="s">
        <v>1006</v>
      </c>
      <c r="C321" s="116"/>
      <c r="D321" s="116"/>
      <c r="E321" s="122">
        <f>72253960-1830195.37</f>
        <v>70423764.629999995</v>
      </c>
      <c r="F321" s="116"/>
      <c r="G321" s="117">
        <f t="shared" si="121"/>
        <v>6402160.4209090909</v>
      </c>
      <c r="H321" s="117">
        <v>6402160.4209090909</v>
      </c>
      <c r="I321" s="117">
        <v>6402160.4209090909</v>
      </c>
      <c r="J321" s="117">
        <v>6402160.4209090909</v>
      </c>
      <c r="K321" s="117">
        <v>6402160.4209090909</v>
      </c>
      <c r="L321" s="117">
        <v>6402160.4209090909</v>
      </c>
      <c r="M321" s="117">
        <v>6402160.4209090909</v>
      </c>
      <c r="N321" s="117">
        <v>6402160.4209090909</v>
      </c>
      <c r="O321" s="117">
        <v>6402160.4209090909</v>
      </c>
      <c r="P321" s="117">
        <v>6402160.4209090909</v>
      </c>
      <c r="Q321" s="117">
        <v>6402160.4209090909</v>
      </c>
      <c r="R321" s="117">
        <f t="shared" si="124"/>
        <v>70423764.629999995</v>
      </c>
      <c r="AD321" s="116"/>
      <c r="AF321" s="142" t="e">
        <f t="shared" si="105"/>
        <v>#DIV/0!</v>
      </c>
    </row>
    <row r="322" spans="1:32" x14ac:dyDescent="0.35">
      <c r="A322" s="116" t="s">
        <v>1007</v>
      </c>
      <c r="B322" s="115" t="s">
        <v>1002</v>
      </c>
      <c r="C322" s="116"/>
      <c r="D322" s="116"/>
      <c r="E322" s="122">
        <v>749700000</v>
      </c>
      <c r="F322" s="116"/>
      <c r="G322" s="117">
        <f t="shared" si="121"/>
        <v>68154545.454545453</v>
      </c>
      <c r="H322" s="117">
        <v>68154545.454545453</v>
      </c>
      <c r="I322" s="117">
        <v>68154545.454545453</v>
      </c>
      <c r="J322" s="117">
        <v>68154545.454545453</v>
      </c>
      <c r="K322" s="117">
        <v>68154545.454545453</v>
      </c>
      <c r="L322" s="117">
        <v>68154545.454545453</v>
      </c>
      <c r="M322" s="117">
        <v>68154545.454545453</v>
      </c>
      <c r="N322" s="117">
        <v>68154545.454545453</v>
      </c>
      <c r="O322" s="117">
        <v>68154545.454545453</v>
      </c>
      <c r="P322" s="117">
        <v>68154545.454545453</v>
      </c>
      <c r="Q322" s="117">
        <v>68154545.454545453</v>
      </c>
      <c r="R322" s="117">
        <f t="shared" si="124"/>
        <v>749700000.00000012</v>
      </c>
      <c r="AD322" s="116"/>
      <c r="AF322" s="142" t="e">
        <f t="shared" si="105"/>
        <v>#DIV/0!</v>
      </c>
    </row>
    <row r="323" spans="1:32" ht="29" x14ac:dyDescent="0.35">
      <c r="A323" s="116" t="s">
        <v>1008</v>
      </c>
      <c r="B323" s="115" t="s">
        <v>1009</v>
      </c>
      <c r="C323" s="116"/>
      <c r="D323" s="116"/>
      <c r="E323" s="122">
        <v>31916686</v>
      </c>
      <c r="F323" s="116"/>
      <c r="G323" s="117">
        <f t="shared" si="121"/>
        <v>2901516.9090909092</v>
      </c>
      <c r="H323" s="117">
        <v>2901516.9090909092</v>
      </c>
      <c r="I323" s="117">
        <v>2901516.9090909092</v>
      </c>
      <c r="J323" s="117">
        <v>2901516.9090909092</v>
      </c>
      <c r="K323" s="117">
        <v>2901516.9090909092</v>
      </c>
      <c r="L323" s="117">
        <v>2901516.9090909092</v>
      </c>
      <c r="M323" s="117">
        <v>2901516.9090909092</v>
      </c>
      <c r="N323" s="117">
        <v>2901516.9090909092</v>
      </c>
      <c r="O323" s="117">
        <v>2901516.9090909092</v>
      </c>
      <c r="P323" s="117">
        <v>2901516.9090909092</v>
      </c>
      <c r="Q323" s="117">
        <v>2901516.9090909092</v>
      </c>
      <c r="R323" s="117">
        <f t="shared" si="124"/>
        <v>31916686.000000007</v>
      </c>
      <c r="AD323" s="116"/>
      <c r="AF323" s="142" t="e">
        <f t="shared" ref="AF323:AF366" si="125">(AD323-F323)/F323</f>
        <v>#DIV/0!</v>
      </c>
    </row>
    <row r="324" spans="1:32" x14ac:dyDescent="0.35">
      <c r="A324" s="116" t="s">
        <v>1010</v>
      </c>
      <c r="B324" s="115" t="s">
        <v>1011</v>
      </c>
      <c r="C324" s="116"/>
      <c r="D324" s="116"/>
      <c r="E324" s="122">
        <v>2892728</v>
      </c>
      <c r="F324" s="116"/>
      <c r="G324" s="117">
        <f t="shared" si="121"/>
        <v>262975.27272727271</v>
      </c>
      <c r="H324" s="117">
        <v>262975.27272727271</v>
      </c>
      <c r="I324" s="117">
        <v>262975.27272727271</v>
      </c>
      <c r="J324" s="117">
        <v>262975.27272727271</v>
      </c>
      <c r="K324" s="117">
        <v>262975.27272727271</v>
      </c>
      <c r="L324" s="117">
        <v>262975.27272727271</v>
      </c>
      <c r="M324" s="117">
        <v>262975.27272727271</v>
      </c>
      <c r="N324" s="117">
        <v>262975.27272727271</v>
      </c>
      <c r="O324" s="117">
        <v>262975.27272727271</v>
      </c>
      <c r="P324" s="117">
        <v>262975.27272727271</v>
      </c>
      <c r="Q324" s="117">
        <v>262975.27272727271</v>
      </c>
      <c r="R324" s="117">
        <f t="shared" si="124"/>
        <v>2892727.9999999991</v>
      </c>
      <c r="AD324" s="116"/>
      <c r="AF324" s="142" t="e">
        <f t="shared" si="125"/>
        <v>#DIV/0!</v>
      </c>
    </row>
    <row r="325" spans="1:32" ht="29" x14ac:dyDescent="0.35">
      <c r="A325" s="116" t="s">
        <v>1012</v>
      </c>
      <c r="B325" s="115" t="s">
        <v>1013</v>
      </c>
      <c r="C325" s="116"/>
      <c r="D325" s="116"/>
      <c r="E325" s="122">
        <v>19873159.799999952</v>
      </c>
      <c r="F325" s="116"/>
      <c r="G325" s="117">
        <f t="shared" si="121"/>
        <v>1806650.8909090867</v>
      </c>
      <c r="H325" s="117">
        <v>1806650.8909090867</v>
      </c>
      <c r="I325" s="117">
        <v>1806650.8909090867</v>
      </c>
      <c r="J325" s="117">
        <v>1806650.8909090867</v>
      </c>
      <c r="K325" s="117">
        <v>1806650.8909090867</v>
      </c>
      <c r="L325" s="117">
        <v>1806650.8909090867</v>
      </c>
      <c r="M325" s="117">
        <v>1806650.8909090867</v>
      </c>
      <c r="N325" s="117">
        <v>1806650.8909090867</v>
      </c>
      <c r="O325" s="117">
        <v>1806650.8909090867</v>
      </c>
      <c r="P325" s="117">
        <v>1806650.8909090867</v>
      </c>
      <c r="Q325" s="117">
        <v>1806650.8909090867</v>
      </c>
      <c r="R325" s="117">
        <f t="shared" si="124"/>
        <v>19873159.799999952</v>
      </c>
      <c r="AD325" s="116"/>
      <c r="AF325" s="142" t="e">
        <f t="shared" si="125"/>
        <v>#DIV/0!</v>
      </c>
    </row>
    <row r="326" spans="1:32" ht="29" x14ac:dyDescent="0.35">
      <c r="A326" s="116" t="s">
        <v>1014</v>
      </c>
      <c r="B326" s="115" t="s">
        <v>1015</v>
      </c>
      <c r="C326" s="116"/>
      <c r="D326" s="116"/>
      <c r="E326" s="120">
        <v>40398042</v>
      </c>
      <c r="F326" s="116"/>
      <c r="G326" s="117">
        <f t="shared" si="121"/>
        <v>3672549.2727272729</v>
      </c>
      <c r="H326" s="117">
        <v>3672549.2727272729</v>
      </c>
      <c r="I326" s="117">
        <v>3672549.2727272729</v>
      </c>
      <c r="J326" s="117">
        <v>3672549.2727272729</v>
      </c>
      <c r="K326" s="117">
        <v>3672549.2727272729</v>
      </c>
      <c r="L326" s="117">
        <v>3672549.2727272729</v>
      </c>
      <c r="M326" s="117">
        <v>3672549.2727272729</v>
      </c>
      <c r="N326" s="117">
        <v>3672549.2727272729</v>
      </c>
      <c r="O326" s="117">
        <v>3672549.2727272729</v>
      </c>
      <c r="P326" s="117">
        <v>3672549.2727272729</v>
      </c>
      <c r="Q326" s="117">
        <v>3672549.2727272729</v>
      </c>
      <c r="R326" s="117">
        <f t="shared" si="124"/>
        <v>40398042</v>
      </c>
      <c r="S326" s="118"/>
      <c r="T326" s="87"/>
      <c r="U326" s="88"/>
      <c r="V326" s="89"/>
      <c r="AD326" s="116"/>
      <c r="AF326" s="142" t="e">
        <f t="shared" si="125"/>
        <v>#DIV/0!</v>
      </c>
    </row>
    <row r="327" spans="1:32" x14ac:dyDescent="0.35">
      <c r="A327" s="116" t="s">
        <v>1016</v>
      </c>
      <c r="B327" s="115" t="s">
        <v>1017</v>
      </c>
      <c r="C327" s="116"/>
      <c r="D327" s="116"/>
      <c r="E327" s="122">
        <v>2182569021</v>
      </c>
      <c r="F327" s="116"/>
      <c r="G327" s="117">
        <f>+E327</f>
        <v>2182569021</v>
      </c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7">
        <f t="shared" si="124"/>
        <v>2182569021</v>
      </c>
      <c r="S327" s="118"/>
      <c r="T327" s="87"/>
      <c r="U327" s="88"/>
      <c r="V327" s="89"/>
      <c r="AD327" s="116">
        <v>0</v>
      </c>
      <c r="AF327" s="142" t="e">
        <f t="shared" si="125"/>
        <v>#DIV/0!</v>
      </c>
    </row>
    <row r="328" spans="1:32" x14ac:dyDescent="0.35">
      <c r="A328" s="116" t="s">
        <v>1018</v>
      </c>
      <c r="B328" s="115" t="s">
        <v>1019</v>
      </c>
      <c r="C328" s="116"/>
      <c r="D328" s="116"/>
      <c r="E328" s="122">
        <v>19470700</v>
      </c>
      <c r="F328" s="116"/>
      <c r="G328" s="117">
        <f t="shared" si="121"/>
        <v>1770063.6363636365</v>
      </c>
      <c r="H328" s="117">
        <v>1770063.6363636365</v>
      </c>
      <c r="I328" s="117">
        <v>1770063.6363636365</v>
      </c>
      <c r="J328" s="117">
        <v>1770063.6363636365</v>
      </c>
      <c r="K328" s="117">
        <v>1770063.6363636365</v>
      </c>
      <c r="L328" s="117">
        <v>1770063.6363636365</v>
      </c>
      <c r="M328" s="117">
        <v>1770063.6363636365</v>
      </c>
      <c r="N328" s="117">
        <v>1770063.6363636365</v>
      </c>
      <c r="O328" s="117">
        <v>1770063.6363636365</v>
      </c>
      <c r="P328" s="117">
        <v>1770063.6363636365</v>
      </c>
      <c r="Q328" s="117">
        <v>1770063.6363636365</v>
      </c>
      <c r="R328" s="117">
        <f t="shared" si="124"/>
        <v>19470700</v>
      </c>
      <c r="AD328" s="116">
        <v>0</v>
      </c>
      <c r="AF328" s="142" t="e">
        <f t="shared" si="125"/>
        <v>#DIV/0!</v>
      </c>
    </row>
    <row r="329" spans="1:32" ht="29" x14ac:dyDescent="0.35">
      <c r="A329" s="116" t="s">
        <v>1020</v>
      </c>
      <c r="B329" s="115" t="s">
        <v>1021</v>
      </c>
      <c r="C329" s="116"/>
      <c r="D329" s="116"/>
      <c r="E329" s="122">
        <v>91883149</v>
      </c>
      <c r="F329" s="116"/>
      <c r="G329" s="117">
        <f t="shared" si="121"/>
        <v>8353013.5454545459</v>
      </c>
      <c r="H329" s="117">
        <v>8353013.5454545459</v>
      </c>
      <c r="I329" s="117">
        <v>8353013.5454545459</v>
      </c>
      <c r="J329" s="117">
        <v>8353013.5454545459</v>
      </c>
      <c r="K329" s="117">
        <v>8353013.5454545459</v>
      </c>
      <c r="L329" s="117">
        <v>8353013.5454545459</v>
      </c>
      <c r="M329" s="117">
        <v>8353013.5454545459</v>
      </c>
      <c r="N329" s="117">
        <v>8353013.5454545459</v>
      </c>
      <c r="O329" s="117">
        <v>8353013.5454545459</v>
      </c>
      <c r="P329" s="117">
        <v>8353013.5454545459</v>
      </c>
      <c r="Q329" s="117">
        <v>8353013.5454545459</v>
      </c>
      <c r="R329" s="117">
        <f t="shared" si="124"/>
        <v>91883149</v>
      </c>
      <c r="S329" s="118"/>
      <c r="T329" s="87"/>
      <c r="U329" s="88"/>
      <c r="V329" s="89"/>
      <c r="AD329" s="116">
        <v>0</v>
      </c>
      <c r="AF329" s="142" t="e">
        <f t="shared" si="125"/>
        <v>#DIV/0!</v>
      </c>
    </row>
    <row r="330" spans="1:32" ht="29" x14ac:dyDescent="0.35">
      <c r="A330" s="116" t="s">
        <v>1022</v>
      </c>
      <c r="B330" s="115" t="s">
        <v>1023</v>
      </c>
      <c r="C330" s="116"/>
      <c r="D330" s="116"/>
      <c r="E330" s="122">
        <v>81565760</v>
      </c>
      <c r="F330" s="116"/>
      <c r="G330" s="117">
        <f t="shared" si="121"/>
        <v>7415069.0909090908</v>
      </c>
      <c r="H330" s="117">
        <v>7415069.0909090908</v>
      </c>
      <c r="I330" s="117">
        <v>7415069.0909090908</v>
      </c>
      <c r="J330" s="117">
        <v>7415069.0909090908</v>
      </c>
      <c r="K330" s="117">
        <v>7415069.0909090908</v>
      </c>
      <c r="L330" s="117">
        <v>7415069.0909090908</v>
      </c>
      <c r="M330" s="117">
        <v>7415069.0909090908</v>
      </c>
      <c r="N330" s="117">
        <v>7415069.0909090908</v>
      </c>
      <c r="O330" s="117">
        <v>7415069.0909090908</v>
      </c>
      <c r="P330" s="117">
        <v>7415069.0909090908</v>
      </c>
      <c r="Q330" s="117">
        <v>7415069.0909090908</v>
      </c>
      <c r="R330" s="117">
        <f t="shared" si="124"/>
        <v>81565760.000000015</v>
      </c>
      <c r="S330" s="118"/>
      <c r="T330" s="87"/>
      <c r="U330" s="88"/>
      <c r="V330" s="89"/>
      <c r="AD330" s="116">
        <v>0</v>
      </c>
      <c r="AF330" s="142" t="e">
        <f t="shared" si="125"/>
        <v>#DIV/0!</v>
      </c>
    </row>
    <row r="331" spans="1:32" x14ac:dyDescent="0.35">
      <c r="A331" s="94" t="s">
        <v>1024</v>
      </c>
      <c r="B331" s="94" t="s">
        <v>185</v>
      </c>
      <c r="C331" s="96"/>
      <c r="D331" s="96"/>
      <c r="E331" s="97">
        <f>SUM(E332:E342)</f>
        <v>161960107.43000007</v>
      </c>
      <c r="F331" s="97">
        <f t="shared" ref="F331:R331" si="126">SUM(F332:F342)</f>
        <v>0</v>
      </c>
      <c r="G331" s="97">
        <f t="shared" si="126"/>
        <v>14723646.130000005</v>
      </c>
      <c r="H331" s="97">
        <f t="shared" si="126"/>
        <v>14723646.130000005</v>
      </c>
      <c r="I331" s="97">
        <f t="shared" si="126"/>
        <v>14723646.130000005</v>
      </c>
      <c r="J331" s="97">
        <f t="shared" si="126"/>
        <v>14723646.130000005</v>
      </c>
      <c r="K331" s="97">
        <f t="shared" si="126"/>
        <v>14723646.130000005</v>
      </c>
      <c r="L331" s="97">
        <f t="shared" si="126"/>
        <v>14723646.130000005</v>
      </c>
      <c r="M331" s="97">
        <f t="shared" si="126"/>
        <v>14723646.130000005</v>
      </c>
      <c r="N331" s="97">
        <f t="shared" si="126"/>
        <v>14723646.130000005</v>
      </c>
      <c r="O331" s="97">
        <f t="shared" si="126"/>
        <v>14723646.130000005</v>
      </c>
      <c r="P331" s="97">
        <f t="shared" si="126"/>
        <v>14723646.130000005</v>
      </c>
      <c r="Q331" s="97">
        <f t="shared" si="126"/>
        <v>14723646.130000005</v>
      </c>
      <c r="R331" s="97">
        <f t="shared" si="126"/>
        <v>161960107.43000004</v>
      </c>
      <c r="S331" s="118"/>
      <c r="T331" s="87"/>
      <c r="U331" s="88"/>
      <c r="V331" s="89"/>
      <c r="AD331" s="97">
        <v>0</v>
      </c>
      <c r="AF331" s="137" t="e">
        <f t="shared" si="125"/>
        <v>#DIV/0!</v>
      </c>
    </row>
    <row r="332" spans="1:32" x14ac:dyDescent="0.35">
      <c r="A332" s="116" t="s">
        <v>1025</v>
      </c>
      <c r="B332" s="115" t="s">
        <v>1026</v>
      </c>
      <c r="C332" s="116"/>
      <c r="D332" s="116"/>
      <c r="E332" s="120">
        <v>8521351.6000000238</v>
      </c>
      <c r="F332" s="116"/>
      <c r="G332" s="117">
        <f t="shared" si="121"/>
        <v>774668.32727272948</v>
      </c>
      <c r="H332" s="117">
        <v>774668.32727272948</v>
      </c>
      <c r="I332" s="117">
        <v>774668.32727272948</v>
      </c>
      <c r="J332" s="117">
        <v>774668.32727272948</v>
      </c>
      <c r="K332" s="117">
        <v>774668.32727272948</v>
      </c>
      <c r="L332" s="117">
        <v>774668.32727272948</v>
      </c>
      <c r="M332" s="117">
        <v>774668.32727272948</v>
      </c>
      <c r="N332" s="117">
        <v>774668.32727272948</v>
      </c>
      <c r="O332" s="117">
        <v>774668.32727272948</v>
      </c>
      <c r="P332" s="117">
        <v>774668.32727272948</v>
      </c>
      <c r="Q332" s="117">
        <v>774668.32727272948</v>
      </c>
      <c r="R332" s="117">
        <f t="shared" ref="R332:R342" si="127">SUM(F332:Q332)</f>
        <v>8521351.6000000257</v>
      </c>
      <c r="S332" s="118"/>
      <c r="T332" s="87"/>
      <c r="U332" s="88"/>
      <c r="V332" s="89"/>
      <c r="AD332" s="116">
        <v>0</v>
      </c>
      <c r="AF332" s="142" t="e">
        <f t="shared" si="125"/>
        <v>#DIV/0!</v>
      </c>
    </row>
    <row r="333" spans="1:32" ht="29" x14ac:dyDescent="0.35">
      <c r="A333" s="116" t="s">
        <v>1027</v>
      </c>
      <c r="B333" s="115" t="s">
        <v>1028</v>
      </c>
      <c r="C333" s="116"/>
      <c r="D333" s="116"/>
      <c r="E333" s="120">
        <v>1126955</v>
      </c>
      <c r="F333" s="116"/>
      <c r="G333" s="117">
        <f t="shared" si="121"/>
        <v>102450.45454545454</v>
      </c>
      <c r="H333" s="117">
        <v>102450.45454545454</v>
      </c>
      <c r="I333" s="117">
        <v>102450.45454545454</v>
      </c>
      <c r="J333" s="117">
        <v>102450.45454545454</v>
      </c>
      <c r="K333" s="117">
        <v>102450.45454545454</v>
      </c>
      <c r="L333" s="117">
        <v>102450.45454545454</v>
      </c>
      <c r="M333" s="117">
        <v>102450.45454545454</v>
      </c>
      <c r="N333" s="117">
        <v>102450.45454545454</v>
      </c>
      <c r="O333" s="117">
        <v>102450.45454545454</v>
      </c>
      <c r="P333" s="117">
        <v>102450.45454545454</v>
      </c>
      <c r="Q333" s="117">
        <v>102450.45454545454</v>
      </c>
      <c r="R333" s="117">
        <f t="shared" si="127"/>
        <v>1126955.0000000002</v>
      </c>
      <c r="AD333" s="116">
        <v>0</v>
      </c>
      <c r="AF333" s="142" t="e">
        <f t="shared" si="125"/>
        <v>#DIV/0!</v>
      </c>
    </row>
    <row r="334" spans="1:32" x14ac:dyDescent="0.35">
      <c r="A334" s="116" t="s">
        <v>1029</v>
      </c>
      <c r="B334" s="115" t="s">
        <v>1030</v>
      </c>
      <c r="C334" s="116"/>
      <c r="D334" s="116"/>
      <c r="E334" s="120">
        <v>4977319</v>
      </c>
      <c r="F334" s="116"/>
      <c r="G334" s="117">
        <f t="shared" si="121"/>
        <v>452483.54545454547</v>
      </c>
      <c r="H334" s="117">
        <v>452483.54545454547</v>
      </c>
      <c r="I334" s="117">
        <v>452483.54545454547</v>
      </c>
      <c r="J334" s="117">
        <v>452483.54545454547</v>
      </c>
      <c r="K334" s="117">
        <v>452483.54545454547</v>
      </c>
      <c r="L334" s="117">
        <v>452483.54545454547</v>
      </c>
      <c r="M334" s="117">
        <v>452483.54545454547</v>
      </c>
      <c r="N334" s="117">
        <v>452483.54545454547</v>
      </c>
      <c r="O334" s="117">
        <v>452483.54545454547</v>
      </c>
      <c r="P334" s="117">
        <v>452483.54545454547</v>
      </c>
      <c r="Q334" s="117">
        <v>452483.54545454547</v>
      </c>
      <c r="R334" s="117">
        <f t="shared" si="127"/>
        <v>4977319.0000000009</v>
      </c>
      <c r="S334" s="118"/>
      <c r="T334" s="87"/>
      <c r="U334" s="88"/>
      <c r="V334" s="89"/>
      <c r="AD334" s="116">
        <v>0</v>
      </c>
      <c r="AF334" s="142" t="e">
        <f t="shared" si="125"/>
        <v>#DIV/0!</v>
      </c>
    </row>
    <row r="335" spans="1:32" ht="29" x14ac:dyDescent="0.35">
      <c r="A335" s="116" t="s">
        <v>1031</v>
      </c>
      <c r="B335" s="115" t="s">
        <v>1032</v>
      </c>
      <c r="C335" s="116"/>
      <c r="D335" s="116"/>
      <c r="E335" s="120">
        <v>5000</v>
      </c>
      <c r="F335" s="116"/>
      <c r="G335" s="117">
        <f t="shared" si="121"/>
        <v>454.54545454545456</v>
      </c>
      <c r="H335" s="117">
        <v>454.54545454545456</v>
      </c>
      <c r="I335" s="117">
        <v>454.54545454545456</v>
      </c>
      <c r="J335" s="117">
        <v>454.54545454545456</v>
      </c>
      <c r="K335" s="117">
        <v>454.54545454545456</v>
      </c>
      <c r="L335" s="117">
        <v>454.54545454545456</v>
      </c>
      <c r="M335" s="117">
        <v>454.54545454545456</v>
      </c>
      <c r="N335" s="117">
        <v>454.54545454545456</v>
      </c>
      <c r="O335" s="117">
        <v>454.54545454545456</v>
      </c>
      <c r="P335" s="117">
        <v>454.54545454545456</v>
      </c>
      <c r="Q335" s="117">
        <v>454.54545454545456</v>
      </c>
      <c r="R335" s="117">
        <f t="shared" si="127"/>
        <v>5000.0000000000009</v>
      </c>
      <c r="S335" s="118"/>
      <c r="T335" s="87"/>
      <c r="U335" s="88"/>
      <c r="V335" s="89"/>
      <c r="AD335" s="116">
        <v>0</v>
      </c>
      <c r="AF335" s="142" t="e">
        <f t="shared" si="125"/>
        <v>#DIV/0!</v>
      </c>
    </row>
    <row r="336" spans="1:32" ht="29" x14ac:dyDescent="0.35">
      <c r="A336" s="116" t="s">
        <v>1033</v>
      </c>
      <c r="B336" s="115" t="s">
        <v>1034</v>
      </c>
      <c r="C336" s="116"/>
      <c r="D336" s="116"/>
      <c r="E336" s="120">
        <v>1462335.2400000021</v>
      </c>
      <c r="F336" s="116"/>
      <c r="G336" s="117">
        <f t="shared" si="121"/>
        <v>132939.56727272747</v>
      </c>
      <c r="H336" s="117">
        <v>132939.56727272747</v>
      </c>
      <c r="I336" s="117">
        <v>132939.56727272747</v>
      </c>
      <c r="J336" s="117">
        <v>132939.56727272747</v>
      </c>
      <c r="K336" s="117">
        <v>132939.56727272747</v>
      </c>
      <c r="L336" s="117">
        <v>132939.56727272747</v>
      </c>
      <c r="M336" s="117">
        <v>132939.56727272747</v>
      </c>
      <c r="N336" s="117">
        <v>132939.56727272747</v>
      </c>
      <c r="O336" s="117">
        <v>132939.56727272747</v>
      </c>
      <c r="P336" s="117">
        <v>132939.56727272747</v>
      </c>
      <c r="Q336" s="117">
        <v>132939.56727272747</v>
      </c>
      <c r="R336" s="117">
        <f t="shared" si="127"/>
        <v>1462335.2400000019</v>
      </c>
      <c r="AD336" s="116">
        <v>0</v>
      </c>
      <c r="AF336" s="142" t="e">
        <f t="shared" si="125"/>
        <v>#DIV/0!</v>
      </c>
    </row>
    <row r="337" spans="1:32" ht="29" x14ac:dyDescent="0.35">
      <c r="A337" s="116" t="s">
        <v>1035</v>
      </c>
      <c r="B337" s="115" t="s">
        <v>1036</v>
      </c>
      <c r="C337" s="116"/>
      <c r="D337" s="116"/>
      <c r="E337" s="120">
        <v>60139188.680000007</v>
      </c>
      <c r="F337" s="116"/>
      <c r="G337" s="117">
        <f t="shared" si="121"/>
        <v>5467198.9709090916</v>
      </c>
      <c r="H337" s="117">
        <v>5467198.9709090916</v>
      </c>
      <c r="I337" s="117">
        <v>5467198.9709090916</v>
      </c>
      <c r="J337" s="117">
        <v>5467198.9709090916</v>
      </c>
      <c r="K337" s="117">
        <v>5467198.9709090916</v>
      </c>
      <c r="L337" s="117">
        <v>5467198.9709090916</v>
      </c>
      <c r="M337" s="117">
        <v>5467198.9709090916</v>
      </c>
      <c r="N337" s="117">
        <v>5467198.9709090916</v>
      </c>
      <c r="O337" s="117">
        <v>5467198.9709090916</v>
      </c>
      <c r="P337" s="117">
        <v>5467198.9709090916</v>
      </c>
      <c r="Q337" s="117">
        <v>5467198.9709090916</v>
      </c>
      <c r="R337" s="117">
        <f t="shared" si="127"/>
        <v>60139188.68</v>
      </c>
      <c r="AD337" s="116">
        <v>0</v>
      </c>
      <c r="AF337" s="142" t="e">
        <f t="shared" si="125"/>
        <v>#DIV/0!</v>
      </c>
    </row>
    <row r="338" spans="1:32" ht="29" x14ac:dyDescent="0.35">
      <c r="A338" s="116" t="s">
        <v>1037</v>
      </c>
      <c r="B338" s="115" t="s">
        <v>1038</v>
      </c>
      <c r="C338" s="116"/>
      <c r="D338" s="116"/>
      <c r="E338" s="120">
        <v>282815</v>
      </c>
      <c r="F338" s="116"/>
      <c r="G338" s="117">
        <f t="shared" si="121"/>
        <v>25710.454545454544</v>
      </c>
      <c r="H338" s="117">
        <v>25710.454545454544</v>
      </c>
      <c r="I338" s="117">
        <v>25710.454545454544</v>
      </c>
      <c r="J338" s="117">
        <v>25710.454545454544</v>
      </c>
      <c r="K338" s="117">
        <v>25710.454545454544</v>
      </c>
      <c r="L338" s="117">
        <v>25710.454545454544</v>
      </c>
      <c r="M338" s="117">
        <v>25710.454545454544</v>
      </c>
      <c r="N338" s="117">
        <v>25710.454545454544</v>
      </c>
      <c r="O338" s="117">
        <v>25710.454545454544</v>
      </c>
      <c r="P338" s="117">
        <v>25710.454545454544</v>
      </c>
      <c r="Q338" s="117">
        <v>25710.454545454544</v>
      </c>
      <c r="R338" s="117">
        <f t="shared" si="127"/>
        <v>282814.99999999994</v>
      </c>
      <c r="S338" s="118"/>
      <c r="T338" s="87"/>
      <c r="U338" s="88"/>
      <c r="V338" s="89"/>
      <c r="AD338" s="116">
        <v>0</v>
      </c>
      <c r="AF338" s="142" t="e">
        <f t="shared" si="125"/>
        <v>#DIV/0!</v>
      </c>
    </row>
    <row r="339" spans="1:32" ht="29" x14ac:dyDescent="0.35">
      <c r="A339" s="116" t="s">
        <v>1039</v>
      </c>
      <c r="B339" s="115" t="s">
        <v>1040</v>
      </c>
      <c r="C339" s="116"/>
      <c r="D339" s="116"/>
      <c r="E339" s="120">
        <v>3015215.1100000143</v>
      </c>
      <c r="F339" s="116"/>
      <c r="G339" s="117">
        <f t="shared" si="121"/>
        <v>274110.46454545582</v>
      </c>
      <c r="H339" s="117">
        <v>274110.46454545582</v>
      </c>
      <c r="I339" s="117">
        <v>274110.46454545582</v>
      </c>
      <c r="J339" s="117">
        <v>274110.46454545582</v>
      </c>
      <c r="K339" s="117">
        <v>274110.46454545582</v>
      </c>
      <c r="L339" s="117">
        <v>274110.46454545582</v>
      </c>
      <c r="M339" s="117">
        <v>274110.46454545582</v>
      </c>
      <c r="N339" s="117">
        <v>274110.46454545582</v>
      </c>
      <c r="O339" s="117">
        <v>274110.46454545582</v>
      </c>
      <c r="P339" s="117">
        <v>274110.46454545582</v>
      </c>
      <c r="Q339" s="117">
        <v>274110.46454545582</v>
      </c>
      <c r="R339" s="117">
        <f t="shared" si="127"/>
        <v>3015215.1100000138</v>
      </c>
      <c r="S339" s="118"/>
      <c r="T339" s="87"/>
      <c r="U339" s="88"/>
      <c r="V339" s="89"/>
      <c r="AD339" s="116">
        <v>0</v>
      </c>
      <c r="AF339" s="142" t="e">
        <f t="shared" si="125"/>
        <v>#DIV/0!</v>
      </c>
    </row>
    <row r="340" spans="1:32" ht="29" x14ac:dyDescent="0.35">
      <c r="A340" s="116" t="s">
        <v>1041</v>
      </c>
      <c r="B340" s="115" t="s">
        <v>1042</v>
      </c>
      <c r="C340" s="116"/>
      <c r="D340" s="116"/>
      <c r="E340" s="120">
        <v>9705246.0200000107</v>
      </c>
      <c r="F340" s="116"/>
      <c r="G340" s="117">
        <f t="shared" si="121"/>
        <v>882295.0927272737</v>
      </c>
      <c r="H340" s="117">
        <v>882295.0927272737</v>
      </c>
      <c r="I340" s="117">
        <v>882295.0927272737</v>
      </c>
      <c r="J340" s="117">
        <v>882295.0927272737</v>
      </c>
      <c r="K340" s="117">
        <v>882295.0927272737</v>
      </c>
      <c r="L340" s="117">
        <v>882295.0927272737</v>
      </c>
      <c r="M340" s="117">
        <v>882295.0927272737</v>
      </c>
      <c r="N340" s="117">
        <v>882295.0927272737</v>
      </c>
      <c r="O340" s="117">
        <v>882295.0927272737</v>
      </c>
      <c r="P340" s="117">
        <v>882295.0927272737</v>
      </c>
      <c r="Q340" s="117">
        <v>882295.0927272737</v>
      </c>
      <c r="R340" s="117">
        <f t="shared" si="127"/>
        <v>9705246.0200000107</v>
      </c>
      <c r="S340" s="118"/>
      <c r="T340" s="87"/>
      <c r="U340" s="88"/>
      <c r="V340" s="89"/>
      <c r="AD340" s="116">
        <v>0</v>
      </c>
      <c r="AF340" s="142" t="e">
        <f t="shared" si="125"/>
        <v>#DIV/0!</v>
      </c>
    </row>
    <row r="341" spans="1:32" ht="29" x14ac:dyDescent="0.35">
      <c r="A341" s="116" t="s">
        <v>1043</v>
      </c>
      <c r="B341" s="115" t="s">
        <v>1044</v>
      </c>
      <c r="C341" s="116"/>
      <c r="D341" s="116"/>
      <c r="E341" s="120">
        <v>3691380</v>
      </c>
      <c r="F341" s="116"/>
      <c r="G341" s="117">
        <f t="shared" si="121"/>
        <v>335580</v>
      </c>
      <c r="H341" s="117">
        <v>335580</v>
      </c>
      <c r="I341" s="117">
        <v>335580</v>
      </c>
      <c r="J341" s="117">
        <v>335580</v>
      </c>
      <c r="K341" s="117">
        <v>335580</v>
      </c>
      <c r="L341" s="117">
        <v>335580</v>
      </c>
      <c r="M341" s="117">
        <v>335580</v>
      </c>
      <c r="N341" s="117">
        <v>335580</v>
      </c>
      <c r="O341" s="117">
        <v>335580</v>
      </c>
      <c r="P341" s="117">
        <v>335580</v>
      </c>
      <c r="Q341" s="117">
        <v>335580</v>
      </c>
      <c r="R341" s="117">
        <f t="shared" si="127"/>
        <v>3691380</v>
      </c>
      <c r="AD341" s="116">
        <v>0</v>
      </c>
      <c r="AF341" s="142" t="e">
        <f t="shared" si="125"/>
        <v>#DIV/0!</v>
      </c>
    </row>
    <row r="342" spans="1:32" x14ac:dyDescent="0.35">
      <c r="A342" s="116" t="s">
        <v>1045</v>
      </c>
      <c r="B342" s="115" t="s">
        <v>1046</v>
      </c>
      <c r="C342" s="116"/>
      <c r="D342" s="116"/>
      <c r="E342" s="120">
        <v>69033301.780000001</v>
      </c>
      <c r="F342" s="116"/>
      <c r="G342" s="117">
        <f t="shared" si="121"/>
        <v>6275754.707272727</v>
      </c>
      <c r="H342" s="117">
        <v>6275754.707272727</v>
      </c>
      <c r="I342" s="117">
        <v>6275754.707272727</v>
      </c>
      <c r="J342" s="117">
        <v>6275754.707272727</v>
      </c>
      <c r="K342" s="117">
        <v>6275754.707272727</v>
      </c>
      <c r="L342" s="117">
        <v>6275754.707272727</v>
      </c>
      <c r="M342" s="117">
        <v>6275754.707272727</v>
      </c>
      <c r="N342" s="117">
        <v>6275754.707272727</v>
      </c>
      <c r="O342" s="117">
        <v>6275754.707272727</v>
      </c>
      <c r="P342" s="117">
        <v>6275754.707272727</v>
      </c>
      <c r="Q342" s="117">
        <v>6275754.707272727</v>
      </c>
      <c r="R342" s="117">
        <f t="shared" si="127"/>
        <v>69033301.779999986</v>
      </c>
      <c r="S342" s="118"/>
      <c r="T342" s="87"/>
      <c r="U342" s="88"/>
      <c r="V342" s="89"/>
      <c r="AD342" s="116">
        <v>0</v>
      </c>
      <c r="AF342" s="142" t="e">
        <f t="shared" si="125"/>
        <v>#DIV/0!</v>
      </c>
    </row>
    <row r="343" spans="1:32" x14ac:dyDescent="0.35">
      <c r="A343" s="94" t="s">
        <v>1047</v>
      </c>
      <c r="B343" s="94" t="s">
        <v>1048</v>
      </c>
      <c r="C343" s="96"/>
      <c r="D343" s="96"/>
      <c r="E343" s="97">
        <f>SUM(E344:E350)</f>
        <v>87402263.090000004</v>
      </c>
      <c r="F343" s="97">
        <f t="shared" ref="F343:R343" si="128">SUM(F344:F350)</f>
        <v>0</v>
      </c>
      <c r="G343" s="97">
        <f t="shared" si="128"/>
        <v>7945660.2809090903</v>
      </c>
      <c r="H343" s="97">
        <f t="shared" si="128"/>
        <v>7945660.2809090903</v>
      </c>
      <c r="I343" s="97">
        <f t="shared" si="128"/>
        <v>7945660.2809090903</v>
      </c>
      <c r="J343" s="97">
        <f t="shared" si="128"/>
        <v>7945660.2809090903</v>
      </c>
      <c r="K343" s="97">
        <f t="shared" si="128"/>
        <v>7945660.2809090903</v>
      </c>
      <c r="L343" s="97">
        <f t="shared" si="128"/>
        <v>7945660.2809090903</v>
      </c>
      <c r="M343" s="97">
        <f t="shared" si="128"/>
        <v>7945660.2809090903</v>
      </c>
      <c r="N343" s="97">
        <f t="shared" si="128"/>
        <v>7945660.2809090903</v>
      </c>
      <c r="O343" s="97">
        <f t="shared" si="128"/>
        <v>7945660.2809090903</v>
      </c>
      <c r="P343" s="97">
        <f t="shared" si="128"/>
        <v>7945660.2809090903</v>
      </c>
      <c r="Q343" s="97">
        <f t="shared" si="128"/>
        <v>7945660.2809090903</v>
      </c>
      <c r="R343" s="97">
        <f t="shared" si="128"/>
        <v>87402263.089999989</v>
      </c>
      <c r="AD343" s="97">
        <v>0</v>
      </c>
      <c r="AF343" s="137" t="e">
        <f t="shared" si="125"/>
        <v>#DIV/0!</v>
      </c>
    </row>
    <row r="344" spans="1:32" x14ac:dyDescent="0.35">
      <c r="A344" s="116" t="s">
        <v>1049</v>
      </c>
      <c r="B344" s="115" t="s">
        <v>1050</v>
      </c>
      <c r="C344" s="116"/>
      <c r="D344" s="116"/>
      <c r="E344" s="123">
        <v>3375956</v>
      </c>
      <c r="F344" s="116"/>
      <c r="G344" s="117">
        <f t="shared" si="121"/>
        <v>306905.09090909088</v>
      </c>
      <c r="H344" s="117">
        <v>306905.09090909088</v>
      </c>
      <c r="I344" s="117">
        <v>306905.09090909088</v>
      </c>
      <c r="J344" s="117">
        <v>306905.09090909088</v>
      </c>
      <c r="K344" s="117">
        <v>306905.09090909088</v>
      </c>
      <c r="L344" s="117">
        <v>306905.09090909088</v>
      </c>
      <c r="M344" s="117">
        <v>306905.09090909088</v>
      </c>
      <c r="N344" s="117">
        <v>306905.09090909088</v>
      </c>
      <c r="O344" s="117">
        <v>306905.09090909088</v>
      </c>
      <c r="P344" s="117">
        <v>306905.09090909088</v>
      </c>
      <c r="Q344" s="117">
        <v>306905.09090909088</v>
      </c>
      <c r="R344" s="117">
        <f t="shared" ref="R344:R359" si="129">SUM(F344:Q344)</f>
        <v>3375955.9999999995</v>
      </c>
      <c r="S344" s="118"/>
      <c r="T344" s="87"/>
      <c r="U344" s="88"/>
      <c r="V344" s="89"/>
      <c r="AD344" s="116">
        <v>0</v>
      </c>
      <c r="AF344" s="142" t="e">
        <f t="shared" si="125"/>
        <v>#DIV/0!</v>
      </c>
    </row>
    <row r="345" spans="1:32" x14ac:dyDescent="0.35">
      <c r="A345" s="116" t="s">
        <v>1051</v>
      </c>
      <c r="B345" s="115" t="s">
        <v>1052</v>
      </c>
      <c r="C345" s="116"/>
      <c r="D345" s="116"/>
      <c r="E345" s="123">
        <v>898908</v>
      </c>
      <c r="F345" s="116"/>
      <c r="G345" s="117">
        <f t="shared" si="121"/>
        <v>81718.909090909088</v>
      </c>
      <c r="H345" s="117">
        <v>81718.909090909088</v>
      </c>
      <c r="I345" s="117">
        <v>81718.909090909088</v>
      </c>
      <c r="J345" s="117">
        <v>81718.909090909088</v>
      </c>
      <c r="K345" s="117">
        <v>81718.909090909088</v>
      </c>
      <c r="L345" s="117">
        <v>81718.909090909088</v>
      </c>
      <c r="M345" s="117">
        <v>81718.909090909088</v>
      </c>
      <c r="N345" s="117">
        <v>81718.909090909088</v>
      </c>
      <c r="O345" s="117">
        <v>81718.909090909088</v>
      </c>
      <c r="P345" s="117">
        <v>81718.909090909088</v>
      </c>
      <c r="Q345" s="117">
        <v>81718.909090909088</v>
      </c>
      <c r="R345" s="117">
        <f t="shared" si="129"/>
        <v>898907.99999999977</v>
      </c>
      <c r="S345" s="118"/>
      <c r="T345" s="87"/>
      <c r="U345" s="88"/>
      <c r="V345" s="89"/>
      <c r="AD345" s="116">
        <v>0</v>
      </c>
      <c r="AF345" s="142" t="e">
        <f t="shared" si="125"/>
        <v>#DIV/0!</v>
      </c>
    </row>
    <row r="346" spans="1:32" ht="29" x14ac:dyDescent="0.35">
      <c r="A346" s="116" t="s">
        <v>1053</v>
      </c>
      <c r="B346" s="115" t="s">
        <v>1054</v>
      </c>
      <c r="C346" s="116"/>
      <c r="D346" s="116"/>
      <c r="E346" s="123">
        <v>1181670</v>
      </c>
      <c r="F346" s="116"/>
      <c r="G346" s="117">
        <f t="shared" si="121"/>
        <v>107424.54545454546</v>
      </c>
      <c r="H346" s="117">
        <v>107424.54545454546</v>
      </c>
      <c r="I346" s="117">
        <v>107424.54545454546</v>
      </c>
      <c r="J346" s="117">
        <v>107424.54545454546</v>
      </c>
      <c r="K346" s="117">
        <v>107424.54545454546</v>
      </c>
      <c r="L346" s="117">
        <v>107424.54545454546</v>
      </c>
      <c r="M346" s="117">
        <v>107424.54545454546</v>
      </c>
      <c r="N346" s="117">
        <v>107424.54545454546</v>
      </c>
      <c r="O346" s="117">
        <v>107424.54545454546</v>
      </c>
      <c r="P346" s="117">
        <v>107424.54545454546</v>
      </c>
      <c r="Q346" s="117">
        <v>107424.54545454546</v>
      </c>
      <c r="R346" s="117">
        <f t="shared" si="129"/>
        <v>1181669.9999999998</v>
      </c>
      <c r="AD346" s="116">
        <v>0</v>
      </c>
      <c r="AF346" s="142" t="e">
        <f t="shared" si="125"/>
        <v>#DIV/0!</v>
      </c>
    </row>
    <row r="347" spans="1:32" ht="29" x14ac:dyDescent="0.35">
      <c r="A347" s="116" t="s">
        <v>1055</v>
      </c>
      <c r="B347" s="115" t="s">
        <v>1056</v>
      </c>
      <c r="C347" s="116"/>
      <c r="D347" s="116"/>
      <c r="E347" s="123">
        <v>4180583</v>
      </c>
      <c r="F347" s="116"/>
      <c r="G347" s="117">
        <f t="shared" si="121"/>
        <v>380053</v>
      </c>
      <c r="H347" s="117">
        <v>380053</v>
      </c>
      <c r="I347" s="117">
        <v>380053</v>
      </c>
      <c r="J347" s="117">
        <v>380053</v>
      </c>
      <c r="K347" s="117">
        <v>380053</v>
      </c>
      <c r="L347" s="117">
        <v>380053</v>
      </c>
      <c r="M347" s="117">
        <v>380053</v>
      </c>
      <c r="N347" s="117">
        <v>380053</v>
      </c>
      <c r="O347" s="117">
        <v>380053</v>
      </c>
      <c r="P347" s="117">
        <v>380053</v>
      </c>
      <c r="Q347" s="117">
        <v>380053</v>
      </c>
      <c r="R347" s="117">
        <f t="shared" si="129"/>
        <v>4180583</v>
      </c>
      <c r="S347" s="118"/>
      <c r="T347" s="87"/>
      <c r="U347" s="88"/>
      <c r="V347" s="89"/>
      <c r="AD347" s="116">
        <v>0</v>
      </c>
      <c r="AF347" s="142" t="e">
        <f t="shared" si="125"/>
        <v>#DIV/0!</v>
      </c>
    </row>
    <row r="348" spans="1:32" x14ac:dyDescent="0.35">
      <c r="A348" s="116" t="s">
        <v>1057</v>
      </c>
      <c r="B348" s="115" t="s">
        <v>1058</v>
      </c>
      <c r="C348" s="116"/>
      <c r="D348" s="116"/>
      <c r="E348" s="123">
        <v>2074727</v>
      </c>
      <c r="F348" s="116"/>
      <c r="G348" s="117">
        <f t="shared" si="121"/>
        <v>188611.54545454544</v>
      </c>
      <c r="H348" s="117">
        <v>188611.54545454544</v>
      </c>
      <c r="I348" s="117">
        <v>188611.54545454544</v>
      </c>
      <c r="J348" s="117">
        <v>188611.54545454544</v>
      </c>
      <c r="K348" s="117">
        <v>188611.54545454544</v>
      </c>
      <c r="L348" s="117">
        <v>188611.54545454544</v>
      </c>
      <c r="M348" s="117">
        <v>188611.54545454544</v>
      </c>
      <c r="N348" s="117">
        <v>188611.54545454544</v>
      </c>
      <c r="O348" s="117">
        <v>188611.54545454544</v>
      </c>
      <c r="P348" s="117">
        <v>188611.54545454544</v>
      </c>
      <c r="Q348" s="117">
        <v>188611.54545454544</v>
      </c>
      <c r="R348" s="117">
        <f t="shared" si="129"/>
        <v>2074726.9999999998</v>
      </c>
      <c r="S348" s="118"/>
      <c r="T348" s="87"/>
      <c r="U348" s="88"/>
      <c r="V348" s="89"/>
      <c r="AD348" s="116">
        <v>0</v>
      </c>
      <c r="AF348" s="142" t="e">
        <f t="shared" si="125"/>
        <v>#DIV/0!</v>
      </c>
    </row>
    <row r="349" spans="1:32" ht="29" x14ac:dyDescent="0.35">
      <c r="A349" s="116" t="s">
        <v>1059</v>
      </c>
      <c r="B349" s="115" t="s">
        <v>1060</v>
      </c>
      <c r="C349" s="116"/>
      <c r="D349" s="116"/>
      <c r="E349" s="123">
        <v>49878207</v>
      </c>
      <c r="F349" s="116"/>
      <c r="G349" s="117">
        <f t="shared" si="121"/>
        <v>4534382.4545454541</v>
      </c>
      <c r="H349" s="117">
        <v>4534382.4545454541</v>
      </c>
      <c r="I349" s="117">
        <v>4534382.4545454541</v>
      </c>
      <c r="J349" s="117">
        <v>4534382.4545454541</v>
      </c>
      <c r="K349" s="117">
        <v>4534382.4545454541</v>
      </c>
      <c r="L349" s="117">
        <v>4534382.4545454541</v>
      </c>
      <c r="M349" s="117">
        <v>4534382.4545454541</v>
      </c>
      <c r="N349" s="117">
        <v>4534382.4545454541</v>
      </c>
      <c r="O349" s="117">
        <v>4534382.4545454541</v>
      </c>
      <c r="P349" s="117">
        <v>4534382.4545454541</v>
      </c>
      <c r="Q349" s="117">
        <v>4534382.4545454541</v>
      </c>
      <c r="R349" s="117">
        <f t="shared" si="129"/>
        <v>49878206.999999993</v>
      </c>
      <c r="S349" s="118"/>
      <c r="T349" s="87"/>
      <c r="U349" s="88"/>
      <c r="V349" s="89"/>
      <c r="AD349" s="116">
        <v>0</v>
      </c>
      <c r="AF349" s="142" t="e">
        <f t="shared" si="125"/>
        <v>#DIV/0!</v>
      </c>
    </row>
    <row r="350" spans="1:32" ht="29" x14ac:dyDescent="0.35">
      <c r="A350" s="116" t="s">
        <v>1061</v>
      </c>
      <c r="B350" s="115" t="s">
        <v>1062</v>
      </c>
      <c r="C350" s="116"/>
      <c r="D350" s="116"/>
      <c r="E350" s="123">
        <f>25812211.91+0.18</f>
        <v>25812212.09</v>
      </c>
      <c r="F350" s="116"/>
      <c r="G350" s="117">
        <f t="shared" si="121"/>
        <v>2346564.7354545454</v>
      </c>
      <c r="H350" s="117">
        <v>2346564.7354545454</v>
      </c>
      <c r="I350" s="117">
        <v>2346564.7354545454</v>
      </c>
      <c r="J350" s="117">
        <v>2346564.7354545454</v>
      </c>
      <c r="K350" s="117">
        <v>2346564.7354545454</v>
      </c>
      <c r="L350" s="117">
        <v>2346564.7354545454</v>
      </c>
      <c r="M350" s="117">
        <v>2346564.7354545454</v>
      </c>
      <c r="N350" s="117">
        <v>2346564.7354545454</v>
      </c>
      <c r="O350" s="117">
        <v>2346564.7354545454</v>
      </c>
      <c r="P350" s="117">
        <v>2346564.7354545454</v>
      </c>
      <c r="Q350" s="117">
        <v>2346564.7354545454</v>
      </c>
      <c r="R350" s="117">
        <f t="shared" si="129"/>
        <v>25812212.089999992</v>
      </c>
      <c r="S350" s="118"/>
      <c r="T350" s="87"/>
      <c r="U350" s="88"/>
      <c r="V350" s="89"/>
      <c r="AD350" s="116">
        <v>0</v>
      </c>
      <c r="AF350" s="142" t="e">
        <f t="shared" si="125"/>
        <v>#DIV/0!</v>
      </c>
    </row>
    <row r="351" spans="1:32" x14ac:dyDescent="0.35">
      <c r="A351" s="94" t="s">
        <v>1063</v>
      </c>
      <c r="B351" s="94" t="s">
        <v>204</v>
      </c>
      <c r="C351" s="96"/>
      <c r="D351" s="96"/>
      <c r="E351" s="97">
        <f>+E352</f>
        <v>81175164.599999994</v>
      </c>
      <c r="F351" s="97">
        <f t="shared" ref="F351:R351" si="130">+F352</f>
        <v>0</v>
      </c>
      <c r="G351" s="97">
        <f t="shared" si="130"/>
        <v>7379560.418181818</v>
      </c>
      <c r="H351" s="97">
        <f t="shared" si="130"/>
        <v>7379560.418181818</v>
      </c>
      <c r="I351" s="97">
        <f t="shared" si="130"/>
        <v>7379560.418181818</v>
      </c>
      <c r="J351" s="97">
        <f t="shared" si="130"/>
        <v>7379560.418181818</v>
      </c>
      <c r="K351" s="97">
        <f t="shared" si="130"/>
        <v>7379560.418181818</v>
      </c>
      <c r="L351" s="97">
        <f t="shared" si="130"/>
        <v>7379560.418181818</v>
      </c>
      <c r="M351" s="97">
        <f t="shared" si="130"/>
        <v>7379560.418181818</v>
      </c>
      <c r="N351" s="97">
        <f t="shared" si="130"/>
        <v>7379560.418181818</v>
      </c>
      <c r="O351" s="97">
        <f t="shared" si="130"/>
        <v>7379560.418181818</v>
      </c>
      <c r="P351" s="97">
        <f t="shared" si="130"/>
        <v>7379560.418181818</v>
      </c>
      <c r="Q351" s="97">
        <f t="shared" si="130"/>
        <v>7379560.418181818</v>
      </c>
      <c r="R351" s="97">
        <f t="shared" si="130"/>
        <v>81175164.600000024</v>
      </c>
      <c r="AD351" s="97">
        <v>0</v>
      </c>
      <c r="AF351" s="137" t="e">
        <f t="shared" si="125"/>
        <v>#DIV/0!</v>
      </c>
    </row>
    <row r="352" spans="1:32" ht="29" x14ac:dyDescent="0.35">
      <c r="A352" s="116" t="s">
        <v>1064</v>
      </c>
      <c r="B352" s="115" t="s">
        <v>1065</v>
      </c>
      <c r="C352" s="116"/>
      <c r="D352" s="116"/>
      <c r="E352" s="120">
        <v>81175164.599999994</v>
      </c>
      <c r="F352" s="116"/>
      <c r="G352" s="117">
        <f t="shared" si="121"/>
        <v>7379560.418181818</v>
      </c>
      <c r="H352" s="117">
        <v>7379560.418181818</v>
      </c>
      <c r="I352" s="117">
        <v>7379560.418181818</v>
      </c>
      <c r="J352" s="117">
        <v>7379560.418181818</v>
      </c>
      <c r="K352" s="117">
        <v>7379560.418181818</v>
      </c>
      <c r="L352" s="117">
        <v>7379560.418181818</v>
      </c>
      <c r="M352" s="117">
        <v>7379560.418181818</v>
      </c>
      <c r="N352" s="117">
        <v>7379560.418181818</v>
      </c>
      <c r="O352" s="117">
        <v>7379560.418181818</v>
      </c>
      <c r="P352" s="117">
        <v>7379560.418181818</v>
      </c>
      <c r="Q352" s="117">
        <v>7379560.418181818</v>
      </c>
      <c r="R352" s="117">
        <f t="shared" si="129"/>
        <v>81175164.600000024</v>
      </c>
      <c r="S352" s="118"/>
      <c r="T352" s="87"/>
      <c r="U352" s="88"/>
      <c r="V352" s="89"/>
      <c r="AD352" s="116">
        <v>0</v>
      </c>
      <c r="AF352" s="142" t="e">
        <f t="shared" si="125"/>
        <v>#DIV/0!</v>
      </c>
    </row>
    <row r="353" spans="1:32" ht="29" x14ac:dyDescent="0.35">
      <c r="A353" s="116" t="s">
        <v>1066</v>
      </c>
      <c r="B353" s="115" t="s">
        <v>206</v>
      </c>
      <c r="C353" s="116"/>
      <c r="D353" s="116"/>
      <c r="E353" s="120">
        <v>605226612</v>
      </c>
      <c r="F353" s="116"/>
      <c r="G353" s="117">
        <f t="shared" si="121"/>
        <v>55020601.090909094</v>
      </c>
      <c r="H353" s="117">
        <v>55020601.090909094</v>
      </c>
      <c r="I353" s="117">
        <v>55020601.090909094</v>
      </c>
      <c r="J353" s="117">
        <v>55020601.090909094</v>
      </c>
      <c r="K353" s="117">
        <v>55020601.090909094</v>
      </c>
      <c r="L353" s="117">
        <v>55020601.090909094</v>
      </c>
      <c r="M353" s="117">
        <v>55020601.090909094</v>
      </c>
      <c r="N353" s="117">
        <v>55020601.090909094</v>
      </c>
      <c r="O353" s="117">
        <v>55020601.090909094</v>
      </c>
      <c r="P353" s="117">
        <v>55020601.090909094</v>
      </c>
      <c r="Q353" s="117">
        <v>55020601.090909094</v>
      </c>
      <c r="R353" s="117">
        <f t="shared" si="129"/>
        <v>605226612.00000024</v>
      </c>
      <c r="S353" s="118"/>
      <c r="T353" s="87"/>
      <c r="U353" s="88"/>
      <c r="V353" s="89"/>
      <c r="AD353" s="116">
        <v>0</v>
      </c>
      <c r="AF353" s="142" t="e">
        <f t="shared" si="125"/>
        <v>#DIV/0!</v>
      </c>
    </row>
    <row r="354" spans="1:32" ht="29" x14ac:dyDescent="0.35">
      <c r="A354" s="116" t="s">
        <v>1067</v>
      </c>
      <c r="B354" s="115" t="s">
        <v>207</v>
      </c>
      <c r="C354" s="116"/>
      <c r="D354" s="116"/>
      <c r="E354" s="120">
        <v>658324932</v>
      </c>
      <c r="F354" s="116"/>
      <c r="G354" s="117">
        <f t="shared" si="121"/>
        <v>59847721.090909094</v>
      </c>
      <c r="H354" s="117">
        <v>59847721.090909094</v>
      </c>
      <c r="I354" s="117">
        <v>59847721.090909094</v>
      </c>
      <c r="J354" s="117">
        <v>59847721.090909094</v>
      </c>
      <c r="K354" s="117">
        <v>59847721.090909094</v>
      </c>
      <c r="L354" s="117">
        <v>59847721.090909094</v>
      </c>
      <c r="M354" s="117">
        <v>59847721.090909094</v>
      </c>
      <c r="N354" s="117">
        <v>59847721.090909094</v>
      </c>
      <c r="O354" s="117">
        <v>59847721.090909094</v>
      </c>
      <c r="P354" s="117">
        <v>59847721.090909094</v>
      </c>
      <c r="Q354" s="117">
        <v>59847721.090909094</v>
      </c>
      <c r="R354" s="117">
        <f t="shared" si="129"/>
        <v>658324932.00000024</v>
      </c>
      <c r="S354" s="118"/>
      <c r="T354" s="87"/>
      <c r="U354" s="88"/>
      <c r="V354" s="89"/>
      <c r="AD354" s="116">
        <v>0</v>
      </c>
      <c r="AF354" s="142" t="e">
        <f t="shared" si="125"/>
        <v>#DIV/0!</v>
      </c>
    </row>
    <row r="355" spans="1:32" x14ac:dyDescent="0.35">
      <c r="A355" s="116" t="s">
        <v>1068</v>
      </c>
      <c r="B355" s="115" t="s">
        <v>208</v>
      </c>
      <c r="C355" s="116"/>
      <c r="D355" s="116"/>
      <c r="E355" s="120">
        <v>29204681</v>
      </c>
      <c r="F355" s="116"/>
      <c r="G355" s="117">
        <f t="shared" si="121"/>
        <v>2654971</v>
      </c>
      <c r="H355" s="117">
        <v>2654971</v>
      </c>
      <c r="I355" s="117">
        <v>2654971</v>
      </c>
      <c r="J355" s="117">
        <v>2654971</v>
      </c>
      <c r="K355" s="117">
        <v>2654971</v>
      </c>
      <c r="L355" s="117">
        <v>2654971</v>
      </c>
      <c r="M355" s="117">
        <v>2654971</v>
      </c>
      <c r="N355" s="117">
        <v>2654971</v>
      </c>
      <c r="O355" s="117">
        <v>2654971</v>
      </c>
      <c r="P355" s="117">
        <v>2654971</v>
      </c>
      <c r="Q355" s="117">
        <v>2654971</v>
      </c>
      <c r="R355" s="117">
        <f t="shared" si="129"/>
        <v>29204681</v>
      </c>
      <c r="AD355" s="116">
        <v>0</v>
      </c>
      <c r="AF355" s="142" t="e">
        <f t="shared" si="125"/>
        <v>#DIV/0!</v>
      </c>
    </row>
    <row r="356" spans="1:32" ht="29" x14ac:dyDescent="0.35">
      <c r="A356" s="116" t="s">
        <v>1069</v>
      </c>
      <c r="B356" s="115" t="s">
        <v>1070</v>
      </c>
      <c r="C356" s="116"/>
      <c r="D356" s="116"/>
      <c r="E356" s="120">
        <v>66900000</v>
      </c>
      <c r="F356" s="116"/>
      <c r="G356" s="117">
        <f t="shared" si="121"/>
        <v>6081818.1818181816</v>
      </c>
      <c r="H356" s="117">
        <v>6081818.1818181816</v>
      </c>
      <c r="I356" s="117">
        <v>6081818.1818181816</v>
      </c>
      <c r="J356" s="117">
        <v>6081818.1818181816</v>
      </c>
      <c r="K356" s="117">
        <v>6081818.1818181816</v>
      </c>
      <c r="L356" s="117">
        <v>6081818.1818181816</v>
      </c>
      <c r="M356" s="117">
        <v>6081818.1818181816</v>
      </c>
      <c r="N356" s="117">
        <v>6081818.1818181816</v>
      </c>
      <c r="O356" s="117">
        <v>6081818.1818181816</v>
      </c>
      <c r="P356" s="117">
        <v>6081818.1818181816</v>
      </c>
      <c r="Q356" s="117">
        <v>6081818.1818181816</v>
      </c>
      <c r="R356" s="117">
        <f t="shared" si="129"/>
        <v>66899999.999999985</v>
      </c>
      <c r="AD356" s="116">
        <v>0</v>
      </c>
      <c r="AF356" s="142" t="e">
        <f t="shared" si="125"/>
        <v>#DIV/0!</v>
      </c>
    </row>
    <row r="357" spans="1:32" x14ac:dyDescent="0.35">
      <c r="A357" s="116" t="s">
        <v>1071</v>
      </c>
      <c r="B357" s="115" t="s">
        <v>1072</v>
      </c>
      <c r="C357" s="116"/>
      <c r="D357" s="116"/>
      <c r="E357" s="120">
        <v>264556854.86000001</v>
      </c>
      <c r="F357" s="116"/>
      <c r="G357" s="117">
        <f t="shared" si="121"/>
        <v>24050623.169090912</v>
      </c>
      <c r="H357" s="117">
        <v>24050623.169090912</v>
      </c>
      <c r="I357" s="117">
        <v>24050623.169090912</v>
      </c>
      <c r="J357" s="117">
        <v>24050623.169090912</v>
      </c>
      <c r="K357" s="117">
        <v>24050623.169090912</v>
      </c>
      <c r="L357" s="117">
        <v>24050623.169090912</v>
      </c>
      <c r="M357" s="117">
        <v>24050623.169090912</v>
      </c>
      <c r="N357" s="117">
        <v>24050623.169090912</v>
      </c>
      <c r="O357" s="117">
        <v>24050623.169090912</v>
      </c>
      <c r="P357" s="117">
        <v>24050623.169090912</v>
      </c>
      <c r="Q357" s="117">
        <v>24050623.169090912</v>
      </c>
      <c r="R357" s="117">
        <f t="shared" si="129"/>
        <v>264556854.86000007</v>
      </c>
      <c r="AD357" s="116">
        <v>0</v>
      </c>
      <c r="AF357" s="142" t="e">
        <f t="shared" si="125"/>
        <v>#DIV/0!</v>
      </c>
    </row>
    <row r="358" spans="1:32" ht="29" x14ac:dyDescent="0.35">
      <c r="A358" s="116" t="s">
        <v>1073</v>
      </c>
      <c r="B358" s="115" t="s">
        <v>1074</v>
      </c>
      <c r="C358" s="116"/>
      <c r="D358" s="116"/>
      <c r="E358" s="120">
        <v>33500000</v>
      </c>
      <c r="F358" s="116"/>
      <c r="G358" s="117">
        <f t="shared" si="121"/>
        <v>3045454.5454545454</v>
      </c>
      <c r="H358" s="117">
        <v>3045454.5454545454</v>
      </c>
      <c r="I358" s="117">
        <v>3045454.5454545454</v>
      </c>
      <c r="J358" s="117">
        <v>3045454.5454545454</v>
      </c>
      <c r="K358" s="117">
        <v>3045454.5454545454</v>
      </c>
      <c r="L358" s="117">
        <v>3045454.5454545454</v>
      </c>
      <c r="M358" s="117">
        <v>3045454.5454545454</v>
      </c>
      <c r="N358" s="117">
        <v>3045454.5454545454</v>
      </c>
      <c r="O358" s="117">
        <v>3045454.5454545454</v>
      </c>
      <c r="P358" s="117">
        <v>3045454.5454545454</v>
      </c>
      <c r="Q358" s="117">
        <v>3045454.5454545454</v>
      </c>
      <c r="R358" s="117">
        <f t="shared" si="129"/>
        <v>33500000.000000007</v>
      </c>
      <c r="AD358" s="116">
        <v>0</v>
      </c>
      <c r="AF358" s="142" t="e">
        <f t="shared" si="125"/>
        <v>#DIV/0!</v>
      </c>
    </row>
    <row r="359" spans="1:32" ht="29" x14ac:dyDescent="0.35">
      <c r="A359" s="116" t="s">
        <v>1075</v>
      </c>
      <c r="B359" s="115" t="s">
        <v>1076</v>
      </c>
      <c r="C359" s="116"/>
      <c r="D359" s="116"/>
      <c r="E359" s="120">
        <v>26965898</v>
      </c>
      <c r="F359" s="116"/>
      <c r="G359" s="117">
        <f t="shared" si="121"/>
        <v>2451445.2727272729</v>
      </c>
      <c r="H359" s="117">
        <v>2451445.2727272729</v>
      </c>
      <c r="I359" s="117">
        <v>2451445.2727272729</v>
      </c>
      <c r="J359" s="117">
        <v>2451445.2727272729</v>
      </c>
      <c r="K359" s="117">
        <v>2451445.2727272729</v>
      </c>
      <c r="L359" s="117">
        <v>2451445.2727272729</v>
      </c>
      <c r="M359" s="117">
        <v>2451445.2727272729</v>
      </c>
      <c r="N359" s="117">
        <v>2451445.2727272729</v>
      </c>
      <c r="O359" s="117">
        <v>2451445.2727272729</v>
      </c>
      <c r="P359" s="117">
        <v>2451445.2727272729</v>
      </c>
      <c r="Q359" s="117">
        <v>2451445.2727272729</v>
      </c>
      <c r="R359" s="117">
        <f t="shared" si="129"/>
        <v>26965898.000000004</v>
      </c>
      <c r="AD359" s="116">
        <v>0</v>
      </c>
      <c r="AF359" s="142" t="e">
        <f t="shared" si="125"/>
        <v>#DIV/0!</v>
      </c>
    </row>
    <row r="360" spans="1:32" x14ac:dyDescent="0.35">
      <c r="A360" s="116" t="s">
        <v>1077</v>
      </c>
      <c r="B360" s="115" t="s">
        <v>213</v>
      </c>
      <c r="C360" s="116"/>
      <c r="D360" s="116"/>
      <c r="E360" s="120"/>
      <c r="F360" s="116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AD360" s="116">
        <v>0</v>
      </c>
      <c r="AF360" s="142" t="e">
        <f t="shared" si="125"/>
        <v>#DIV/0!</v>
      </c>
    </row>
    <row r="361" spans="1:32" x14ac:dyDescent="0.35">
      <c r="A361" s="116" t="s">
        <v>1078</v>
      </c>
      <c r="B361" s="115" t="s">
        <v>214</v>
      </c>
      <c r="C361" s="116"/>
      <c r="D361" s="116"/>
      <c r="E361" s="120"/>
      <c r="F361" s="116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AD361" s="116">
        <v>0</v>
      </c>
      <c r="AF361" s="142" t="e">
        <f t="shared" si="125"/>
        <v>#DIV/0!</v>
      </c>
    </row>
    <row r="362" spans="1:32" x14ac:dyDescent="0.35">
      <c r="A362" s="116" t="s">
        <v>1079</v>
      </c>
      <c r="B362" s="115" t="s">
        <v>215</v>
      </c>
      <c r="C362" s="116"/>
      <c r="D362" s="116"/>
      <c r="E362" s="120"/>
      <c r="F362" s="116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AD362" s="116">
        <v>0</v>
      </c>
      <c r="AF362" s="142" t="e">
        <f t="shared" si="125"/>
        <v>#DIV/0!</v>
      </c>
    </row>
    <row r="363" spans="1:32" x14ac:dyDescent="0.35">
      <c r="A363" s="116" t="s">
        <v>1080</v>
      </c>
      <c r="B363" s="115" t="s">
        <v>216</v>
      </c>
      <c r="C363" s="116"/>
      <c r="D363" s="116"/>
      <c r="E363" s="120"/>
      <c r="F363" s="116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AD363" s="116">
        <v>0</v>
      </c>
      <c r="AF363" s="142" t="e">
        <f t="shared" si="125"/>
        <v>#DIV/0!</v>
      </c>
    </row>
    <row r="364" spans="1:32" x14ac:dyDescent="0.35">
      <c r="A364" s="116" t="s">
        <v>1081</v>
      </c>
      <c r="B364" s="115" t="s">
        <v>217</v>
      </c>
      <c r="C364" s="116"/>
      <c r="D364" s="116"/>
      <c r="E364" s="120"/>
      <c r="F364" s="116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AD364" s="116">
        <v>0</v>
      </c>
      <c r="AF364" s="142" t="e">
        <f t="shared" si="125"/>
        <v>#DIV/0!</v>
      </c>
    </row>
    <row r="365" spans="1:32" x14ac:dyDescent="0.35">
      <c r="A365" s="116" t="s">
        <v>1082</v>
      </c>
      <c r="B365" s="115" t="s">
        <v>218</v>
      </c>
      <c r="C365" s="116"/>
      <c r="D365" s="116"/>
      <c r="E365" s="120"/>
      <c r="F365" s="116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AD365" s="116">
        <v>0</v>
      </c>
      <c r="AF365" s="142" t="e">
        <f t="shared" si="125"/>
        <v>#DIV/0!</v>
      </c>
    </row>
    <row r="366" spans="1:32" x14ac:dyDescent="0.35">
      <c r="A366" s="116" t="s">
        <v>1083</v>
      </c>
      <c r="B366" s="115" t="s">
        <v>219</v>
      </c>
      <c r="C366" s="116"/>
      <c r="D366" s="116"/>
      <c r="E366" s="120"/>
      <c r="F366" s="116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AD366" s="116">
        <v>0</v>
      </c>
      <c r="AF366" s="142" t="e">
        <f t="shared" si="125"/>
        <v>#DIV/0!</v>
      </c>
    </row>
    <row r="367" spans="1:32" x14ac:dyDescent="0.35">
      <c r="E367" s="104"/>
      <c r="S367" s="118"/>
      <c r="T367" s="87"/>
      <c r="U367" s="88"/>
      <c r="V367" s="89"/>
    </row>
    <row r="368" spans="1:32" x14ac:dyDescent="0.35">
      <c r="S368" s="118"/>
      <c r="T368" s="87"/>
      <c r="U368" s="88"/>
      <c r="V368" s="89"/>
    </row>
    <row r="369" spans="19:29" x14ac:dyDescent="0.35">
      <c r="S369" s="118"/>
      <c r="T369" s="87"/>
      <c r="U369" s="88"/>
      <c r="V369" s="89"/>
    </row>
    <row r="379" spans="19:29" x14ac:dyDescent="0.35">
      <c r="S379" s="118"/>
      <c r="T379" s="87"/>
      <c r="U379" s="88"/>
      <c r="V379" s="89"/>
    </row>
    <row r="384" spans="19:29" x14ac:dyDescent="0.35">
      <c r="S384" s="97">
        <f t="shared" ref="S384:AC384" si="131">SUM(S385:S395)</f>
        <v>0</v>
      </c>
      <c r="T384" s="97">
        <f t="shared" si="131"/>
        <v>0</v>
      </c>
      <c r="U384" s="97">
        <f t="shared" si="131"/>
        <v>0</v>
      </c>
      <c r="V384" s="97">
        <f t="shared" si="131"/>
        <v>0</v>
      </c>
      <c r="W384" s="97">
        <f t="shared" si="131"/>
        <v>0</v>
      </c>
      <c r="X384" s="97">
        <f t="shared" si="131"/>
        <v>0</v>
      </c>
      <c r="Y384" s="97">
        <f t="shared" si="131"/>
        <v>0</v>
      </c>
      <c r="Z384" s="97">
        <f t="shared" si="131"/>
        <v>0</v>
      </c>
      <c r="AA384" s="97">
        <f t="shared" si="131"/>
        <v>0</v>
      </c>
      <c r="AB384" s="97">
        <f t="shared" si="131"/>
        <v>0</v>
      </c>
      <c r="AC384" s="131">
        <f t="shared" si="131"/>
        <v>0</v>
      </c>
    </row>
    <row r="396" spans="19:22" x14ac:dyDescent="0.35">
      <c r="S396" s="118"/>
      <c r="T396" s="87"/>
      <c r="U396" s="88"/>
      <c r="V396" s="89"/>
    </row>
    <row r="408" spans="19:22" x14ac:dyDescent="0.35">
      <c r="S408" s="118"/>
      <c r="T408" s="87"/>
      <c r="U408" s="88"/>
      <c r="V408" s="89"/>
    </row>
    <row r="416" spans="19:22" x14ac:dyDescent="0.35">
      <c r="S416" s="118"/>
      <c r="T416" s="87"/>
      <c r="U416" s="88"/>
      <c r="V41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Ingresos Marzo 2020</vt:lpstr>
      <vt:lpstr>Gastos Marzo 2020</vt:lpstr>
      <vt:lpstr>Hoja1</vt:lpstr>
      <vt:lpstr>PAC de Ingresos</vt:lpstr>
      <vt:lpstr>PAC de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Usuario de Windows</cp:lastModifiedBy>
  <cp:lastPrinted>2020-03-11T16:18:55Z</cp:lastPrinted>
  <dcterms:created xsi:type="dcterms:W3CDTF">2020-02-18T14:42:30Z</dcterms:created>
  <dcterms:modified xsi:type="dcterms:W3CDTF">2020-05-28T23:59:02Z</dcterms:modified>
</cp:coreProperties>
</file>