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a\Downloads\"/>
    </mc:Choice>
  </mc:AlternateContent>
  <workbookProtection workbookPassword="FC04" lockStructure="1"/>
  <bookViews>
    <workbookView xWindow="0" yWindow="0" windowWidth="15375" windowHeight="7020"/>
  </bookViews>
  <sheets>
    <sheet name="DAÑOS MATERIALES" sheetId="3" r:id="rId1"/>
    <sheet name="RESPONSABILIDAD CIVIL " sheetId="4" r:id="rId2"/>
    <sheet name="SERVIDORES PUBLICOS" sheetId="5" r:id="rId3"/>
    <sheet name="MANEJO" sheetId="6" r:id="rId4"/>
    <sheet name="CASCO" sheetId="7" r:id="rId5"/>
    <sheet name="AUTOMOVILES" sheetId="8" r:id="rId6"/>
    <sheet name="PASAJEROS" sheetId="10" r:id="rId7"/>
    <sheet name="RC PROFESIONAL" sheetId="11" r:id="rId8"/>
    <sheet name="IRF" sheetId="12" r:id="rId9"/>
    <sheet name="Cibernetico" sheetId="21" r:id="rId10"/>
    <sheet name="Maquinaria y Equipo" sheetId="22" r:id="rId11"/>
    <sheet name="RC CLINICAS" sheetId="23" r:id="rId12"/>
    <sheet name="DDUCI" sheetId="19" r:id="rId13"/>
    <sheet name="ATENCION" sheetId="17" r:id="rId14"/>
    <sheet name="PRECIO" sheetId="20" r:id="rId15"/>
    <sheet name="GARANTIAS" sheetId="24" r:id="rId16"/>
    <sheet name="FINAL" sheetId="18" r:id="rId17"/>
  </sheets>
  <externalReferences>
    <externalReference r:id="rId18"/>
    <externalReference r:id="rId19"/>
  </externalReferences>
  <definedNames>
    <definedName name="_xlnm._FilterDatabase" localSheetId="0" hidden="1">'DAÑOS MATERIALES'!$A$13:$F$83</definedName>
    <definedName name="_xlnm.Print_Area" localSheetId="13">ATENCION!$B$3:$G$19</definedName>
    <definedName name="_xlnm.Print_Area" localSheetId="0">'DAÑOS MATERIALES'!$A$2:$F$98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18" l="1"/>
  <c r="H42" i="18" l="1"/>
  <c r="H41" i="18"/>
  <c r="H40" i="18"/>
  <c r="H39" i="18"/>
  <c r="H36" i="18"/>
  <c r="F83" i="3"/>
  <c r="E20" i="18" l="1"/>
  <c r="H38" i="18" s="1"/>
  <c r="E29" i="23"/>
  <c r="E28" i="23"/>
  <c r="E27" i="23"/>
  <c r="F30" i="22"/>
  <c r="F29" i="22"/>
  <c r="F31" i="22"/>
  <c r="F32" i="22"/>
  <c r="F35" i="22"/>
  <c r="F34" i="22"/>
  <c r="F46" i="22"/>
  <c r="F45" i="22"/>
  <c r="F50" i="22"/>
  <c r="F51" i="22"/>
  <c r="F52" i="22"/>
  <c r="F53" i="22"/>
  <c r="F55" i="22"/>
  <c r="F54" i="22"/>
  <c r="F47" i="22"/>
  <c r="F44" i="22"/>
  <c r="F43" i="22"/>
  <c r="F42" i="22"/>
  <c r="F41" i="22"/>
  <c r="F40" i="22"/>
  <c r="F39" i="22"/>
  <c r="F38" i="22"/>
  <c r="F37" i="22"/>
  <c r="F28" i="22"/>
  <c r="F27" i="22"/>
  <c r="F26" i="22"/>
  <c r="F25" i="22"/>
  <c r="F24" i="22"/>
  <c r="F23" i="22"/>
  <c r="F22" i="22"/>
  <c r="E37" i="21"/>
  <c r="E36" i="21"/>
  <c r="E35" i="21"/>
  <c r="E34" i="21"/>
  <c r="E28" i="21"/>
  <c r="E27" i="21"/>
  <c r="F48" i="12"/>
  <c r="F47" i="12"/>
  <c r="F46" i="12"/>
  <c r="F43" i="12"/>
  <c r="F42" i="12"/>
  <c r="F41" i="12"/>
  <c r="F40" i="12"/>
  <c r="F39" i="12"/>
  <c r="F38" i="12"/>
  <c r="F37" i="12"/>
  <c r="F36" i="12"/>
  <c r="F35" i="12"/>
  <c r="F34" i="12"/>
  <c r="F33" i="12"/>
  <c r="F32" i="12"/>
  <c r="F31" i="12"/>
  <c r="F30" i="12"/>
  <c r="F29" i="12"/>
  <c r="F28" i="12"/>
  <c r="F27" i="12"/>
  <c r="F26" i="12"/>
  <c r="F25" i="12"/>
  <c r="F24" i="12"/>
  <c r="F23" i="12"/>
  <c r="F22" i="12"/>
  <c r="F19" i="12"/>
  <c r="F18" i="12"/>
  <c r="F17" i="12"/>
  <c r="F16" i="12"/>
  <c r="F15" i="12"/>
  <c r="F26" i="10"/>
  <c r="F24" i="10"/>
  <c r="F23" i="10"/>
  <c r="F21" i="10"/>
  <c r="F20" i="10"/>
  <c r="F49" i="6"/>
  <c r="F48" i="6"/>
  <c r="F47" i="6"/>
  <c r="F46" i="6"/>
  <c r="F45" i="6"/>
  <c r="F44" i="6"/>
  <c r="F42" i="6"/>
  <c r="F43" i="6"/>
  <c r="F41" i="6"/>
  <c r="F40" i="6"/>
  <c r="F39" i="6"/>
  <c r="F37" i="6"/>
  <c r="F36" i="6"/>
  <c r="F35" i="6"/>
  <c r="F34" i="6"/>
  <c r="F33" i="6"/>
  <c r="F32" i="6"/>
  <c r="F31" i="6"/>
  <c r="F30" i="6"/>
  <c r="F29" i="6"/>
  <c r="F28" i="6"/>
  <c r="F27" i="6"/>
  <c r="F26" i="6"/>
  <c r="F25" i="6"/>
  <c r="F24" i="6"/>
  <c r="F23" i="6"/>
  <c r="F22" i="6"/>
  <c r="F21" i="6"/>
  <c r="F20" i="6"/>
  <c r="F19" i="6"/>
  <c r="F18" i="6"/>
  <c r="F17" i="6"/>
  <c r="F16" i="6"/>
  <c r="F15" i="6"/>
  <c r="F14" i="6"/>
  <c r="F13" i="6"/>
  <c r="F17" i="11" l="1"/>
  <c r="F16" i="11"/>
  <c r="F15" i="11"/>
  <c r="F33" i="5"/>
  <c r="F32" i="5"/>
  <c r="F28" i="5"/>
  <c r="F24" i="5"/>
  <c r="F23" i="5"/>
  <c r="F21" i="5"/>
  <c r="F20" i="5"/>
  <c r="F19" i="5"/>
  <c r="F18" i="5"/>
  <c r="F16" i="5"/>
  <c r="F15" i="5"/>
  <c r="F14" i="5"/>
  <c r="F13" i="5"/>
  <c r="F47" i="4"/>
  <c r="F44" i="4"/>
  <c r="F43" i="4"/>
  <c r="F42" i="4"/>
  <c r="F40" i="4"/>
  <c r="F39" i="4"/>
  <c r="F38" i="4"/>
  <c r="F36" i="4"/>
  <c r="F35" i="4"/>
  <c r="F33" i="4"/>
  <c r="F32" i="4"/>
  <c r="F29" i="4"/>
  <c r="F28" i="4"/>
  <c r="F26" i="4"/>
  <c r="F25" i="4"/>
  <c r="F24" i="4"/>
  <c r="F23" i="4"/>
  <c r="F22" i="4"/>
  <c r="F21" i="4"/>
  <c r="F20" i="4"/>
  <c r="F19" i="4"/>
  <c r="F18" i="4"/>
  <c r="F16" i="4"/>
  <c r="F15" i="4"/>
  <c r="F14" i="4"/>
  <c r="F13" i="4"/>
  <c r="F12" i="4"/>
  <c r="F11" i="4"/>
  <c r="F70" i="7"/>
  <c r="F69" i="7"/>
  <c r="F68" i="7"/>
  <c r="F67" i="7"/>
  <c r="F66" i="7"/>
  <c r="F63" i="7"/>
  <c r="F62" i="7"/>
  <c r="F60" i="7"/>
  <c r="F59" i="7"/>
  <c r="F56" i="7"/>
  <c r="F55" i="7"/>
  <c r="F53" i="7"/>
  <c r="F51" i="7"/>
  <c r="F42" i="7"/>
  <c r="F40" i="7"/>
  <c r="F39" i="7"/>
  <c r="F38" i="7"/>
  <c r="F27" i="8"/>
  <c r="F26" i="8"/>
  <c r="F25" i="8"/>
  <c r="F24" i="8"/>
  <c r="F23" i="8"/>
  <c r="F28" i="8"/>
  <c r="F31" i="8"/>
  <c r="F33" i="8"/>
  <c r="F34" i="8"/>
  <c r="F35" i="8"/>
  <c r="F37" i="8"/>
  <c r="F39" i="8"/>
  <c r="F40" i="8"/>
  <c r="F82" i="3"/>
  <c r="F81" i="3"/>
  <c r="F79" i="3"/>
  <c r="F78" i="3"/>
  <c r="F77" i="3"/>
  <c r="F76" i="3"/>
  <c r="F75" i="3"/>
  <c r="F74" i="3"/>
  <c r="F73" i="3"/>
  <c r="F72" i="3"/>
  <c r="F71" i="3"/>
  <c r="F70" i="3"/>
  <c r="F69" i="3"/>
  <c r="F68" i="3"/>
  <c r="F67" i="3"/>
  <c r="F66" i="3"/>
  <c r="F65" i="3"/>
  <c r="F62" i="3"/>
  <c r="F61" i="3"/>
  <c r="F60" i="3"/>
  <c r="F57" i="3"/>
  <c r="F58" i="3"/>
  <c r="F56" i="3"/>
  <c r="F55" i="3"/>
  <c r="F54" i="3"/>
  <c r="F53" i="3"/>
  <c r="F52" i="3"/>
  <c r="F51" i="3"/>
  <c r="F50" i="3"/>
  <c r="F49" i="3"/>
  <c r="F48" i="3"/>
  <c r="F47" i="3"/>
  <c r="F46" i="3"/>
  <c r="F45" i="3"/>
  <c r="F44" i="3"/>
  <c r="F43" i="3"/>
  <c r="F42" i="3"/>
  <c r="F41" i="3"/>
  <c r="F40" i="3"/>
  <c r="F37" i="3"/>
  <c r="F35" i="3"/>
  <c r="F34" i="3"/>
  <c r="F33" i="3"/>
  <c r="F32" i="3"/>
  <c r="F31" i="3"/>
  <c r="F27" i="3"/>
  <c r="F26" i="3"/>
  <c r="F24" i="3"/>
  <c r="F21" i="3"/>
  <c r="F20" i="3"/>
  <c r="F19" i="3"/>
  <c r="F14" i="3"/>
  <c r="F15" i="3"/>
  <c r="F16" i="3"/>
  <c r="F17" i="3"/>
  <c r="F18" i="3"/>
  <c r="F13" i="3"/>
  <c r="H9" i="20"/>
  <c r="F22" i="20"/>
  <c r="G22" i="20" s="1"/>
  <c r="H22" i="20" s="1"/>
  <c r="F21" i="20"/>
  <c r="G21" i="20" s="1"/>
  <c r="H21" i="20" s="1"/>
  <c r="F20" i="20"/>
  <c r="G20" i="20" s="1"/>
  <c r="H20" i="20" s="1"/>
  <c r="F18" i="20"/>
  <c r="F17" i="20"/>
  <c r="G17" i="20" s="1"/>
  <c r="H17" i="20" s="1"/>
  <c r="F16" i="20"/>
  <c r="F15" i="20"/>
  <c r="G15" i="20" s="1"/>
  <c r="H15" i="20" s="1"/>
  <c r="F14" i="20"/>
  <c r="G14" i="20" s="1"/>
  <c r="H14" i="20" s="1"/>
  <c r="F13" i="20"/>
  <c r="F12" i="20"/>
  <c r="G12" i="20" s="1"/>
  <c r="H12" i="20" s="1"/>
  <c r="F11" i="20"/>
  <c r="G11" i="20" s="1"/>
  <c r="H11" i="20" s="1"/>
  <c r="F10" i="20"/>
  <c r="G10" i="20"/>
  <c r="F9" i="20"/>
  <c r="H19" i="20"/>
  <c r="G18" i="20"/>
  <c r="H18" i="20" s="1"/>
  <c r="G16" i="20"/>
  <c r="H16" i="20" s="1"/>
  <c r="G13" i="20"/>
  <c r="H13" i="20" s="1"/>
  <c r="G9" i="20" l="1"/>
  <c r="D48" i="4"/>
  <c r="G18" i="17" l="1"/>
  <c r="F23" i="20"/>
  <c r="G23" i="20"/>
  <c r="H23" i="20"/>
  <c r="R16" i="18" l="1"/>
  <c r="R19" i="18"/>
  <c r="E34" i="23"/>
  <c r="H19" i="18" s="1"/>
  <c r="O19" i="18"/>
  <c r="L19" i="18" s="1"/>
  <c r="K19" i="18" s="1"/>
  <c r="N19" i="18"/>
  <c r="D41" i="19"/>
  <c r="D42" i="19"/>
  <c r="J19" i="18" s="1"/>
  <c r="H37" i="18" l="1"/>
  <c r="G19" i="18"/>
  <c r="F19" i="18" s="1"/>
  <c r="G17" i="17"/>
  <c r="G16" i="17" l="1"/>
  <c r="R17" i="18" s="1"/>
  <c r="D35" i="19"/>
  <c r="D39" i="19"/>
  <c r="D38" i="19"/>
  <c r="D37" i="19"/>
  <c r="F57" i="22"/>
  <c r="H16" i="18" s="1"/>
  <c r="H34" i="18" l="1"/>
  <c r="D40" i="19"/>
  <c r="J16" i="18" s="1"/>
  <c r="G16" i="18" s="1"/>
  <c r="F16" i="18" s="1"/>
  <c r="E38" i="21"/>
  <c r="H17" i="18" s="1"/>
  <c r="C38" i="21"/>
  <c r="H35" i="18" l="1"/>
  <c r="D36" i="19"/>
  <c r="J17" i="18" s="1"/>
  <c r="G17" i="18" s="1"/>
  <c r="F17" i="18" s="1"/>
  <c r="D33" i="19" l="1"/>
  <c r="D34" i="19" s="1"/>
  <c r="D31" i="19"/>
  <c r="D32" i="19" s="1"/>
  <c r="J15" i="18" s="1"/>
  <c r="D29" i="19"/>
  <c r="D30" i="19" s="1"/>
  <c r="J14" i="18" s="1"/>
  <c r="D27" i="19"/>
  <c r="D28" i="19" s="1"/>
  <c r="J13" i="18" s="1"/>
  <c r="D25" i="19"/>
  <c r="D26" i="19" s="1"/>
  <c r="J12" i="18" s="1"/>
  <c r="D23" i="19"/>
  <c r="D24" i="19" s="1"/>
  <c r="J11" i="18" s="1"/>
  <c r="D21" i="19"/>
  <c r="D22" i="19" s="1"/>
  <c r="J10" i="18" s="1"/>
  <c r="D19" i="19"/>
  <c r="D20" i="19" s="1"/>
  <c r="J9" i="18" s="1"/>
  <c r="D17" i="19"/>
  <c r="D16" i="19"/>
  <c r="D15" i="19"/>
  <c r="D13" i="19"/>
  <c r="D12" i="19"/>
  <c r="D11" i="19"/>
  <c r="D10" i="19"/>
  <c r="D9" i="19"/>
  <c r="D8" i="19"/>
  <c r="D7" i="19"/>
  <c r="D6" i="19"/>
  <c r="D5" i="19"/>
  <c r="D4" i="19"/>
  <c r="D20" i="18"/>
  <c r="O18" i="18"/>
  <c r="N18" i="18"/>
  <c r="I18" i="18"/>
  <c r="O15" i="18"/>
  <c r="N15" i="18"/>
  <c r="O12" i="18"/>
  <c r="N12" i="18"/>
  <c r="M12" i="18"/>
  <c r="I12" i="18"/>
  <c r="O11" i="18"/>
  <c r="N11" i="18"/>
  <c r="M11" i="18"/>
  <c r="O10" i="18"/>
  <c r="N10" i="18"/>
  <c r="M10" i="18"/>
  <c r="O8" i="18"/>
  <c r="N8" i="18"/>
  <c r="M8" i="18"/>
  <c r="I8" i="18"/>
  <c r="O7" i="18"/>
  <c r="N7" i="18"/>
  <c r="M7" i="18"/>
  <c r="I7" i="18"/>
  <c r="L12" i="18" l="1"/>
  <c r="K12" i="18" s="1"/>
  <c r="D18" i="19"/>
  <c r="D14" i="19"/>
  <c r="L7" i="18"/>
  <c r="K7" i="18" s="1"/>
  <c r="K20" i="18" s="1"/>
  <c r="L11" i="18"/>
  <c r="K11" i="18" s="1"/>
  <c r="L8" i="18"/>
  <c r="K8" i="18" s="1"/>
  <c r="L10" i="18"/>
  <c r="K10" i="18" s="1"/>
  <c r="L15" i="18"/>
  <c r="K15" i="18" s="1"/>
  <c r="L18" i="18"/>
  <c r="K18" i="18" s="1"/>
  <c r="J8" i="18" l="1"/>
  <c r="J7" i="18"/>
  <c r="D83" i="3"/>
  <c r="G19" i="17" l="1"/>
  <c r="G15" i="17"/>
  <c r="R15" i="18" s="1"/>
  <c r="G14" i="17"/>
  <c r="R14" i="18" s="1"/>
  <c r="G13" i="17"/>
  <c r="R13" i="18" s="1"/>
  <c r="G12" i="17"/>
  <c r="R12" i="18" s="1"/>
  <c r="G11" i="17"/>
  <c r="R11" i="18" s="1"/>
  <c r="G10" i="17"/>
  <c r="R10" i="18" s="1"/>
  <c r="G9" i="17"/>
  <c r="R9" i="18" s="1"/>
  <c r="G8" i="17"/>
  <c r="R8" i="18" s="1"/>
  <c r="G7" i="17"/>
  <c r="R7" i="18" s="1"/>
  <c r="R18" i="18" l="1"/>
  <c r="G18" i="18" s="1"/>
  <c r="F18" i="18" s="1"/>
  <c r="F27" i="10"/>
  <c r="H13" i="18" s="1"/>
  <c r="F50" i="6"/>
  <c r="H10" i="18" s="1"/>
  <c r="F22" i="11"/>
  <c r="H14" i="18" s="1"/>
  <c r="F48" i="4"/>
  <c r="H8" i="18" s="1"/>
  <c r="H7" i="18"/>
  <c r="F55" i="12"/>
  <c r="H15" i="18" s="1"/>
  <c r="F73" i="7"/>
  <c r="H11" i="18" s="1"/>
  <c r="F44" i="8"/>
  <c r="H12" i="18" s="1"/>
  <c r="G11" i="18" l="1"/>
  <c r="F11" i="18" s="1"/>
  <c r="H29" i="18"/>
  <c r="G14" i="18"/>
  <c r="F14" i="18" s="1"/>
  <c r="H32" i="18"/>
  <c r="G15" i="18"/>
  <c r="F15" i="18" s="1"/>
  <c r="H33" i="18"/>
  <c r="G10" i="18"/>
  <c r="H28" i="18"/>
  <c r="G7" i="18"/>
  <c r="F7" i="18" s="1"/>
  <c r="H25" i="18"/>
  <c r="H43" i="18" s="1"/>
  <c r="G13" i="18"/>
  <c r="F13" i="18" s="1"/>
  <c r="H31" i="18"/>
  <c r="G12" i="18"/>
  <c r="F12" i="18" s="1"/>
  <c r="H30" i="18"/>
  <c r="G8" i="18"/>
  <c r="F8" i="18" s="1"/>
  <c r="H26" i="18"/>
  <c r="H44" i="18" s="1"/>
  <c r="D22" i="11"/>
  <c r="D27" i="10"/>
  <c r="D44" i="8"/>
  <c r="D73" i="7"/>
  <c r="D50" i="6"/>
  <c r="F36" i="5"/>
  <c r="H9" i="18" s="1"/>
  <c r="D36" i="5"/>
  <c r="E48" i="4"/>
  <c r="G9" i="18" l="1"/>
  <c r="F9" i="18" s="1"/>
  <c r="H27" i="18"/>
  <c r="F20" i="18"/>
  <c r="F23" i="18" l="1"/>
</calcChain>
</file>

<file path=xl/sharedStrings.xml><?xml version="1.0" encoding="utf-8"?>
<sst xmlns="http://schemas.openxmlformats.org/spreadsheetml/2006/main" count="1267" uniqueCount="668">
  <si>
    <t>Cobertura de avería gruesa y gastos de salvamento</t>
  </si>
  <si>
    <t>Cobertura de explosiones a bordo del buque.</t>
  </si>
  <si>
    <t>Anexo de rotura de ejes, defecto latente de la maquinaria o casco.</t>
  </si>
  <si>
    <t>Anexo de accidentes que ocurran en el cargue, descargue, o manejo de la carga, o al abastecerse de combustible.</t>
  </si>
  <si>
    <t>Hurto y hurto calificado.</t>
  </si>
  <si>
    <t>Avería parcial o particular la cual se genera cuando el valor del daño es inferior al valor de la nave asegurada.</t>
  </si>
  <si>
    <t>Gastos de Conservación.</t>
  </si>
  <si>
    <t>Gastos de salvamento.</t>
  </si>
  <si>
    <t>Daños a la maquinaria.</t>
  </si>
  <si>
    <t>Abordaje.</t>
  </si>
  <si>
    <t>Colisión.</t>
  </si>
  <si>
    <t>Polución y sustancias contaminantes.</t>
  </si>
  <si>
    <t>Errores en la navegación.</t>
  </si>
  <si>
    <t>Falla latente.</t>
  </si>
  <si>
    <t>Cobertura para accesorios y equipo móvil.</t>
  </si>
  <si>
    <t>Incendio inherente (aparatos eléctricos).</t>
  </si>
  <si>
    <t>Daños por guerra, huelga y actos mal intencionados de terceros.</t>
  </si>
  <si>
    <t>Pérdida total actual o absoluta, como consecuencia de incendio y/o rayo, huracán, naufragio.</t>
  </si>
  <si>
    <t xml:space="preserve">Pérdida total constructiva o asimilada que se genera cuando la pérdida o daño alcanza un valor igual o mayor que el precio comercial de la nave. </t>
  </si>
  <si>
    <t>Riesgos marítimos o incidentales a ellos, incluyendo pero no limitados a:</t>
  </si>
  <si>
    <t>Responsabilidad de cualquier naturaleza por el uso o manipulación de la(s) embarcación (es) asegurada (s).</t>
  </si>
  <si>
    <t>Daños materiales de la embarcación.</t>
  </si>
  <si>
    <t xml:space="preserve">Los amparos y coberturas que se detallan a continuación (Salvos las cláusulas adicionales) son de obligatorio ofrecimiento por parte de los oferentes, por lo tanto no tienen puntaje. </t>
  </si>
  <si>
    <t>OBJETO DEL SEGURO.</t>
  </si>
  <si>
    <r>
      <t xml:space="preserve">OBJETO: </t>
    </r>
    <r>
      <rPr>
        <sz val="11"/>
        <rFont val="Arial"/>
        <family val="2"/>
      </rPr>
      <t/>
    </r>
  </si>
  <si>
    <t xml:space="preserve"> </t>
  </si>
  <si>
    <t>No aplicacion de deducibles</t>
  </si>
  <si>
    <t>Amparo patrimonial</t>
  </si>
  <si>
    <t>Asistencia juridica</t>
  </si>
  <si>
    <t>Gastos de transporte por pérdidas totales $32.000 pesos diarios  por 60 dias</t>
  </si>
  <si>
    <t>Terremoto, temblor y/o erupción volcánica.</t>
  </si>
  <si>
    <t>Perdida Total y parcial por Hurto y Hurto Calificado</t>
  </si>
  <si>
    <t>Pérdida total y parcial por daños.</t>
  </si>
  <si>
    <t>República de Colombia e intereses en el exterior opera bajo legislación y jurisdiccion Colombiana</t>
  </si>
  <si>
    <t>Ubicación</t>
  </si>
  <si>
    <t xml:space="preserve">Amparar la  apropiación indebida de dinero y otros  bienes de la Entidad o por los que sea responsable, que aconteciere como consecuencia de los eventos más adelante enumerados, en que incurran sus empleados o personal a su servicio, siempre y cuando el hecho sea imputable a uno o varios empleados determinados y sea cometido durante la vigencia de la póliza.
</t>
  </si>
  <si>
    <t>Interés Asegurable</t>
  </si>
  <si>
    <t>OBJETO DEL SEGURO:</t>
  </si>
  <si>
    <t>Bono por no reclamación.</t>
  </si>
  <si>
    <t>Reposición o reemplazo.</t>
  </si>
  <si>
    <t>Gastos para la disminución de daños hasta $1,000.000</t>
  </si>
  <si>
    <t>Gastos para la preservación de los bienes hasta $1,000.000.</t>
  </si>
  <si>
    <t>Gastos de extinción de incendio hasta $1,000.000.</t>
  </si>
  <si>
    <t>Gastos para la demostración de la ocurrencia y cuantía de la pérdida hasta $2.000.000</t>
  </si>
  <si>
    <t>Primera opción de compra del salvamento.</t>
  </si>
  <si>
    <t>Salvamentos y recobros.</t>
  </si>
  <si>
    <t>No subrogación, salvo dolo.</t>
  </si>
  <si>
    <t>Restablecimiento automático de valor asegurado por pago de siniestro.</t>
  </si>
  <si>
    <t>Anticipo de indemnización.</t>
  </si>
  <si>
    <t>Autorización de reparaciones dentro de las 8 horas hábiles siguientes a la cotización.</t>
  </si>
  <si>
    <t>Designación de ajustadores.</t>
  </si>
  <si>
    <t>Amparo bajo el transporte terrestre en otros vehículos.</t>
  </si>
  <si>
    <t>Bienes de propiedad de terceros.</t>
  </si>
  <si>
    <t>Bienes bajo cuidado, tenencia y control.</t>
  </si>
  <si>
    <t>Actos de autoridad.</t>
  </si>
  <si>
    <t>Arbitramento.</t>
  </si>
  <si>
    <t>Convenio para el pago de primas.</t>
  </si>
  <si>
    <t>Traslado temporal de bienes.</t>
  </si>
  <si>
    <t>Conocimiento del riesgo.</t>
  </si>
  <si>
    <t>Pago de la indemnización únicamente en dinero.</t>
  </si>
  <si>
    <t>Honorarios profesionales.</t>
  </si>
  <si>
    <t>Indemnizaciones por clara evidencia sin que exista previo fallo judicial.</t>
  </si>
  <si>
    <t>Convenio para la atención de reclamos.</t>
  </si>
  <si>
    <t>Ampliación del radio de operaciones a países limítrofes con autorización del respectivo país.</t>
  </si>
  <si>
    <t>Designación de bienes.</t>
  </si>
  <si>
    <t>Modificaciones a favor del asegurado.</t>
  </si>
  <si>
    <t>Ampliación aviso de siniestro a 90 días.</t>
  </si>
  <si>
    <t>Revocación de la póliza a 90 días.</t>
  </si>
  <si>
    <t>Amparo automático para nuevos bienes y accesorios.</t>
  </si>
  <si>
    <t>NO APLICACIÓN DE TARIFA DE COLEGIO DE ABOGADOS: Queda acordada la no aplicación de tarifa de colegios de abogados u otro criterio, para limitar y/o aceptar la propuesta de los honorarios de abogados, presentada por el asegurado</t>
  </si>
  <si>
    <t>ANTICIPO DE INDEMNIZACIÓN PARA EL PAGO DE HONORARIOS Y CAUCIONES JUDICIALES 50%: 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(Nota: el porcentaje y el número de días corresponde al requerido por la Entidad por lo cual podrá ser aumentado pero no disminuido so pena de rechazo de la oferta)</t>
  </si>
  <si>
    <t>Cobertura para todos los empleados de la entidad</t>
  </si>
  <si>
    <t xml:space="preserve">Periodo de cobertura posterior adicional </t>
  </si>
  <si>
    <t xml:space="preserve">Cobertura a la entidad como asegurado </t>
  </si>
  <si>
    <t>Revocación de la póliza 90 días</t>
  </si>
  <si>
    <t>Restablecimiento automático del valor asegurado por pago de siniestro</t>
  </si>
  <si>
    <t>Reclamaciones de tipo laboral entre asegurados</t>
  </si>
  <si>
    <t>Multas o sanciones administrativas</t>
  </si>
  <si>
    <t>Limite territorial Colombia</t>
  </si>
  <si>
    <t>Jurisdicción de Colombia</t>
  </si>
  <si>
    <t>Extensión automática de 24 meses en caso de revocación o no renovación al final de la vigencia</t>
  </si>
  <si>
    <t>Eliminación de la exclusión de asegurados contra asegurado</t>
  </si>
  <si>
    <t>Definición de asegurados</t>
  </si>
  <si>
    <t>Cubrimientos de organismos adscritos o vinculados</t>
  </si>
  <si>
    <t>Conocimiento del riesgo</t>
  </si>
  <si>
    <t>Cláusula de no control de reclamos</t>
  </si>
  <si>
    <t>Automaticidad de cargos amparados</t>
  </si>
  <si>
    <t>Amparo de culpa grave</t>
  </si>
  <si>
    <t>Absorción, fusión o traslado de funciones</t>
  </si>
  <si>
    <t xml:space="preserve">Modificaciones a favor del asegurado </t>
  </si>
  <si>
    <t xml:space="preserve">Errores, omisiones e inexactitudes no intencionales </t>
  </si>
  <si>
    <t xml:space="preserve">Ampliación del plazo para aviso de siniestro (90 días) </t>
  </si>
  <si>
    <t>Modificaciones a favor del asegurado</t>
  </si>
  <si>
    <t>Errores y omisiones no intencionales</t>
  </si>
  <si>
    <t>Revisión tecnomecanica al 100% para todo el parque automotor </t>
  </si>
  <si>
    <t>Pago pérdidas totales sobre el valor asegurado en caratula de la póliza</t>
  </si>
  <si>
    <t>Revocación de la póliza 90 días.</t>
  </si>
  <si>
    <t>Primera opción de compra del salvamento</t>
  </si>
  <si>
    <t>Pagos de responsabilidad  civil con base en manifiesta responsabilidad.</t>
  </si>
  <si>
    <t>No inspección de vehículos nuevos, ni para los actualmente asegurados, para vehículos usados se otorgan 60 días de cobertura para la inspección.</t>
  </si>
  <si>
    <t>Extensión de Responsabilidad Civil cuando el vehículo no esté siendo conducido o este haya sido hurtado.</t>
  </si>
  <si>
    <t>Errores, omisiones e inexactitudes no intencionales.</t>
  </si>
  <si>
    <t>Errores involuntarios en las características de los vehículos asegurados</t>
  </si>
  <si>
    <t>Derechos sobre salvamento.</t>
  </si>
  <si>
    <t>Daños entre vehículos propios.</t>
  </si>
  <si>
    <t xml:space="preserve">Cobertura vehículos blindados </t>
  </si>
  <si>
    <t>Cobertura transporte de mercancías azarosas, inflamables o explosivas.</t>
  </si>
  <si>
    <t>Anticipo de indemnización proponer alternativa</t>
  </si>
  <si>
    <t>Autorización automática de reparaciones en caso de siniestro en concesionarios especializados y autorizados según marca del vehículo afectado y para modelos superiores a 1995</t>
  </si>
  <si>
    <t>Arbitramento técnico.</t>
  </si>
  <si>
    <t>Ampliación aviso de siniestro a 30 días.</t>
  </si>
  <si>
    <t>Amparo automático para nuevos vehículos hasta la suma de $ 400.000.000. Con reporte 60 días.</t>
  </si>
  <si>
    <t>Amparo automático para accesorios, hasta la suma de  $100.000.000. Con reporte 60 días.</t>
  </si>
  <si>
    <t xml:space="preserve">Viajes de funcionarios del asegurado. </t>
  </si>
  <si>
    <t xml:space="preserve">Transporte de bienes. </t>
  </si>
  <si>
    <t xml:space="preserve">Revocación de la póliza 90 días. </t>
  </si>
  <si>
    <t xml:space="preserve">Responsabilidad civil profesional Errores &amp; Omisiones hasta el 20% del valor asegurado contratado. </t>
  </si>
  <si>
    <t xml:space="preserve">Responsabilidad Civil Extracontractual por ampliaciones, modificaciones y/o reparaciones. </t>
  </si>
  <si>
    <t xml:space="preserve">Responsabilidad civil cruzada. </t>
  </si>
  <si>
    <t xml:space="preserve">Posesión y uso de depósitos, tanques y tuberías ubicados o instalados en predios del asegurado </t>
  </si>
  <si>
    <t xml:space="preserve">Indemnización por clara evidencia sin que exista previo fallo judicial </t>
  </si>
  <si>
    <t xml:space="preserve">Inclusión automática de modificaciones a la póliza a favor del asegurado. </t>
  </si>
  <si>
    <t xml:space="preserve">Gastos de defensa, cauciones y costas procesales </t>
  </si>
  <si>
    <t xml:space="preserve">Errores, omisiones e inexactitudes no intencionales. </t>
  </si>
  <si>
    <t xml:space="preserve">Designación de ajustadores de mutuo acuerdo </t>
  </si>
  <si>
    <t xml:space="preserve">Definición del asegurado, ampliada para incluir a los empleados. </t>
  </si>
  <si>
    <t xml:space="preserve">Daños a perjuicios extrapatrimoniales (Daños Morales y Perjuicios Fisiológicos) </t>
  </si>
  <si>
    <t xml:space="preserve">Costos en juicio y asistencia jurídica en procesos civiles y penales </t>
  </si>
  <si>
    <t xml:space="preserve">Conocimiento del riesgo. </t>
  </si>
  <si>
    <t xml:space="preserve">Cables y tuberías subterráneas </t>
  </si>
  <si>
    <t xml:space="preserve">Bienes bajo cuidado, tenencia y control (declarados o no) </t>
  </si>
  <si>
    <t xml:space="preserve">Arrendatarios y poseedores. </t>
  </si>
  <si>
    <t xml:space="preserve">Ampliación aviso de siniestro a 60 días. </t>
  </si>
  <si>
    <t xml:space="preserve">Amparo de culpa grave </t>
  </si>
  <si>
    <t xml:space="preserve">Amparo automático para nuevos predios y operaciones sin reporte a la aseguradora </t>
  </si>
  <si>
    <t>Cambios en la denominación de cargos</t>
  </si>
  <si>
    <t xml:space="preserve">Errores y omisiones no intencionales </t>
  </si>
  <si>
    <t>Protección al 100% de las pérdidas causadas por personal asegurado.</t>
  </si>
  <si>
    <t>Pérdidas ocasionadas por mermas</t>
  </si>
  <si>
    <t>Eliminación de cláusulas de garantía</t>
  </si>
  <si>
    <t>Desapariciones misteriosas</t>
  </si>
  <si>
    <t>Concurrencia de deducibles en coexistencia de coberturas</t>
  </si>
  <si>
    <t>Bienes de propiedad de terceros</t>
  </si>
  <si>
    <t>Bienes bajo cuidado, tenencia, control y custodia</t>
  </si>
  <si>
    <t>Solución de conflictos</t>
  </si>
  <si>
    <t>Reclamación directa</t>
  </si>
  <si>
    <t>Perdidas por personal no identificado al 100% del valor asegurado</t>
  </si>
  <si>
    <t>Pérdidas ocasionadas por empleados de firma especializada incluyendo contratistas independientes y personas con contrato de prestación de servicios</t>
  </si>
  <si>
    <t>Pérdidas ocasionadas por empleados de contratistas independientes</t>
  </si>
  <si>
    <t>Pago del siniestro sin descontar del valor a indemnizar las prestaciones sociales del funcionario</t>
  </si>
  <si>
    <t>Pago del siniestro sin necesidad de fallo fiscal o penal</t>
  </si>
  <si>
    <t>Pago de la indemnización.</t>
  </si>
  <si>
    <t>Modificación a cargos</t>
  </si>
  <si>
    <t>Honorarios profesionales de abogados, consultores,  auditores, interventores, etc.</t>
  </si>
  <si>
    <t xml:space="preserve">Gastos para demostrar el siniestro y su cuantía </t>
  </si>
  <si>
    <t>Gastos adicionales</t>
  </si>
  <si>
    <t>Experticio técnico</t>
  </si>
  <si>
    <t>Empleados temporales, de firma especializada, cooperativas, outsourcing, contratistas, estudiantes en práctica, etc hasta el 100% del valor asegurado</t>
  </si>
  <si>
    <t>Designación de ajustadores</t>
  </si>
  <si>
    <t>Definición amplia de trabajador o empleado</t>
  </si>
  <si>
    <t>Costas en juicios y honorarios profesionales</t>
  </si>
  <si>
    <t xml:space="preserve">Conocimiento del riesgo </t>
  </si>
  <si>
    <t>Concurrencia de amparos, cláusulas y/o condiciones</t>
  </si>
  <si>
    <t>Cláusula de protección bancaria</t>
  </si>
  <si>
    <t>Arbitramento o cláusula compromisoria</t>
  </si>
  <si>
    <t>Anticipo de indemnización 50%</t>
  </si>
  <si>
    <t xml:space="preserve">Ampliación del plazo para aviso de siniestro 60 días </t>
  </si>
  <si>
    <t>Amparo automático de cargos que por error u omisión no se hayan informado al inicio del seguro</t>
  </si>
  <si>
    <t>Amparo automático de nuevos cargos</t>
  </si>
  <si>
    <t>Revocación de la póliza  con 90 días de aviso para todos los amparos.</t>
  </si>
  <si>
    <t>Restablecimiento automático del valor asegurado por Pago de siniestro</t>
  </si>
  <si>
    <t>Pago de la indemnización directamente a contratistas y proveedores</t>
  </si>
  <si>
    <t>Opción de reposición o reparación del bien y no indemnización en dinero a conveniencia del asegurado</t>
  </si>
  <si>
    <t>No concurrencia de deducibles</t>
  </si>
  <si>
    <t>No aplicación de infraseguro</t>
  </si>
  <si>
    <t>Modificaciones del Riesgo</t>
  </si>
  <si>
    <t>Gastos para demostrar el siniestro y su cuantía (hasta por el 100% de los gastos demostrados)</t>
  </si>
  <si>
    <t>Gastos extraordinarios por tiempo extra, trabajo nocturno, trabajo en días feriados (hasta por el 100% de los gastos demostrados)</t>
  </si>
  <si>
    <t>Gastos de Preservación de Bienes (hasta por el 100% de los gastos demostrados)</t>
  </si>
  <si>
    <t>Gastos Adicionales (hasta por el 100% de los gastos demostrados)</t>
  </si>
  <si>
    <t>Flete expreso y Flete aéreo</t>
  </si>
  <si>
    <t>Experticio Técnico</t>
  </si>
  <si>
    <t>Errores, omisiones e inexactitudes no intencionales</t>
  </si>
  <si>
    <t>Designación de Ajustadores</t>
  </si>
  <si>
    <t>Derechos sobre el salvamento</t>
  </si>
  <si>
    <t>Conocimiento del Riesgo</t>
  </si>
  <si>
    <t>Arbitramento o Cláusula compromisoria</t>
  </si>
  <si>
    <t>Ampliación del aviso del siniestro a 90 días.</t>
  </si>
  <si>
    <t>Actos de Autoridad</t>
  </si>
  <si>
    <t>Valor Acordado sin aplicación de Infraseguro</t>
  </si>
  <si>
    <t>Tabla de demérito (adjunta)</t>
  </si>
  <si>
    <t>Traslado temporal de bienes (incluye transporte y permanencia en predios de terceros. Mínimo 20% del  valor asegurado en contenidos y por 90 días)</t>
  </si>
  <si>
    <t>Reposición o reemplazo de todos los bienes asegurados sin aplicación de demérito por uso y mejora tecnológica</t>
  </si>
  <si>
    <t>Reconstrucción de Archivos (hasta por el 100% de los gastos demostrados)</t>
  </si>
  <si>
    <r>
      <t xml:space="preserve">Propiedad personal de empleados (excluye dineros y joyas) </t>
    </r>
    <r>
      <rPr>
        <b/>
        <sz val="12"/>
        <color theme="1"/>
        <rFont val="Arial"/>
        <family val="2"/>
      </rPr>
      <t>límite de $100.000.000 evento y $200.000.000 vigencia</t>
    </r>
  </si>
  <si>
    <r>
      <t xml:space="preserve">Portador externo de datos, incluyendo Software </t>
    </r>
    <r>
      <rPr>
        <b/>
        <sz val="12"/>
        <color theme="1"/>
        <rFont val="Arial"/>
        <family val="2"/>
      </rPr>
      <t>$200.000.000</t>
    </r>
  </si>
  <si>
    <t>Para equipos móviles y portátiles, en caso de hurto dentro de los predios y daños se aplicara el deducible que corresponda y no el de equipos móviles</t>
  </si>
  <si>
    <t>No exigencia de contrato de mantenimiento</t>
  </si>
  <si>
    <t>Movilización de Bienes  y equipos para su uso</t>
  </si>
  <si>
    <t>Labores y materiales</t>
  </si>
  <si>
    <t>Incendio Inherente</t>
  </si>
  <si>
    <r>
      <t xml:space="preserve">Incrementos en costo de operación para equipo electrónico </t>
    </r>
    <r>
      <rPr>
        <b/>
        <sz val="12"/>
        <color theme="1"/>
        <rFont val="Arial"/>
        <family val="2"/>
      </rPr>
      <t>$500.000.000</t>
    </r>
  </si>
  <si>
    <t>Honorarios profesionales (Ingenieros, Topógrafos, Arquitectos, Auditores, Revisores y Contadores etc. Incluyendo gastos de viaje y estadía. Hasta por el 100% de los gastos demostrados)</t>
  </si>
  <si>
    <t>Gastos por reproducción de documentos y archivos hasta el 100% de los gastos demostrados</t>
  </si>
  <si>
    <t>Gastos por reparaciones temporales hasta el 100% de los gastos demostrados</t>
  </si>
  <si>
    <t>Gastos por reacondicionamiento, reemplazos temporales y/o provisionales o reparaciones de bienes asegurados o construcciones provisionales o transitorias, así como el valor del arrendamiento temporal de bienes inmuebles.</t>
  </si>
  <si>
    <t>Gastos por arrendamientos de equipos en caso de siniestros (Hasta el 100% de los gastos demostrados)</t>
  </si>
  <si>
    <t>Gastos para recuperación de la información (Hasta el 100% de los gastos demostrados)</t>
  </si>
  <si>
    <t>Gastos de arrendamiento con ocasión de traslados a consecuencia de un siniestro</t>
  </si>
  <si>
    <t>Gastos de Extinción del siniestro (hasta por el 100% de los gastos demostrados)</t>
  </si>
  <si>
    <t>Gastos adicionales para acelerar la reparación, reacondicionamiento o el reemplazo de los bienes asegurados o para continuar o restablecer lo más pronto posible las actividades del Asegurado. (hasta por el 100% de los gastos demostrados)</t>
  </si>
  <si>
    <r>
      <t xml:space="preserve">Extensión de Cobertura para obras en construcción o montaje </t>
    </r>
    <r>
      <rPr>
        <b/>
        <sz val="12"/>
        <color theme="1"/>
        <rFont val="Arial"/>
        <family val="2"/>
      </rPr>
      <t>Hasta $1.000.000.000</t>
    </r>
  </si>
  <si>
    <t>Elementos dañados o gastados</t>
  </si>
  <si>
    <t>Designación de Bienes asegurados.</t>
  </si>
  <si>
    <t>Daños en instalaciones electrónicas de procesamiento de datos</t>
  </si>
  <si>
    <t>Daños a dineros y títulos valores</t>
  </si>
  <si>
    <t>Cobertura para hundimientos, desplazamientos, agrietamientos o encentamientos de muros,   pisos, techos y pavimentos</t>
  </si>
  <si>
    <t>Cables y tuberías subterráneas</t>
  </si>
  <si>
    <t>Cláusula de 72 horas para eventos de la naturaleza y actos mal intencionados de terceros, asonada, motín, conmoción, huelga y terrorismo.</t>
  </si>
  <si>
    <t>Bienes fuera de Edificios dentro de los predios del asegurado y a la intemperie</t>
  </si>
  <si>
    <t xml:space="preserve">Bienes bajo cuidado, tenencia control y custodia y los tomados en arriendo o contrato Leasing por el asegurado con aviso de sesenta  (60) días. </t>
  </si>
  <si>
    <t>Adecuación a las normas de sismoresistencia</t>
  </si>
  <si>
    <r>
      <t>Anticipo de Indemnización  (</t>
    </r>
    <r>
      <rPr>
        <b/>
        <sz val="12"/>
        <color theme="1"/>
        <rFont val="Arial"/>
        <family val="2"/>
      </rPr>
      <t>proponer alternativa</t>
    </r>
    <r>
      <rPr>
        <sz val="12"/>
        <color theme="1"/>
        <rFont val="Arial"/>
        <family val="2"/>
      </rPr>
      <t>)</t>
    </r>
  </si>
  <si>
    <t>Amparo para instalación de climatización</t>
  </si>
  <si>
    <t>Amparo automático para equipos o maquinaria que por error u omisión no se hayan informado al inicio del seguro (hasta por el 20% del valor asegurado).</t>
  </si>
  <si>
    <t>Amparo automático para edificios y contenidos que por error u omisión no se hayan informado al inicio del seguro (hasta por el  20% del valor asegurado)</t>
  </si>
  <si>
    <t>Amparo automático para bienes muebles o inmuebles adquiridos o recibidos, sean nuevos o usados (hasta por el 20% del valor asegurado y por 90 días).</t>
  </si>
  <si>
    <t>ASIGNAR</t>
  </si>
  <si>
    <t>CLAUSULAS ADICIONALES</t>
  </si>
  <si>
    <t>Amparar todos los bienes muebles e inmuebles de todo tipo (Incluyendo planos) de propiedad de la UNIVERSIDAD DEL TOLIMA y de propiedad de terceros por los cuales sea legalmente responsable, ubicados dentro y fuera de los predios del asegurado en territorio nacional.</t>
  </si>
  <si>
    <t>Cobertura de Todo Riesgo de Daños Materiales que sufran los bienes asegurados, por cualquier causa no excluida sea que dichos bienes estén en uso o inactivos, incluyendo pero no limitado a: Incendio y/o Rayo, explosión, temblor y erupción volcánica, terremoto asonada, motín conmoción civil o popular, huelga, actos mal intencionados de terceros, sabotaje y  terrorismo, extensión de amparos, daños por agua, anegación, pérdidas o daños accidentales, incendio interno, impacto directo de rayo, explosión química interna, negligencia, impericia, rotura de maquinaria, equipo electrónico, equipos móviles y/o portátiles Incluye hurto simple con un límite de $1.000.000.000, sustracción con y sin violencia, y Rotura de vidrios. Las coberturas se otorgaran al 100%.</t>
  </si>
  <si>
    <t xml:space="preserve">Gastos adicionales de horas extras </t>
  </si>
  <si>
    <r>
      <t xml:space="preserve">Cobertura para equipos y maquinaria móvil y portátil </t>
    </r>
    <r>
      <rPr>
        <b/>
        <sz val="12"/>
        <color theme="1"/>
        <rFont val="Arial"/>
        <family val="2"/>
      </rPr>
      <t>Sublimite $1.000.000.000</t>
    </r>
  </si>
  <si>
    <t>Cobertura de conjuntos</t>
  </si>
  <si>
    <t>ITEM</t>
  </si>
  <si>
    <t>Remoción de Escombros y  demolicion (hasta por el 100% de los gastos demostrados)</t>
  </si>
  <si>
    <t>Suelos y terrenos</t>
  </si>
  <si>
    <t>Cobertura equipos en garantia</t>
  </si>
  <si>
    <t>Cobertura para aceites lubricantes, refrigerantes para transformadores (aceite dielectrico únicamente)</t>
  </si>
  <si>
    <t>Participación en ferias, eventos y exposiciones</t>
  </si>
  <si>
    <t xml:space="preserve">Cobertura todo riesgo para Instrumentos musicales </t>
  </si>
  <si>
    <t>- Equipo Electrónico</t>
  </si>
  <si>
    <t>Desde 0 hasta 5 años: 0%
Mayor a 5 años: 5% anual, máximo 45%</t>
  </si>
  <si>
    <t>- Rotura de Maquinaria</t>
  </si>
  <si>
    <t>De 0 a 5 años: 0%
Mayor de 5 años: 5% anual, máximo 45%</t>
  </si>
  <si>
    <t>TABLA DE DEMERITO</t>
  </si>
  <si>
    <t>POLIZA DE RESPONSABILIDAD CIVIL EXTRACONTRACTUAL</t>
  </si>
  <si>
    <r>
      <t xml:space="preserve">ACLARACION A COBERTURA DE RESPONSABILIDAD CIVIL EXTRACONTRACTUAL: </t>
    </r>
    <r>
      <rPr>
        <sz val="11"/>
        <color theme="1"/>
        <rFont val="Arial"/>
        <family val="2"/>
      </rPr>
      <t>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aun sin conexión directa con su función principal, así como todas aquellas que sean necesarias dentro del giro normal de sus negocios, aun cuando tales actividades sean prestadas por personas naturales o jurídicas en quienes el asegurado hubiese encargado o delegado el desarrollo o control o vigilancia de las mismas.</t>
    </r>
  </si>
  <si>
    <t>POLIZA DE AUTOMOVILES</t>
  </si>
  <si>
    <t xml:space="preserve">Se acepta la combinación de limites primarios y en exceso así:
Responsabilidad civil extracontractual 200/200/400.000.000 y en exceso $2.400.000.000
</t>
  </si>
  <si>
    <t>Valor asegurado</t>
  </si>
  <si>
    <t>Responsabilidad Civil contratistas y Subcontratistas 100%</t>
  </si>
  <si>
    <t xml:space="preserve">Responsabilidad civil patronal $900.000.000 por evento / vigencia en exceso de las prestaciones legales. </t>
  </si>
  <si>
    <t xml:space="preserve">Responsabilidad Civil Vehículos propios y no propios $ 700.000.000 evento/ vigencia, en exceso de los límites máximos del seguro de automóviles. </t>
  </si>
  <si>
    <t>Gastos Médicos $100.000.000 evento y $200.000.000 vigencia. Incluye docentes, estudiantes y personal viculado laboramente con la Universidad</t>
  </si>
  <si>
    <t>Daños causados por productos fabricados, entregados, o suministrados por la universidad, así como los daños generados por cualquier otra clase de servicios prestados o trabajos ejecutados, si el daño se produce después de la entrega, el suministro, la ejecución, la prestación o el abandono de los productos o servicios prestados</t>
  </si>
  <si>
    <t>Responsabilidad civil por incendio, explosión incluidos los forestales</t>
  </si>
  <si>
    <t>Responsabilidad civil Parqueaderos incluyendo daños, hurto y hurto calificado de vehículos y de accesorios, $400.000.000 por vehículo y $ 800.000.000 por vigencia. Incluye vehiculos de estudiantes, docentes y personal vinculado laboralmente con la Universidad. Se incluye parqueaderos con servicio no remunerado</t>
  </si>
  <si>
    <t>Contaminación ambiental incluye el riesgo biologico para alumnos y docentes</t>
  </si>
  <si>
    <t>Los daños ocasionados a terceros por actos vandálicos dentro de la Universidad, deben contar con cobertura. $10.000.000 persona / 50.000.000 evento / 100.000.000 vigencia.</t>
  </si>
  <si>
    <t>Restablecimiento automático del valor asegurado por pago de siniestro, con cobro de prima.</t>
  </si>
  <si>
    <t xml:space="preserve">Responsabilidad civil por vallas, avisos, cafeterías, restaurantes, escaleras, ascensores, montacargas., tractores  y equipos similares, y actividades sociales y deportivas. </t>
  </si>
  <si>
    <t>Responsabilidad civil por personal de seguridad y vigilancia (incluidos errores de punteria) hasta 400 SMMLV empleados o no.</t>
  </si>
  <si>
    <t>Participación en ferias y exposicones</t>
  </si>
  <si>
    <t>Los perjuicios patrimoniales (incluye lucro cesante) y extrapatrimoniales que sufra el asegurado con motivo de la responsabilidad civil en que incurra de acuerdo con la ley colombiana, por lesiones o muerte a personas y/o destrucción o pérdida de bienes, causados durante el giro normal de sus actividades.
Para efectos de este seguro los estudiantes, empleados, invitados, profesores y pensionados de la Universidad, serán consideracos como terceros al igual que visitantes, familiaries y/o acudientes.</t>
  </si>
  <si>
    <t>Se ampara la responsabilidad civil por el uso de laboratorios por alumnos, profesores e invitados</t>
  </si>
  <si>
    <t>Arbitramento modificada: Las partes acuerdan que la Cláusula de Arbitramento no podrá ser invocada por la aseguradora, en aquellos casos en los cuales un tercero (damnificado) demande al Asegurado ante cualquier jurisdicción y éste a su vez llame en garantía a la aseguradora.</t>
  </si>
  <si>
    <t>Amparar los perjuicios causados a terceros y/o A LA UNIVERSIDAD DEL TOLIMA a consecuencia de acciones o actos imputables a uno o varios funcionarios asegurados, así como los perjuicios por Responsabilidad Civil Fiscal y gastos de defensa en que incurran los directivos para su defensa.</t>
  </si>
  <si>
    <t>Asegurados</t>
  </si>
  <si>
    <t>Ampliación de aviso de siniestro 60 días</t>
  </si>
  <si>
    <t>POLIZA DE RESPONSABILIDAD CIVIL SERVIDORES PUBLICOS</t>
  </si>
  <si>
    <t xml:space="preserve">POLIZA TODO RIESGO DAÑOS MATERIALES </t>
  </si>
  <si>
    <t>Grupo Asegurable</t>
  </si>
  <si>
    <t>SEGURO DE CASCO BARCO</t>
  </si>
  <si>
    <t>Responsabilidad civil (PANDI) por daños a bienes de terceros o lesiones a personas hasta 100% de la embarcación</t>
  </si>
  <si>
    <t>Daños a terceros en muelles e instalaciones 100% del valor de la embarcación</t>
  </si>
  <si>
    <t>Ampliación de la definición de pasajeros para incluir funcionarios de la Universidad</t>
  </si>
  <si>
    <t>Canoa en madera $11.000.000
Motores fuera de borda Yamaha $15.000.000
Indice variable 5% $1.300.000</t>
  </si>
  <si>
    <t>Ver relación</t>
  </si>
  <si>
    <t>RIESGOS AMPAROS (COBERTURA)
OBLIGATORIOS</t>
  </si>
  <si>
    <t>Todo  riesgo  de  responsabilidad  civil
Obligatorios</t>
  </si>
  <si>
    <t>Interés asegurable:
obligatorio</t>
  </si>
  <si>
    <t>AMPAROS
 (COBERTURAS)
Obligatorios</t>
  </si>
  <si>
    <t>Amparos Y Coberturas
Obligatorios</t>
  </si>
  <si>
    <t>RIESGOS AMPARADOS COBERTURAS:
Obligatorios</t>
  </si>
  <si>
    <t>Amparos
Obligatorios</t>
  </si>
  <si>
    <t>Actos mal intencionados de terceros</t>
  </si>
  <si>
    <t xml:space="preserve">Responsabilidad Civil Extracontractual $1.000/ $1.000, /$2.000,000,000
Motos: Responsabilidad Civil Extracontractual $500/ $500, /$1.000,000,000
</t>
  </si>
  <si>
    <t xml:space="preserve">Asistencia en viaje </t>
  </si>
  <si>
    <t>Accidentes personales para el conductor $50.000.000</t>
  </si>
  <si>
    <t>Avisos y letreros</t>
  </si>
  <si>
    <t xml:space="preserve">Cubre la Muerte Accidental, Incapacidad Permanente, Incapacidad Temporal, Gastos Médicos, de los vehiculos de propiedad de la Universidad del Tolima </t>
  </si>
  <si>
    <t>Muerte accidental                        100 SMMLV</t>
  </si>
  <si>
    <t>Incapacidad permanente            100 SMMLV</t>
  </si>
  <si>
    <t>Incapacidad temporal                 100 SMMLV</t>
  </si>
  <si>
    <t>Gastos Medicos                           100 SMMLV</t>
  </si>
  <si>
    <t>COBERTURA Y VALORES ASEGURADOS
POR PASAJERO</t>
  </si>
  <si>
    <t>Amparo de asistencia juridica en proceso civil</t>
  </si>
  <si>
    <t>Amparo de asistencia juridica en proceso penal</t>
  </si>
  <si>
    <t xml:space="preserve">Amparo al conductor </t>
  </si>
  <si>
    <t>Amparo de perjuicios Morales</t>
  </si>
  <si>
    <t>Anticipo de indemnización</t>
  </si>
  <si>
    <t>RESPONSABILIDAD CIVIL CONTRACTUAL PARA PASAJEROS</t>
  </si>
  <si>
    <t>RESPONSABILIDAD CIVIL PROFESIONAL</t>
  </si>
  <si>
    <t>VALOR ASEGURADO</t>
  </si>
  <si>
    <t>250 SMMLV</t>
  </si>
  <si>
    <t>COBERTURAS
OBLIGATORIAS</t>
  </si>
  <si>
    <t>CARRERAS CUBIERTAS</t>
  </si>
  <si>
    <t>Docencia, extensión e investigación de la Facultad de Ciencias de la Salud de la Universidad del Tolima: Programas de Medicina, Enfermería Superior, Enfermería Auxiliar y Regencia de Farmacia del Instituto de Educación a Distancia.</t>
  </si>
  <si>
    <t>RETROACTIVIDAD</t>
  </si>
  <si>
    <t xml:space="preserve">Cancelación de la póliza 90 días para todos los amparos </t>
  </si>
  <si>
    <t>*La responsabilidad civil profesional y médica derivada de la docencia y práctica en la Universidad y en los diferentes centros hospitalarios.
*La responsabilidad civil profesional por daños morales.
*Los gastos de defensa.
*Perjuicios por daño moral, fisiologico y a la vida de relación
*Gastos Judiciales 20% valor asegurado evento / vigencia</t>
  </si>
  <si>
    <t>Designacion de ajustador</t>
  </si>
  <si>
    <t xml:space="preserve">Restablecimiento automático del valor asegurado por pago de siniestro una (1) vez  y con cobro de prima adicional a prorrata.
</t>
  </si>
  <si>
    <t>POLIZA DE MANEJO GLOBAL ENTIDADES OFICIALES</t>
  </si>
  <si>
    <t>$2.000.000.000</t>
  </si>
  <si>
    <t>Contabilización de errores aritméticos u omisiones</t>
  </si>
  <si>
    <t>Cubrimiento de pérdidas ocurridas en la vigencia de la póliza pero descubiertas  hasta 36 meses después de terminada la vigencia.</t>
  </si>
  <si>
    <t>Desaparición misteriosa en predios.</t>
  </si>
  <si>
    <t xml:space="preserve">Las cláusulas de predios y de tránsito se extienden a incluir el amparo de Extorsión lesiones personales/daños a la propiedad, excluyendo siempre los daños a edificios y/o sus contenidos (Excluye secuestro) </t>
  </si>
  <si>
    <t>Pérdida de Intereses o dividendos.</t>
  </si>
  <si>
    <t>Pérdida de manuscritos, libros de contabilidad o registros.</t>
  </si>
  <si>
    <t>Pérdida o daños a establecimientos y sus contenidos.</t>
  </si>
  <si>
    <t>Responsabilidad asumida por la Entidad por acuerdo o bajo cualquier contrato, derivados de actos de infidelidad de empleados.</t>
  </si>
  <si>
    <t>AMPARO AUTOMATICO PARA NUEVOS FUNCIONARIOS, PREDIOS Y OPERACIONES</t>
  </si>
  <si>
    <t>ARBITRAMENTO O CLÁUSULA COMPROMISORIA</t>
  </si>
  <si>
    <t>CLAUSULA DE APLICACIÓN DE CONDICIONES PARTICULARES</t>
  </si>
  <si>
    <t>CLÁUSULA DE PROTECCION BANCARIA</t>
  </si>
  <si>
    <t>CONCURRENCIA DE AMPAROS, CLÁUSULAS Y/O CONDICIONES</t>
  </si>
  <si>
    <t>CONCURRENCIA DE DEDUCIBLES EN COEXISTENCIA DE COBERTURAS</t>
  </si>
  <si>
    <t xml:space="preserve">CONOCIMIENTO DEL RIESGO </t>
  </si>
  <si>
    <t>DEFINICION DE EMPLEADOS EXTENDIDA Y AMPLIADA</t>
  </si>
  <si>
    <t>DESIGNACIÓN DE AJUSTADORES</t>
  </si>
  <si>
    <t xml:space="preserve">ERRORES, OMISIONES E INEXACTITUDES NO INTENCIONALES </t>
  </si>
  <si>
    <t>EXPERTICIO TÉCNICO</t>
  </si>
  <si>
    <t>EXTENSION DE COBERTURA PARA ESTUDIANTES, PRACTICANTES, CONTRATISTAS, DIGITADORES EXTERNOS O PROGRAMADORES</t>
  </si>
  <si>
    <t>LIMITE GEOGRÁFICO MUNDIAL</t>
  </si>
  <si>
    <t>MODIFICACIONES A FAVOR DEL ASEGURADO</t>
  </si>
  <si>
    <t>PAGO DE LA INDEMNIZACIÓN.</t>
  </si>
  <si>
    <t>PAGO DEL SINIESTRO SIN DESCONTAR DEL VALOR A INDEMNIZAR LAS PRESTACIONES SOCIALES DEL FUNCIONARIO</t>
  </si>
  <si>
    <t>PERDIDAS CAUSADAS POR PERSONAL TEMPORAL</t>
  </si>
  <si>
    <t>PERDIDAS OCASIONADAS POR PERSONAL DE FIRMAS ESPECIALIZADAS O PERSONAL CON CONTRATO DE PRESTACION DE SERVICIOS</t>
  </si>
  <si>
    <t>PERDIDAS POR PERSONAL NO IDENTIFICADO</t>
  </si>
  <si>
    <t>SALVAMENTO Y RECUPERACIÓN</t>
  </si>
  <si>
    <t>SOLUCION DE CONFLICTOS</t>
  </si>
  <si>
    <t>ACTOS DE AUTORIDAD</t>
  </si>
  <si>
    <t>ELIMINACION DE CLÁUSULAS DE GARANTÍA</t>
  </si>
  <si>
    <t>EXTENSION DE COBERTURA HASTA 2 AÑOS SIGUIENTES A LA FECHA EN QUE EL PERSONAL ASEGURADO SE DESVINCULE DE LA ENTIDAD</t>
  </si>
  <si>
    <t>HONORARIOS PROFESIONALES DE ABOGADOS, CONSULTORES,  AUDITORES, INTERVENTORES, ETC.</t>
  </si>
  <si>
    <t>PERIODO DE RETROACTIVIDAD SIN LIMITE</t>
  </si>
  <si>
    <t>RENUNCIA A LA SUBROGACIÓN</t>
  </si>
  <si>
    <t>RESTABLECIMIENTO AUTOMÁTICO DEL VALOR ASEGURADO POR PAGO DE SINIESTRO</t>
  </si>
  <si>
    <t>CLAUSULADO DHP PARA LA COBERTURA DE INFIDELIDAD DE EMPLEADOS</t>
  </si>
  <si>
    <t>MAYOR EXCESO SOBRE LA COBERTURA MINIMA REQUERIDA PARA EL ANEXO DE COSTOS DE LIMPIEZA.</t>
  </si>
  <si>
    <t>MAYOR EXCESO SOBRE LA COBERTURA MINIMA REQUERIDA PARA LOS COSTOS LEGALES Y GASTOS DE HONORARIOS PROFESIONALES.</t>
  </si>
  <si>
    <t>TOTAL PUNTAJE INFIDELIDAD Y RIESGOS FINANCIEROS</t>
  </si>
  <si>
    <t>TOTAL</t>
  </si>
  <si>
    <t>RAMO</t>
  </si>
  <si>
    <t>UNION TEMPORAL
SURA - ALLIANZ</t>
  </si>
  <si>
    <t>CUMPLE</t>
  </si>
  <si>
    <t>Alternativa Basica: $500.000.000</t>
  </si>
  <si>
    <t>ATENCION Y TRAMITE DE SINIESTROS</t>
  </si>
  <si>
    <t>DOCUMENTOS REQUERIDOS</t>
  </si>
  <si>
    <t>PUNTAJE DOCUMENTO</t>
  </si>
  <si>
    <t>PLAZO PARA EL PAGO</t>
  </si>
  <si>
    <t>PUNTAJE PLAZO</t>
  </si>
  <si>
    <t>PUNTAJE TOTAL</t>
  </si>
  <si>
    <t>TODO RIESGO DAÑO MATERIAL</t>
  </si>
  <si>
    <t>AUTOMOVILES</t>
  </si>
  <si>
    <t>MANEJO GLOBAL ENTIDADES ESTATALES</t>
  </si>
  <si>
    <t>RESPONSABILIDAD CIVIL EXTRACONTRACTUAL</t>
  </si>
  <si>
    <t>RESPONSABILIDAD CIVIL SERVIDORES PUBLICOS</t>
  </si>
  <si>
    <t>SOAT</t>
  </si>
  <si>
    <t>CASCO BARCO</t>
  </si>
  <si>
    <t>PROPONENTE UNION TEMPORAL 
SURA - ALLIANZ</t>
  </si>
  <si>
    <t>RESPONSABILIDAD CIVIL CONTRACTUAL</t>
  </si>
  <si>
    <t>INFIDELIDAD Y RIESGOS FINANCIEROS</t>
  </si>
  <si>
    <t>UNION TEMPORAL
SURAMERICANA - ALLIANZ</t>
  </si>
  <si>
    <t>CUADRO DE PONDERACION FINAL</t>
  </si>
  <si>
    <t>UNION TEMPORAL SURAMERICANA - ALLIANZ</t>
  </si>
  <si>
    <t>Porcentaje Ponderado</t>
  </si>
  <si>
    <t>Puntaje Ponderado</t>
  </si>
  <si>
    <t xml:space="preserve">Total </t>
  </si>
  <si>
    <t>Puntaje Evaluacion</t>
  </si>
  <si>
    <t>Puntaje</t>
  </si>
  <si>
    <t>Tecnico</t>
  </si>
  <si>
    <t>Prima</t>
  </si>
  <si>
    <t>Deducibles</t>
  </si>
  <si>
    <t>Garantias</t>
  </si>
  <si>
    <t>Administracion de Riesgos</t>
  </si>
  <si>
    <t>Atencion de Reclamos</t>
  </si>
  <si>
    <t>Todo Riesgo Daño Material (incendio, sustraccion, equipo electronico y Rotura de maquinaria)</t>
  </si>
  <si>
    <t>Responsabilidad Civil Extracontractual</t>
  </si>
  <si>
    <t>Responsabilidad civil servidores publicos</t>
  </si>
  <si>
    <t>Manejo</t>
  </si>
  <si>
    <t>Casco Barco</t>
  </si>
  <si>
    <t xml:space="preserve">Automoviles </t>
  </si>
  <si>
    <t>Responsabilidad civil contractual Pasajeros</t>
  </si>
  <si>
    <t>Responsabilidad civil profesional</t>
  </si>
  <si>
    <t>Infidelidad y riesgos financieros</t>
  </si>
  <si>
    <t>Soat</t>
  </si>
  <si>
    <t>SUBTOTAL</t>
  </si>
  <si>
    <t>POLIZA</t>
  </si>
  <si>
    <t>AMPARO</t>
  </si>
  <si>
    <t>UNION TEMPORAL SURA ALLIANZ</t>
  </si>
  <si>
    <t>Puntaje 
Otorgado</t>
  </si>
  <si>
    <t>PORCENTAJE</t>
  </si>
  <si>
    <t>MINIMO</t>
  </si>
  <si>
    <t>DETALLE</t>
  </si>
  <si>
    <t>Daños Materiales</t>
  </si>
  <si>
    <t>Amit/HAMCC</t>
  </si>
  <si>
    <t>SIN MINIMO</t>
  </si>
  <si>
    <t>Terremoto</t>
  </si>
  <si>
    <t>Demás Eventos</t>
  </si>
  <si>
    <t>Hurto calificado cualquier bien</t>
  </si>
  <si>
    <t>Hurto simple cualquier bien</t>
  </si>
  <si>
    <t>Equipos móviles y portátiles</t>
  </si>
  <si>
    <t>Demás eventos equipo electrónico</t>
  </si>
  <si>
    <t>Daños a rotura de maquinaria</t>
  </si>
  <si>
    <t>Obras civiles terminadas</t>
  </si>
  <si>
    <t>Rotura de Vidrios</t>
  </si>
  <si>
    <t>SIN DEDUCIBLE</t>
  </si>
  <si>
    <t>Responsabilidad Civil</t>
  </si>
  <si>
    <t>Parqueaderos</t>
  </si>
  <si>
    <t>Gastos Medicos</t>
  </si>
  <si>
    <t>Demás Amparos</t>
  </si>
  <si>
    <t>Servidores Publicos</t>
  </si>
  <si>
    <t>Todo Evento</t>
  </si>
  <si>
    <t>Todo evento</t>
  </si>
  <si>
    <t>Automoviles</t>
  </si>
  <si>
    <t>Sin deducible</t>
  </si>
  <si>
    <t>Responsabilidad civil  Contractual</t>
  </si>
  <si>
    <t>Responsabilidad Civil Profesional</t>
  </si>
  <si>
    <t>Infidelidad y Riesgos 
Financieros</t>
  </si>
  <si>
    <t>PROPUESTA ECONOMICA</t>
  </si>
  <si>
    <t>UNION TEMPORAL SURA - ALLIANZ</t>
  </si>
  <si>
    <t>RAMOS</t>
  </si>
  <si>
    <t>Valor Asegurado</t>
  </si>
  <si>
    <t>Tasa</t>
  </si>
  <si>
    <t>IVA</t>
  </si>
  <si>
    <t xml:space="preserve">PRIMA </t>
  </si>
  <si>
    <t>¨Puntaje Asingado</t>
  </si>
  <si>
    <t>100 SSMLV</t>
  </si>
  <si>
    <t>Los de Ley</t>
  </si>
  <si>
    <t xml:space="preserve">  </t>
  </si>
  <si>
    <t>EVALUACION TECNICA DAÑOS MATERIALES</t>
  </si>
  <si>
    <t>Maquinaria y equipo</t>
  </si>
  <si>
    <t xml:space="preserve"> Todo riesgo responsabilidad civil en que incurra el asegurado, durante la vigencia del seguro, por daños materiales, lesiones personales o muerte causados a terceros en sus predios o por las operaciones que lleva a cabo dentro y fuera de los mismos en el curso normal de sus negocios. Esto incluye los casos en que el asegurado sea solidariamente responsable por los hechos de sus contratistas o subcontratistas. 
Así mismo, esta cobertura ampara la responsabilidad civil en que incurran los miembros de junta o consejo directivo, representantes legales y empleados del asegurado, durante la vigencia del seguro, por daños materiales, lesiones personales o muerte causados a terceros en el desarrollo de sus actividades al servicio del asegurado
</t>
  </si>
  <si>
    <t>Gastos médicos sublimite del 20% evento vigencia</t>
  </si>
  <si>
    <t>Riesgo Cibernetico</t>
  </si>
  <si>
    <t>Maquinaria y Equipo</t>
  </si>
  <si>
    <t>Equipo y maquinaria</t>
  </si>
  <si>
    <t>Infidelidad de empleados 
Predios 
Tránsito 
Falsificación 
Falsificación extendida 
Giros postales y Moneda Falsificada 
Sistemas de Computación/Informática,
Programas Electrónicos de Computación
Medios Electrónicos de Información, 
Virus en el Computador
Comunicaciones / Mensajes Electrónicos y por Facsímile
Transmisiones Electrónicas
Títulos Electrónicos
Transferencias iniciadas por voz 
Operaciones bancarias por Internet del asegurado 
Anexo de motín y conmoción civil 
Anexo de costos de limpieza  Hasta el 10% del valor asegurado
Amparo de incendio, terremoto y otros fenómenos de la naturaleza para dinero y títulos valores
Amparo de HMACC, AMIT, para dinero y títulos valores</t>
  </si>
  <si>
    <t xml:space="preserve">Costos legales y gastos de honorarios profesionales, hasta el 10% del valor asegurado
Endoso falsificación de Télex codificado.
Extensión de Cobertura para Directores 
Fraude de terceros por computador
Fraude en transferencias de fondos 
Pérdida de derecho de suscripción
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Depósitos Judiciales
</t>
  </si>
  <si>
    <t xml:space="preserve"> Cubrir los perjuicios por los que sea responsable el asegurado por una falla en el tratamiento de datos personales ocurrida a partir del inicio del periodo de retroactividad y que sean reclamados por un tercero durante la vigencia del seguro. La presente cobertura opera independientemente del medio de fuga, siempre y cuando afecte lo que califica como datos personales, Proteccíon de la reputacion, gastos de defensa, gastos de investigacion y costos de defensa</t>
  </si>
  <si>
    <t>POLIZA DE RIESGO CIBERNETICO</t>
  </si>
  <si>
    <t>V/ASEGURADO</t>
  </si>
  <si>
    <t xml:space="preserve"> Se amparan los perjuicios y los gastos de defensa relacionados con la violación de información personal o de información corporativa, ya sea causada por el asegurado o por un encargado del tratamiento o proveedor del servicio de datos del asegurado.</t>
  </si>
  <si>
    <t>$ 1.000.000.000</t>
  </si>
  <si>
    <t>JURISDICCIÓN / LEGISLACIÓN</t>
  </si>
  <si>
    <t>Colombia</t>
  </si>
  <si>
    <t>AMBITO TERRITORIAL</t>
  </si>
  <si>
    <t>FECHA DE RETROACTIVIDAD</t>
  </si>
  <si>
    <t>FECHA DE CONTINUIDAD</t>
  </si>
  <si>
    <t>AMPAROS</t>
  </si>
  <si>
    <t>- Responsabilidad por datos personales</t>
  </si>
  <si>
    <t>OBLIGATORIO</t>
  </si>
  <si>
    <t>- Responsabilidad por datos corporativos</t>
  </si>
  <si>
    <t>- Responsabilidad por seguridad de datos</t>
  </si>
  <si>
    <t>- Gastos de defensa</t>
  </si>
  <si>
    <t>PUNTAJE</t>
  </si>
  <si>
    <t>- Investigación</t>
  </si>
  <si>
    <t>- Restitución de la imagen de la sociedad</t>
  </si>
  <si>
    <t>- Restitución de la imagen personal</t>
  </si>
  <si>
    <t>- Notificación y monitoreo</t>
  </si>
  <si>
    <t>- Datos electrónicos</t>
  </si>
  <si>
    <t>- Periodo de descubrimiento</t>
  </si>
  <si>
    <t>- Contenidos Multimedia</t>
  </si>
  <si>
    <t>- Extorsión en la Web "Cyber Extortion"</t>
  </si>
  <si>
    <t>- Interrupción de la red (periodo de horas de espera: 12 horas)</t>
  </si>
  <si>
    <t>- Endoso de servicios de informática forense No. 2</t>
  </si>
  <si>
    <t>- Endoso de Gastos de Emergencia</t>
  </si>
  <si>
    <t>TOTAL PUNTAJE</t>
  </si>
  <si>
    <r>
      <t>·</t>
    </r>
    <r>
      <rPr>
        <sz val="7"/>
        <color theme="1"/>
        <rFont val="Times New Roman"/>
        <family val="1"/>
      </rPr>
      <t xml:space="preserve">        </t>
    </r>
    <r>
      <rPr>
        <sz val="11"/>
        <color theme="1"/>
        <rFont val="Arial"/>
        <family val="2"/>
      </rPr>
      <t>Básico Incendio y/o rayo</t>
    </r>
  </si>
  <si>
    <r>
      <t>·</t>
    </r>
    <r>
      <rPr>
        <sz val="7"/>
        <color theme="1"/>
        <rFont val="Times New Roman"/>
        <family val="1"/>
      </rPr>
      <t xml:space="preserve">        </t>
    </r>
    <r>
      <rPr>
        <sz val="11"/>
        <color theme="1"/>
        <rFont val="Arial"/>
        <family val="2"/>
      </rPr>
      <t>Inundación, maremoto, ciclo, huracán, tempestad</t>
    </r>
  </si>
  <si>
    <r>
      <t>·</t>
    </r>
    <r>
      <rPr>
        <sz val="7"/>
        <color theme="1"/>
        <rFont val="Times New Roman"/>
        <family val="1"/>
      </rPr>
      <t xml:space="preserve">        </t>
    </r>
    <r>
      <rPr>
        <sz val="11"/>
        <color theme="1"/>
        <rFont val="Arial"/>
        <family val="2"/>
      </rPr>
      <t>Explosión</t>
    </r>
  </si>
  <si>
    <r>
      <t>·</t>
    </r>
    <r>
      <rPr>
        <sz val="7"/>
        <color theme="1"/>
        <rFont val="Times New Roman"/>
        <family val="1"/>
      </rPr>
      <t xml:space="preserve">        </t>
    </r>
    <r>
      <rPr>
        <sz val="11"/>
        <color theme="1"/>
        <rFont val="Arial"/>
        <family val="2"/>
      </rPr>
      <t>Terremoto, Temblor o Erupción Volcánica al 100%</t>
    </r>
  </si>
  <si>
    <r>
      <t>·</t>
    </r>
    <r>
      <rPr>
        <sz val="7"/>
        <color theme="1"/>
        <rFont val="Times New Roman"/>
        <family val="1"/>
      </rPr>
      <t xml:space="preserve">        </t>
    </r>
    <r>
      <rPr>
        <sz val="11"/>
        <color theme="1"/>
        <rFont val="Arial"/>
        <family val="2"/>
      </rPr>
      <t>Hurto Simple y Hurto Calificado</t>
    </r>
  </si>
  <si>
    <r>
      <t>·</t>
    </r>
    <r>
      <rPr>
        <sz val="7"/>
        <color theme="1"/>
        <rFont val="Times New Roman"/>
        <family val="1"/>
      </rPr>
      <t xml:space="preserve">        </t>
    </r>
    <r>
      <rPr>
        <sz val="11"/>
        <color theme="1"/>
        <rFont val="Arial"/>
        <family val="2"/>
      </rPr>
      <t>Asonada, Motín, Conmoción Civil o Popular y Huelga al 100%</t>
    </r>
  </si>
  <si>
    <r>
      <t>·</t>
    </r>
    <r>
      <rPr>
        <sz val="7"/>
        <color theme="1"/>
        <rFont val="Times New Roman"/>
        <family val="1"/>
      </rPr>
      <t xml:space="preserve">        </t>
    </r>
    <r>
      <rPr>
        <sz val="11"/>
        <color theme="1"/>
        <rFont val="Arial"/>
        <family val="2"/>
      </rPr>
      <t>Actos mal Intencionados de Terceros al 100% - Terrorismo</t>
    </r>
  </si>
  <si>
    <r>
      <t>·</t>
    </r>
    <r>
      <rPr>
        <sz val="7"/>
        <color theme="1"/>
        <rFont val="Times New Roman"/>
        <family val="1"/>
      </rPr>
      <t xml:space="preserve">        </t>
    </r>
    <r>
      <rPr>
        <sz val="11"/>
        <color theme="1"/>
        <rFont val="Arial"/>
        <family val="2"/>
      </rPr>
      <t>Responsabilidad Civil Extracontractual $500.000.000  evento y vigencia</t>
    </r>
  </si>
  <si>
    <r>
      <t>·</t>
    </r>
    <r>
      <rPr>
        <sz val="7"/>
        <color theme="1"/>
        <rFont val="Times New Roman"/>
        <family val="1"/>
      </rPr>
      <t xml:space="preserve">        </t>
    </r>
    <r>
      <rPr>
        <sz val="11"/>
        <color theme="1"/>
        <rFont val="Arial"/>
        <family val="2"/>
      </rPr>
      <t xml:space="preserve"> Cualquier otra causa no excluida expresamente</t>
    </r>
  </si>
  <si>
    <t>Amparo automático para maquinaria  adquirida o recibida, sea nueva o usada (hasta por el 20% del valor asegurado y por 90 días).</t>
  </si>
  <si>
    <t>Amparo automático para maquinaria  que por error u omisión no se hayan informado al inicio del seguro (hasta por el  20% del valor asegurado)</t>
  </si>
  <si>
    <t>Anticipo de Indemnización (proponer)</t>
  </si>
  <si>
    <t>Cláusula de 72 horas para eventos de la naturaleza, asonada motín conmoción civil, huelga y terrorismo.</t>
  </si>
  <si>
    <t>Designación de Bienes</t>
  </si>
  <si>
    <t>Elementos dañados y gastados</t>
  </si>
  <si>
    <t>Gastos por arrendamiento en caso de siniestro (hasta por el 100% de los gastos demostrados)</t>
  </si>
  <si>
    <t>Honorarios profesionales (Ingenieros, Peritos, etc. Incluyendo gastos de viaje y estadía. Hasta por el 100% de los gastos demostrados)</t>
  </si>
  <si>
    <t>Maquinaria bajo cuidado, tenencia, control y custodia</t>
  </si>
  <si>
    <t>No aplicación de Infraseguro</t>
  </si>
  <si>
    <t>No aplicación de cláusula de contrato de mantenimiento.</t>
  </si>
  <si>
    <t>No aplicación de demerito por uso</t>
  </si>
  <si>
    <t>Reposición o reemplazo</t>
  </si>
  <si>
    <t xml:space="preserve">Cuando el valor de la reparación supere el 75% del valor asegurado se tomará como perdida total </t>
  </si>
  <si>
    <t>TOTAL PUNTAJE EQUIPO Y MAQUINARIA</t>
  </si>
  <si>
    <t>TODO RIESGO MAQUINARIA Y EQUIPO</t>
  </si>
  <si>
    <t xml:space="preserve">Este seguro deberá cubrir las pérdidas y los daños materiales que sufran los bienes asegurados causados por:
Todo riesgo Daño Material, incluyendo pero no limitado a: </t>
  </si>
  <si>
    <r>
      <t xml:space="preserve">Objeto del seguro: </t>
    </r>
    <r>
      <rPr>
        <sz val="11"/>
        <color theme="1"/>
        <rFont val="Arial"/>
        <family val="2"/>
      </rPr>
      <t>Amparar contra todo riesgo la maquinaria y equipo que se moviliza por sus propios medios, de propiedad o por los que sea legalmente responsable La Universidad del Tolima se en cualquier parte del Territorio Nacional y por los daños que éstas causen a terceras personas a  sus bienes.</t>
    </r>
  </si>
  <si>
    <t>Hurto Simple y hurto Calificado</t>
  </si>
  <si>
    <t>RIESGO CIBERNETICO</t>
  </si>
  <si>
    <t>EQUIPO Y MAQUINARIA</t>
  </si>
  <si>
    <t xml:space="preserve">Las bicicletas deben tener cobertura dentro y fuera de la Universidad del Tolima, por lo tanto deben tener el amparo de sustracción todo riesgo.
Para este único Ítem se admiten deducibles con  porcentaje máximo del 3% mínimo máximo 0.5 SMMLV
</t>
  </si>
  <si>
    <t xml:space="preserve">Queda aclarado y convenido que se acepta un Sublimite de $100.000.000 evento y $200.000.000 vigencia para la reserva Forestal. Se cubrirán los eventos que sufra la reserva
forestal como consecuencia de un daño material amparado en la póliza y a la no existencia de siniestros conocidos ni reportados a la fecha.
</t>
  </si>
  <si>
    <t>ACLARACIONES</t>
  </si>
  <si>
    <t>RESERVA FORESTAL</t>
  </si>
  <si>
    <t>SEMOVIENTES</t>
  </si>
  <si>
    <t>Se indemnizará al asegurado los daños o pérdidas materiales ocurridas a los bienes asegurados indicados, siempre y cuando estos se originen en forma accidental, súbita e imprevista, como consecuencia directa de los eventos que a continuación se mencionan:</t>
  </si>
  <si>
    <t xml:space="preserve">• Incendio y/o rayo, y el calor y el humo producidos por estos fenómenos.
• Explosión ocurrida dentro o fuera del predio asegurado.
• Tifón, huracán, tornado, ciclón, vientos fuertes, tormenta, tempestad y granizo.
• Daños por agua, anegación, inundación y avalancha.
• Asentamientos, deslizamientos o hundimientos del terreno, desplazamientos del terreno; derrumbes y desprendimiento de tierra y roca; cuando estos hechos sean producidos de manera accidental, súbita e imprevista directamente por un riesgo garantizado por la póliza. No obstante lo anterior, no se cubren en ningún caso las reparaciones y/o tratamientos del terreno, ni ningún tipo de obra civil adicional que se deba realizar.
</t>
  </si>
  <si>
    <t>Para las compañías que manejan un límite único para el amparo de responsabilidad civil como mínimo se acepta $4.000.000000 para vehículos y $1.500.000.000 para motos.</t>
  </si>
  <si>
    <t>Accidentes personales a tripulación $20.000.000 sublimite de la responsabilidad civil (P&amp;I)</t>
  </si>
  <si>
    <t>Accidentes personales a pasajeros $20.000.000 sublimite de la responsabilidad civil (P&amp;I)</t>
  </si>
  <si>
    <t xml:space="preserve">Se cubre los lesiones o daños que se causen a docentes y estudiantes cuando se encuentren utilizando las bicicletas de propiedad de la Universidad sublimitando los gastos de curación a $10.000.000 evento $200.000.000 Vigencia que opera en exceso para los estudiantes de la póliza de accidentes personales estudiantiles que tiene cada estudiante y para los docentes en exceso de los gastos de curación que tiene la póliza AP que tiene contratada la Universidad. </t>
  </si>
  <si>
    <t xml:space="preserve">• Perjuicios a terceros por la responsabilidad civil de los funcionarios asegurados.
• Responsabilidad por perjuicios o faltantes por actos por los cuales se siga o se debiera seguir un juicio de responsabilidad fiscal
• Costos de procesos, cauciones y gastos judiciales derivados de procesos administrativos, incluidos los adelantados por la procuraduría, la contraloría y demás órganos de control. $40.000.000 persona / vigencia
• Costos de procesos, cauciones y gastos de honorarios $40.000.000 persona / vigencia
• Reembolso de la entidad tomadora
• Muerte incapacidad e insolvencia
• Fecha de retroactividad ilimitada
• Gastos judiciales 
• Responsabilidad impuesta por organismos de control, incluyendo juicios de responsabilidad fiscal
</t>
  </si>
  <si>
    <t xml:space="preserve">Alternativa Basica: $500.000.000
</t>
  </si>
  <si>
    <t>Ver Relacion</t>
  </si>
  <si>
    <t>930 empleados de planta de la Universidad, los miembros del consejo superior, los del comité de contratación y demás personas que se vinculen a la Universidad</t>
  </si>
  <si>
    <t>Amparar las pérdidas, daños y gastos que la Entidad pueda sufrir, o descubrir que ha sufrido, como consecuencia de cualquiera de los riesgos amparados por la póliza, tales como actos deshonestos o fraudulentos de sus empleados, pérdidas de dineros y títulos valores dentro y fuera de los predios, falsificación, crimen por computador, entre otros, que impliquen menoscabo de los fondos, bienes e intereses patrimoniales de la Universidad
Retroactividad Ilimitada</t>
  </si>
  <si>
    <t>COBERTURA</t>
  </si>
  <si>
    <t>Mundial / Excluyendo Estados Unidos Puerto Rico y Canada</t>
  </si>
  <si>
    <t>6 de abril de 2018</t>
  </si>
  <si>
    <t>Responsabilidad civil Clinicas y Hospitales</t>
  </si>
  <si>
    <t>RESPONSABILIDAD CIVIL CLINICAS Y HOSPITALES</t>
  </si>
  <si>
    <t>Responsabilidad Profesional Clinicas y Hospitales</t>
  </si>
  <si>
    <r>
      <t>1.</t>
    </r>
    <r>
      <rPr>
        <b/>
        <sz val="7"/>
        <color theme="1"/>
        <rFont val="Times New Roman"/>
        <family val="1"/>
      </rPr>
      <t xml:space="preserve">           </t>
    </r>
    <r>
      <rPr>
        <b/>
        <sz val="11"/>
        <color theme="1"/>
        <rFont val="Arial"/>
        <family val="2"/>
      </rPr>
      <t xml:space="preserve">SEGURO DE RESPONSABILIDAD CIVIL PROFESIONAL PARA CLINICAS Y </t>
    </r>
  </si>
  <si>
    <t xml:space="preserve">          HOSPITALES  - PRESTADORA DE  SERVICIOS DE SALUD PSS</t>
  </si>
  <si>
    <t xml:space="preserve">OBJETO: </t>
  </si>
  <si>
    <t>La póliza se extiende a cubrir la responsabilidad civil imputable al asegurado por:</t>
  </si>
  <si>
    <t>Acciones u omisiones cometidos en el ejercicio de una actividad profesional medica por personal médico, paramédico, medico auxiliar, o laboratorista, de enfermería y/o asimilados que estén vinculados laboralmente con la Universidad en el ejercicio de sus actividades al servicio del mismo.</t>
  </si>
  <si>
    <t>En Materia extracontractual, por daños materiales, lesiones personales, y/o muerte derivados de la posesión el uso o mantenimiento de los predios de la Prestadora de Servicios de la Universidad del Tolima.</t>
  </si>
  <si>
    <t>Derivada de la propiedad, posesión o uso de aparatos y tratamientos médicos con fines de diagnóstico o de terapéutica, en cuanto dichos aparatos y tratamientos estén reconocidos por la ciencia médica y que no se encontraren comprendidos en el amparo adicional de riesgos especiales de la póliza.</t>
  </si>
  <si>
    <t>$500.000.000</t>
  </si>
  <si>
    <t xml:space="preserve">Cancelación de la póliza 60 días para todos los amparos </t>
  </si>
  <si>
    <t xml:space="preserve">Ampliación del plazo para aviso de siniestro (30 días) </t>
  </si>
  <si>
    <t>Designación de ajustador</t>
  </si>
  <si>
    <t>Restablecimiento automático del valor asegurado por pago de siniestro una (1) vez  y con cobro de prima adicional a prorrata.</t>
  </si>
  <si>
    <r>
      <t xml:space="preserve">Hurto simple para equipos móviles y portatiles se califica el </t>
    </r>
    <r>
      <rPr>
        <b/>
        <sz val="12"/>
        <color theme="1"/>
        <rFont val="Arial"/>
        <family val="2"/>
      </rPr>
      <t xml:space="preserve">sublimite ofrecido proporcionalmente, </t>
    </r>
    <r>
      <rPr>
        <sz val="12"/>
        <color theme="1"/>
        <rFont val="Arial"/>
        <family val="2"/>
      </rPr>
      <t>incluyendo los equipos que utilizan los estudiantes en practicas</t>
    </r>
  </si>
  <si>
    <t>No aplicación de deméritos tecnológicos</t>
  </si>
  <si>
    <t>Alternativa Basica: $1.000.000.000</t>
  </si>
  <si>
    <t>La aseguradora indemnizará al asegurado toda y cada suma que el asegurado este obligado a pagar en razón de la responsabilidad Medica por los perjuicios causados a terceros como consecuencia de actos negligentes, impericias, errores u omisiones en que llegare a incurrir los docentes (médicos), estudiantes, practicantes vinculados con la Universidad en las entidades que se tienen acuerdos (Decreto 2376 de 2010 Convenios Interinstitucionales), en las diferentes clinicas del territorio colombiano para las carreras afines al area de salud.</t>
  </si>
  <si>
    <t xml:space="preserve">Delitos contra el patrimonio económico.
Básico
Delitos contra la administración pública.
Juicios de responsabilidd fiscal
Alcances fiscales.
Peculado
Gastos de reconstrucción y rendición de cuentas
Depósitos Bancarios 100% de la perdida maximo $150.000.000
Bienes de propiedad de terceros
Cajas menores $3.000.000/ $6.000.000 vigencia 
</t>
  </si>
  <si>
    <t>AMPLIACIÓN DEL PLAZO PARA AVISO DE SINIESTRO 30 DIAS</t>
  </si>
  <si>
    <t>REVOCACIÓN DE LA PÓLIZA Y/O NO RENOVACION Y/O NO PRORROGA 90 DIAS</t>
  </si>
  <si>
    <t>RESPONSABILIDAD CIVIL RIESGO CIBERNETICO</t>
  </si>
  <si>
    <t>Riesgo cibernetico</t>
  </si>
  <si>
    <t xml:space="preserve">PUNTAJE ADICIONAL </t>
  </si>
  <si>
    <t>INVITACION PÚBLICA MAYOR CUANTIA No.03  DE 2021</t>
  </si>
  <si>
    <t>´- Responsabilidad por empresas contratistas</t>
  </si>
  <si>
    <t xml:space="preserve">INVITACION PÚBLICA MAYOR CUANTIA No. 003 DE 2021 </t>
  </si>
  <si>
    <t>PRIMA 263 DIAS</t>
  </si>
  <si>
    <t xml:space="preserve">CONDICIONES PARA OBRAS DE ARTE Y BIENES ARQUEOLOGICOS
El valor máximo a indemnizar por obra de arte o bien arqueológico será de $300.000.000
Cobertura no obstante lo que en contrario se diga en las condiciones generales de la póliza, este seguro se extiende a cubrir los daños o pérdidas materiales que sufran las obras de arte aseguradas y bienes arqueológicos relacionadas, ya sean de propiedad del asegurado o que se encuentren bajo su cuidado, tenencia y control, que constituyan mercancías y/o contenidos dentro de los predios relacionados en la carátula de la póliza, siempre y cuando estos se originen en forma accidental, súbita e imprevista, como consecuencia directa de cualquiera de los eventos que a continuación se mencionan:
• Incendio y/o rayo, y el calor y el humo producidos por estos fenómenos
• Explosión ocurrida dentro o fuera del predio asegurado.
• Tifón, huracán, tornado, ciclón, vientos fuertes, tormenta, tempestad y granizo. 
• Daños por agua, anegación, inundación, deslizamiento y avalancha.
• Actos de autoridad competente tendientes a aminorar o evitar la propagación o extensión de las consecuencias de cualquier evento cubierto por la póliza.
• Depreciación de la obra causada por alguno de los riesgos cubiertos por la póliza. 
• Terremoto, temblor de tierra. erupción volcánica, tsunami o maremoto.
• Daños ocasionados por la manipulación, impericia, impactos físicos, daños ocasionados por terceros o por procesos de evacuación, contingencia y/o disturbios. 
• Actos vandálicos, huelga, asonada, motín conmoción civil o popular, actos malintencionados de terceros y terrorismo.
• Sustracción con violencia.
• Sustracción sin violencia y/o sustitución.
</t>
  </si>
  <si>
    <t xml:space="preserve">5 años </t>
  </si>
  <si>
    <t xml:space="preserve"> Cubrir los perjuicios derivados de la responsabilidad civil profesional que sean reclamados por primera vez durante la vigencia de la poliza y que se encuentre dentro del termino  de la retractividad , que le sea imputable a la Universidad del Tolima por lesiones personales y/o muerte que se ocasione a terceros y causados directamente por un servicios médico, quirúrgico, dental o de enfermería legalmente habilitado para ejercerse y prestado durante la misma vigencia dentro de la prestadora de servicios de salud.   </t>
  </si>
  <si>
    <t>Lesiones personales, y/o muerte a consecuencia de la prestación de los servicios de hospitalización y del suministro de los siguientes servicios dentro de la PSS, medicamentos, drogas u otros materiales médicos, quirúrgicos o dentales a los pacientes atendidos, siempre y cuando el suministro sea parte necesaria de la prestación del servicio y los mencionados productos hayan sido elaborados o manipulados según receta médica en la cocina o la farmacia del asegurado que goce de licencia o autorización oficial o los mencionados productos hayan sido registrados ante la autoridad competente.</t>
  </si>
  <si>
    <t>SE OTORGA</t>
  </si>
  <si>
    <t>SI 50%</t>
  </si>
  <si>
    <t>SIEMPRE Y CUANDO ESTE DENTRO DEL VALOR DE EDIFICIO</t>
  </si>
  <si>
    <t>SI $800.000.000</t>
  </si>
  <si>
    <t>SI SOLO EVENTOS DE LA NATURALEZA</t>
  </si>
  <si>
    <t>SI, $100.000.000</t>
  </si>
  <si>
    <t>SI $400.000.000</t>
  </si>
  <si>
    <t>SI $50.000.000 EVENTO Y VIGENCIA</t>
  </si>
  <si>
    <t>SI, $10.000.000 EVENTO Y VIGENCIA</t>
  </si>
  <si>
    <t>SI, MEJOR OFERTA</t>
  </si>
  <si>
    <t>SI DE ACUERDO AL LISTADO</t>
  </si>
  <si>
    <t>SI, SI NO CORRESPONDE A DETERMINACION DEL VALOR</t>
  </si>
  <si>
    <t>NO SE OTORGA</t>
  </si>
  <si>
    <t>SI CON APCETACION Y EXCLUYE ALOP</t>
  </si>
  <si>
    <t>SI, $200.000.000</t>
  </si>
  <si>
    <t>SI, MAXIMO 20%</t>
  </si>
  <si>
    <t>Si Ofertamos</t>
  </si>
  <si>
    <t>Sublimite del 20% del valor asegurable del predio asegurado, aplica únicamente para evento amparado en la póliza</t>
  </si>
  <si>
    <t>Sublimite de $800.000.000 evento/vigencia</t>
  </si>
  <si>
    <t>Sublimite de $400.000.000 evento/vigencia</t>
  </si>
  <si>
    <t>Sublimite de $500.000.000 evento/vigencia, hasta por 6 meses</t>
  </si>
  <si>
    <t>Sublimite de $200.000.000 evento/vigencia</t>
  </si>
  <si>
    <t>SI, CON LUCRO CESANTE</t>
  </si>
  <si>
    <t>SE OTORGA, $800.000.000</t>
  </si>
  <si>
    <t>NO, SIEMPRE CUANDO LA DIFERENCIA DEL VALOR ASGEURADO Y EL VALOR ASEGURABLE SEA DEL 10%</t>
  </si>
  <si>
    <t>SE OTORGA $200.000 EVENTO Y VIGENCIA</t>
  </si>
  <si>
    <t>SE OTORGA $15.000.000 EMPELADO Y $200.000.000 VIGENCIA</t>
  </si>
  <si>
    <t>CON COBRO DE PRIMA EXEPTO PARA AMIT</t>
  </si>
  <si>
    <t>SE OTORGA YEXCLUYE TRANSPROTE</t>
  </si>
  <si>
    <t>Máximo el 20% del valor asegurable total del predio sin exceder $1000.000.000, siempre y cuando hagan parte de la suma asegurada.
Se aclara que la cobertura se otorga para gastos en la adecuación de suelos y terrenos.</t>
  </si>
  <si>
    <t>SE OTORGA $50.000.000</t>
  </si>
  <si>
    <t>8% DEL VALOR DE LA PERDIDA</t>
  </si>
  <si>
    <t>10% DEL VALOR DE LA PERDIDA</t>
  </si>
  <si>
    <t>1 SMMLV</t>
  </si>
  <si>
    <t>5% DE LA PERDIDA</t>
  </si>
  <si>
    <t>GARANTIAS</t>
  </si>
  <si>
    <t>INCLUYE</t>
  </si>
  <si>
    <t>CUADRO DE GARANTIAS</t>
  </si>
  <si>
    <t>SE OTORGA $10.000.000</t>
  </si>
  <si>
    <t>SE OTORGA $200.000.000 AVISO 60 DIAS</t>
  </si>
  <si>
    <t xml:space="preserve"> SE OTORGA</t>
  </si>
  <si>
    <t>ULTIMOS MODELOS 2022, 2021, 2020</t>
  </si>
  <si>
    <t>HASTA 50%</t>
  </si>
  <si>
    <t>NO OTORGAMOS</t>
  </si>
  <si>
    <t>SE OTORGA PARA EL 1 AÑO</t>
  </si>
  <si>
    <t>Si Ofertamos con aviso a la compañía en 30 días.
sublimite de $5.000.000 evento/vigencia</t>
  </si>
  <si>
    <t>NO SE OFERTA</t>
  </si>
  <si>
    <t>SE PRESENTA</t>
  </si>
  <si>
    <t>SE OTORGA, 15 DIAS</t>
  </si>
  <si>
    <t xml:space="preserve"> NO SE OTORGA</t>
  </si>
  <si>
    <t>SE OFERTA CON COBRO DE PRIMA</t>
  </si>
  <si>
    <t>SE OTORGA HASTA $1.000.000</t>
  </si>
  <si>
    <t>3% DEL VALOR DE LA PERDIDA</t>
  </si>
  <si>
    <t>0,5 SMMLV</t>
  </si>
  <si>
    <t>NO SE EXIGEN</t>
  </si>
  <si>
    <t>Si Ofertamos de acuerdo a lo establecido en el artículo 1127 Código de Comercio</t>
  </si>
  <si>
    <t>Si Ofertamos, sublimite de
$500.000.000 (Para nuevas operaciones previo aviso y aceptación de las Aseguradoras)</t>
  </si>
  <si>
    <t>Si Ofertamos, Se cubre la Responsabilidad Civil con bienes bajo cuidado, tenencia y control. Sublimite de $100.000.000
evento/vigencia (siempre y cuando no sean objeto de cobertura de otra póliza de seguros).</t>
  </si>
  <si>
    <t>SE OTORGA $200.000.000 EVENTO Y VIGENCIA</t>
  </si>
  <si>
    <t>SE OTORGA SI ES ACCIDENTAL</t>
  </si>
  <si>
    <t>GASTOS CIVILES AL 100% GASTOS PENALES AL 50%</t>
  </si>
  <si>
    <t>SE OTORGA HASTA 30 DIAS</t>
  </si>
  <si>
    <t>Si Ofertamos, Sublimite
$300.000.000 evento / vigencia. Esta cobertura opera en exceso de las pólizas que los Contratistas y/o
Subcontratitas deben tener vigentes con un mínimo de
$100.000.000. En caso de no tenerlas suscritas la cobertura opera en exceso de $100.000.000</t>
  </si>
  <si>
    <t>Sublimite de $500.000.000 Evento/vigencia</t>
  </si>
  <si>
    <t>No se cubre hurto simple y calificado de accesorios NO necesarios para el funcionamiento normal del vehículo, tampoco se cubre los bienes personales dejados en el vehículo</t>
  </si>
  <si>
    <t>Si Ofertamos, de acuerdo a clausula descrita en estas condiciones</t>
  </si>
  <si>
    <t>SE OTORGA POR UNA VEZ</t>
  </si>
  <si>
    <t>Si Ofertamos Aplica Solo en Colombia
Sublimite de $200.000.000 evento/vigencia</t>
  </si>
  <si>
    <t>SE OFERTA</t>
  </si>
  <si>
    <t>Si Ofertamos
En exceso de la póliza de Ap de los docentes y la póliza juvenil para los estudiantes
$1.000.000 evento por personas máximo por vigencia $5.000.000</t>
  </si>
  <si>
    <t>5% DEL VALOR DE LA PERDIDA</t>
  </si>
  <si>
    <t>NO OFERTA</t>
  </si>
  <si>
    <t>SI CON COBRO DEL 125%</t>
  </si>
  <si>
    <t>SE OTORGA GASTOS DEFENSA</t>
  </si>
  <si>
    <t>Si Ofertamos, de acuerdo a la cláusula anexa</t>
  </si>
  <si>
    <t>HASTA EL 50% DEL VALOR ASGURADO</t>
  </si>
  <si>
    <t>Si Ofertamos
Sublímite del %50 evento / vigencia, del valor asegurado por el amparo básico, sin que en ningún caso exceda de</t>
  </si>
  <si>
    <t>Si Ofertamos, la garantía que reposa en las condiciones generales del presente ramo, actuara como exclusión.</t>
  </si>
  <si>
    <t>Si Ofertamos
Hasta $500.000 evento/vivencia</t>
  </si>
  <si>
    <t>NO OTORGA</t>
  </si>
  <si>
    <t>SE OTORGA, EN PREDIOS Y CON SUPERVISION DEL ASEURADO</t>
  </si>
  <si>
    <t>SE OTORGA EXCLUYENDO USA Y CANADA</t>
  </si>
  <si>
    <t>SE OTORGA DE ACUERDO ANEXO DE SURA</t>
  </si>
  <si>
    <t>SE OTORGA DE ACUERDO A TEXTO</t>
  </si>
  <si>
    <t>SE OTORGA, HASTA EL 50%</t>
  </si>
  <si>
    <t>SE OTORGA HASTA EL 50% DEL VALOR ASEGURADO</t>
  </si>
  <si>
    <t>SE OTORGA HASTA EL30% DEL VALOR ASEGURADO</t>
  </si>
  <si>
    <t>1,5 SMMLV</t>
  </si>
  <si>
    <r>
      <t>·</t>
    </r>
    <r>
      <rPr>
        <sz val="7"/>
        <color theme="1"/>
        <rFont val="Times New Roman"/>
        <family val="1"/>
      </rPr>
      <t xml:space="preserve">        </t>
    </r>
    <r>
      <rPr>
        <sz val="11"/>
        <color theme="1"/>
        <rFont val="Arial"/>
        <family val="2"/>
      </rPr>
      <t>Movilización por sus propios medios en el territorio colombiano, Maximo 300 km</t>
    </r>
  </si>
  <si>
    <t>Si Ofertamos Máximo 20% Únicamente se cubre las órdenes o actos de autoridad competente dirigidos a aminorar o evitar la propagación o extensión de las consecuencias de cualquier evento cubierto por esta póliza</t>
  </si>
  <si>
    <r>
      <t>Extensión de responsabilidad civil cuando el equipo o maquinaria no esté siendo conducido.</t>
    </r>
    <r>
      <rPr>
        <b/>
        <sz val="10"/>
        <color rgb="FF000000"/>
        <rFont val="Arial"/>
        <family val="2"/>
      </rPr>
      <t xml:space="preserve"> </t>
    </r>
  </si>
  <si>
    <t>SE OTORGA 50%</t>
  </si>
  <si>
    <t>SE OTORGA DE ACUERDO CLAUSULA DE SURA</t>
  </si>
  <si>
    <t>SE OTORGA $100.000.000 EVENTO  Y VIGENCIA</t>
  </si>
  <si>
    <t>SE OTORA 10% DEL EQUIPO MAXIMO $100.000.000</t>
  </si>
  <si>
    <t>SI, $300.000.000</t>
  </si>
  <si>
    <t>No se renuncia a la aplicación de infraseguro, excepto si la diferencia entre el valor asegurable y el asegurado es inferior al 10%</t>
  </si>
  <si>
    <t>SE OTORGA, CON COBRO DE PRIMA</t>
  </si>
  <si>
    <t>SE OTORGA SEGÚN LISTADO</t>
  </si>
  <si>
    <t>$4.000.000</t>
  </si>
  <si>
    <t>varias</t>
  </si>
  <si>
    <t>SE OTORGA EXCEPTO PARA  ROTURA DE MAQUINARIA Y EQUIPO ELECTRONICO</t>
  </si>
  <si>
    <t>NO SE REUNCIA SIMPRE YCUANDO LA DIFERENCIA SEA DEL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</si>
</sst>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quot;"/>
    <numFmt numFmtId="165" formatCode="0.0"/>
    <numFmt numFmtId="166" formatCode="0_ "/>
    <numFmt numFmtId="167" formatCode="[$$-240A]\ #,##0"/>
    <numFmt numFmtId="168" formatCode="0.0%"/>
    <numFmt numFmtId="169" formatCode="0.000"/>
    <numFmt numFmtId="170" formatCode="#,##0.0"/>
  </numFmts>
  <fonts count="50" x14ac:knownFonts="1">
    <font>
      <sz val="11"/>
      <color theme="1"/>
      <name val="Calibri"/>
      <family val="2"/>
      <scheme val="minor"/>
    </font>
    <font>
      <b/>
      <sz val="12"/>
      <name val="Arial"/>
      <family val="2"/>
    </font>
    <font>
      <sz val="11"/>
      <color rgb="FF000000"/>
      <name val="Arial"/>
      <family val="2"/>
    </font>
    <font>
      <sz val="12"/>
      <name val="Arial"/>
      <family val="2"/>
    </font>
    <font>
      <b/>
      <sz val="12"/>
      <color theme="0"/>
      <name val="Arial"/>
      <family val="2"/>
    </font>
    <font>
      <sz val="12"/>
      <color theme="1"/>
      <name val="Arial"/>
      <family val="2"/>
    </font>
    <font>
      <sz val="11"/>
      <name val="Arial"/>
      <family val="2"/>
    </font>
    <font>
      <b/>
      <sz val="12"/>
      <color theme="1"/>
      <name val="Arial"/>
      <family val="2"/>
    </font>
    <font>
      <sz val="11"/>
      <color theme="1"/>
      <name val="Arial"/>
      <family val="2"/>
    </font>
    <font>
      <b/>
      <sz val="11"/>
      <color theme="1"/>
      <name val="Arial"/>
      <family val="2"/>
    </font>
    <font>
      <sz val="10"/>
      <color theme="1"/>
      <name val="Wingdings"/>
      <charset val="2"/>
    </font>
    <font>
      <b/>
      <sz val="12"/>
      <color rgb="FFFFFFFF"/>
      <name val="Arial"/>
      <family val="2"/>
    </font>
    <font>
      <sz val="12"/>
      <color rgb="FF000000"/>
      <name val="Arial"/>
      <family val="2"/>
    </font>
    <font>
      <sz val="10"/>
      <name val="Arial"/>
      <family val="2"/>
    </font>
    <font>
      <sz val="10"/>
      <name val="Calibri"/>
      <family val="2"/>
      <scheme val="minor"/>
    </font>
    <font>
      <b/>
      <sz val="11"/>
      <name val="Arial"/>
      <family val="2"/>
    </font>
    <font>
      <b/>
      <sz val="11"/>
      <color theme="0"/>
      <name val="Arial"/>
      <family val="2"/>
    </font>
    <font>
      <b/>
      <sz val="11"/>
      <color indexed="12"/>
      <name val="Arial"/>
      <family val="2"/>
    </font>
    <font>
      <sz val="11"/>
      <color indexed="12"/>
      <name val="Arial"/>
      <family val="2"/>
    </font>
    <font>
      <b/>
      <sz val="8"/>
      <color theme="0"/>
      <name val="Arial"/>
      <family val="2"/>
    </font>
    <font>
      <sz val="8"/>
      <color theme="1"/>
      <name val="Arial"/>
      <family val="2"/>
    </font>
    <font>
      <b/>
      <sz val="8"/>
      <color theme="1"/>
      <name val="Arial"/>
      <family val="2"/>
    </font>
    <font>
      <b/>
      <sz val="18"/>
      <name val="Calibri"/>
      <family val="2"/>
      <scheme val="minor"/>
    </font>
    <font>
      <b/>
      <sz val="14"/>
      <color indexed="12"/>
      <name val="Calibri"/>
      <family val="2"/>
      <scheme val="minor"/>
    </font>
    <font>
      <b/>
      <sz val="12"/>
      <color theme="0"/>
      <name val="Calibri"/>
      <family val="2"/>
      <scheme val="minor"/>
    </font>
    <font>
      <b/>
      <sz val="10"/>
      <color indexed="9"/>
      <name val="Calibri"/>
      <family val="2"/>
      <scheme val="minor"/>
    </font>
    <font>
      <b/>
      <sz val="10"/>
      <color theme="0"/>
      <name val="Calibri"/>
      <family val="2"/>
      <scheme val="minor"/>
    </font>
    <font>
      <b/>
      <sz val="10"/>
      <name val="Calibri"/>
      <family val="2"/>
      <scheme val="minor"/>
    </font>
    <font>
      <b/>
      <sz val="11"/>
      <name val="Calibri"/>
      <family val="2"/>
      <scheme val="minor"/>
    </font>
    <font>
      <b/>
      <sz val="20"/>
      <color theme="1"/>
      <name val="Calibri"/>
      <family val="2"/>
      <scheme val="minor"/>
    </font>
    <font>
      <b/>
      <sz val="18"/>
      <color theme="1"/>
      <name val="Calibri"/>
      <family val="2"/>
      <scheme val="minor"/>
    </font>
    <font>
      <b/>
      <sz val="11"/>
      <color theme="1"/>
      <name val="Cambria Math"/>
      <family val="1"/>
    </font>
    <font>
      <sz val="12"/>
      <color rgb="FF00B050"/>
      <name val="Arial"/>
      <family val="2"/>
    </font>
    <font>
      <sz val="12"/>
      <color rgb="FFFFFFFF"/>
      <name val="Arial"/>
      <family val="2"/>
    </font>
    <font>
      <sz val="11"/>
      <color theme="1"/>
      <name val="Symbol"/>
      <family val="1"/>
      <charset val="2"/>
    </font>
    <font>
      <sz val="7"/>
      <color theme="1"/>
      <name val="Times New Roman"/>
      <family val="1"/>
    </font>
    <font>
      <sz val="11"/>
      <color rgb="FFFFFFFF"/>
      <name val="Arial"/>
      <family val="2"/>
    </font>
    <font>
      <b/>
      <sz val="11"/>
      <color rgb="FFFFFFFF"/>
      <name val="Arial"/>
      <family val="2"/>
    </font>
    <font>
      <b/>
      <sz val="7"/>
      <color theme="1"/>
      <name val="Times New Roman"/>
      <family val="1"/>
    </font>
    <font>
      <sz val="11"/>
      <color theme="1"/>
      <name val="Calibri"/>
      <family val="2"/>
      <scheme val="minor"/>
    </font>
    <font>
      <b/>
      <sz val="12"/>
      <color indexed="12"/>
      <name val="Arial"/>
      <family val="2"/>
    </font>
    <font>
      <b/>
      <sz val="10"/>
      <color theme="0"/>
      <name val="Arial"/>
      <family val="2"/>
    </font>
    <font>
      <sz val="10"/>
      <color theme="0"/>
      <name val="Calibri"/>
      <family val="2"/>
      <scheme val="minor"/>
    </font>
    <font>
      <sz val="10"/>
      <color theme="1"/>
      <name val="Arial"/>
      <family val="2"/>
    </font>
    <font>
      <b/>
      <sz val="16"/>
      <color theme="1"/>
      <name val="Calibri"/>
      <family val="2"/>
      <scheme val="minor"/>
    </font>
    <font>
      <sz val="16"/>
      <color theme="1"/>
      <name val="Arial"/>
      <family val="2"/>
    </font>
    <font>
      <sz val="10"/>
      <color rgb="FF000000"/>
      <name val="Arial"/>
      <family val="2"/>
    </font>
    <font>
      <b/>
      <sz val="10"/>
      <color rgb="FF000000"/>
      <name val="Arial"/>
      <family val="2"/>
    </font>
    <font>
      <sz val="14"/>
      <color indexed="12"/>
      <name val="Arial"/>
      <family val="2"/>
    </font>
    <font>
      <b/>
      <sz val="14"/>
      <name val="Arial"/>
      <family val="2"/>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rgb="FFC0C0C0"/>
        <bgColor indexed="64"/>
      </patternFill>
    </fill>
    <fill>
      <patternFill patternType="solid">
        <fgColor indexed="8"/>
        <bgColor indexed="64"/>
      </patternFill>
    </fill>
    <fill>
      <patternFill patternType="solid">
        <fgColor theme="1" tint="0.499984740745262"/>
        <bgColor indexed="64"/>
      </patternFill>
    </fill>
    <fill>
      <patternFill patternType="solid">
        <fgColor theme="3" tint="-0.249977111117893"/>
        <bgColor indexed="64"/>
      </patternFill>
    </fill>
  </fills>
  <borders count="100">
    <border>
      <left/>
      <right/>
      <top/>
      <bottom/>
      <diagonal/>
    </border>
    <border>
      <left/>
      <right style="medium">
        <color indexed="64"/>
      </right>
      <top/>
      <bottom style="medium">
        <color indexed="64"/>
      </bottom>
      <diagonal/>
    </border>
    <border>
      <left/>
      <right style="thin">
        <color auto="1"/>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ck">
        <color auto="1"/>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thin">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rgb="FF000000"/>
      </bottom>
      <diagonal/>
    </border>
    <border>
      <left style="medium">
        <color rgb="FF000000"/>
      </left>
      <right style="medium">
        <color indexed="64"/>
      </right>
      <top/>
      <bottom style="medium">
        <color indexed="64"/>
      </bottom>
      <diagonal/>
    </border>
    <border>
      <left/>
      <right style="medium">
        <color rgb="FF000000"/>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rgb="FF000000"/>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ashed">
        <color indexed="64"/>
      </bottom>
      <diagonal/>
    </border>
  </borders>
  <cellStyleXfs count="4">
    <xf numFmtId="0" fontId="0" fillId="0" borderId="0"/>
    <xf numFmtId="0" fontId="13" fillId="0" borderId="0"/>
    <xf numFmtId="9" fontId="13" fillId="0" borderId="0" applyFont="0" applyFill="0" applyBorder="0" applyAlignment="0" applyProtection="0"/>
    <xf numFmtId="9" fontId="39" fillId="0" borderId="0" applyFont="0" applyFill="0" applyBorder="0" applyAlignment="0" applyProtection="0"/>
  </cellStyleXfs>
  <cellXfs count="655">
    <xf numFmtId="0" fontId="0" fillId="0" borderId="0" xfId="0"/>
    <xf numFmtId="0" fontId="5" fillId="0" borderId="0" xfId="0" applyFont="1" applyAlignment="1">
      <alignment horizontal="justify"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xf>
    <xf numFmtId="0" fontId="5" fillId="0" borderId="16" xfId="0" applyFont="1" applyBorder="1" applyAlignment="1">
      <alignment horizontal="center" vertical="top"/>
    </xf>
    <xf numFmtId="0" fontId="5" fillId="0" borderId="0" xfId="0" applyFont="1"/>
    <xf numFmtId="164" fontId="0" fillId="0" borderId="0" xfId="0" applyNumberFormat="1"/>
    <xf numFmtId="9" fontId="0" fillId="0" borderId="0" xfId="0" applyNumberFormat="1"/>
    <xf numFmtId="0" fontId="7" fillId="0" borderId="0" xfId="0" applyFont="1"/>
    <xf numFmtId="0" fontId="9" fillId="0" borderId="0" xfId="0" applyFont="1" applyAlignment="1">
      <alignment horizontal="justify" vertical="center"/>
    </xf>
    <xf numFmtId="0" fontId="8" fillId="0" borderId="0" xfId="0" applyFont="1" applyAlignment="1">
      <alignment horizontal="justify" vertical="center"/>
    </xf>
    <xf numFmtId="0" fontId="2"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center" vertical="center" wrapText="1"/>
    </xf>
    <xf numFmtId="0" fontId="3" fillId="0" borderId="0"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Border="1" applyAlignment="1">
      <alignment horizontal="justify" vertical="top" wrapText="1"/>
    </xf>
    <xf numFmtId="0" fontId="2" fillId="2" borderId="0" xfId="0" applyFont="1" applyFill="1" applyBorder="1" applyAlignment="1">
      <alignment vertical="top" wrapText="1"/>
    </xf>
    <xf numFmtId="0" fontId="0" fillId="0" borderId="0" xfId="0" applyBorder="1"/>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wrapText="1"/>
    </xf>
    <xf numFmtId="0" fontId="3" fillId="0" borderId="0" xfId="0" applyNumberFormat="1" applyFont="1" applyBorder="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xf>
    <xf numFmtId="0" fontId="3" fillId="0" borderId="0" xfId="0" applyFont="1" applyBorder="1" applyAlignment="1">
      <alignment horizontal="left" vertical="top" wrapText="1"/>
    </xf>
    <xf numFmtId="0" fontId="5" fillId="0" borderId="16" xfId="0" applyFont="1" applyFill="1" applyBorder="1" applyAlignment="1">
      <alignment horizontal="center" vertical="center" wrapText="1"/>
    </xf>
    <xf numFmtId="0" fontId="1" fillId="0" borderId="22" xfId="0" applyFont="1" applyBorder="1" applyAlignment="1">
      <alignment horizontal="center" vertical="center"/>
    </xf>
    <xf numFmtId="0" fontId="10" fillId="0" borderId="0" xfId="0" applyFont="1"/>
    <xf numFmtId="0" fontId="0" fillId="0" borderId="0" xfId="0" applyAlignment="1">
      <alignment horizontal="justify" vertical="center" wrapText="1"/>
    </xf>
    <xf numFmtId="0" fontId="11" fillId="5" borderId="0" xfId="0" applyFont="1" applyFill="1" applyAlignment="1">
      <alignment horizontal="center" vertical="center" wrapText="1"/>
    </xf>
    <xf numFmtId="0" fontId="0" fillId="0" borderId="0" xfId="0" applyAlignment="1">
      <alignment horizontal="center"/>
    </xf>
    <xf numFmtId="0" fontId="4" fillId="4" borderId="19" xfId="0" applyFont="1" applyFill="1" applyBorder="1" applyAlignment="1">
      <alignment horizontal="center" vertical="center"/>
    </xf>
    <xf numFmtId="0" fontId="4" fillId="4" borderId="10" xfId="0" applyFont="1" applyFill="1" applyBorder="1" applyAlignment="1">
      <alignment horizontal="center"/>
    </xf>
    <xf numFmtId="0" fontId="3" fillId="0" borderId="9" xfId="0" applyNumberFormat="1" applyFont="1" applyBorder="1" applyAlignment="1">
      <alignment vertical="center" wrapText="1"/>
    </xf>
    <xf numFmtId="0" fontId="1" fillId="0" borderId="3" xfId="0" applyFont="1" applyBorder="1" applyAlignment="1">
      <alignment horizontal="center" vertical="center"/>
    </xf>
    <xf numFmtId="0" fontId="1" fillId="0" borderId="34" xfId="0" applyFont="1" applyBorder="1" applyAlignment="1">
      <alignment horizontal="center" vertical="center"/>
    </xf>
    <xf numFmtId="0" fontId="14" fillId="0" borderId="0" xfId="0" applyFont="1"/>
    <xf numFmtId="0" fontId="3" fillId="0" borderId="0" xfId="0" applyFont="1"/>
    <xf numFmtId="0" fontId="0" fillId="0" borderId="34" xfId="0" applyBorder="1" applyAlignment="1">
      <alignment horizontal="center"/>
    </xf>
    <xf numFmtId="0" fontId="3" fillId="0" borderId="31" xfId="0" applyFont="1" applyBorder="1" applyAlignment="1">
      <alignment horizontal="left" vertical="top" wrapText="1"/>
    </xf>
    <xf numFmtId="0" fontId="0" fillId="0" borderId="31" xfId="0" applyBorder="1" applyAlignment="1">
      <alignment horizontal="left"/>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34" xfId="0" applyFont="1" applyBorder="1" applyAlignment="1">
      <alignment vertical="top" wrapText="1"/>
    </xf>
    <xf numFmtId="0" fontId="12" fillId="6" borderId="18" xfId="0" applyFont="1" applyFill="1" applyBorder="1" applyAlignment="1">
      <alignment horizontal="justify" vertical="center" wrapText="1"/>
    </xf>
    <xf numFmtId="0" fontId="12" fillId="6" borderId="16" xfId="0" applyFont="1" applyFill="1" applyBorder="1" applyAlignment="1">
      <alignment horizontal="justify" vertical="center" wrapText="1"/>
    </xf>
    <xf numFmtId="0" fontId="12" fillId="6" borderId="15" xfId="0" applyFont="1" applyFill="1" applyBorder="1" applyAlignment="1">
      <alignment horizontal="justify" vertical="center" wrapText="1"/>
    </xf>
    <xf numFmtId="0" fontId="14" fillId="0" borderId="0" xfId="1" applyFont="1"/>
    <xf numFmtId="0" fontId="15" fillId="0" borderId="0" xfId="1" applyFont="1" applyAlignment="1">
      <alignment horizontal="center"/>
    </xf>
    <xf numFmtId="0" fontId="16" fillId="4" borderId="23" xfId="1" applyFont="1" applyFill="1" applyBorder="1" applyAlignment="1">
      <alignment horizontal="center"/>
    </xf>
    <xf numFmtId="0" fontId="16" fillId="4" borderId="34" xfId="1" applyFont="1" applyFill="1" applyBorder="1" applyAlignment="1">
      <alignment horizontal="center"/>
    </xf>
    <xf numFmtId="0" fontId="16" fillId="7" borderId="19" xfId="1" applyFont="1" applyFill="1" applyBorder="1" applyAlignment="1">
      <alignment horizontal="center" vertical="center" wrapText="1"/>
    </xf>
    <xf numFmtId="0" fontId="16" fillId="7" borderId="34" xfId="1" applyFont="1" applyFill="1" applyBorder="1" applyAlignment="1">
      <alignment horizontal="center" vertical="center" wrapText="1"/>
    </xf>
    <xf numFmtId="0" fontId="16" fillId="7" borderId="1" xfId="1" applyFont="1" applyFill="1" applyBorder="1" applyAlignment="1">
      <alignment horizontal="center" vertical="center" wrapText="1"/>
    </xf>
    <xf numFmtId="9" fontId="6" fillId="2" borderId="18" xfId="1" applyNumberFormat="1" applyFont="1" applyFill="1" applyBorder="1" applyAlignment="1">
      <alignment horizontal="center"/>
    </xf>
    <xf numFmtId="1" fontId="6" fillId="0" borderId="18" xfId="1" applyNumberFormat="1" applyFont="1" applyBorder="1" applyAlignment="1">
      <alignment horizontal="center"/>
    </xf>
    <xf numFmtId="2" fontId="6" fillId="0" borderId="18" xfId="1" applyNumberFormat="1" applyFont="1" applyBorder="1" applyAlignment="1">
      <alignment horizontal="center"/>
    </xf>
    <xf numFmtId="9" fontId="6" fillId="2" borderId="16" xfId="1" applyNumberFormat="1" applyFont="1" applyFill="1" applyBorder="1" applyAlignment="1">
      <alignment horizontal="center"/>
    </xf>
    <xf numFmtId="1" fontId="6" fillId="0" borderId="16" xfId="1" applyNumberFormat="1" applyFont="1" applyBorder="1" applyAlignment="1">
      <alignment horizontal="center"/>
    </xf>
    <xf numFmtId="2" fontId="6" fillId="0" borderId="16" xfId="1" applyNumberFormat="1" applyFont="1" applyBorder="1" applyAlignment="1">
      <alignment horizontal="center"/>
    </xf>
    <xf numFmtId="9" fontId="6" fillId="0" borderId="16" xfId="1" applyNumberFormat="1" applyFont="1" applyBorder="1" applyAlignment="1">
      <alignment horizontal="center"/>
    </xf>
    <xf numFmtId="0" fontId="6" fillId="0" borderId="0" xfId="1" applyFont="1" applyAlignment="1">
      <alignment horizontal="center"/>
    </xf>
    <xf numFmtId="9" fontId="6" fillId="0" borderId="15" xfId="1" applyNumberFormat="1" applyFont="1" applyBorder="1" applyAlignment="1">
      <alignment horizontal="center"/>
    </xf>
    <xf numFmtId="1" fontId="6" fillId="0" borderId="15" xfId="1" applyNumberFormat="1" applyFont="1" applyBorder="1" applyAlignment="1">
      <alignment horizontal="center"/>
    </xf>
    <xf numFmtId="2" fontId="6" fillId="0" borderId="15" xfId="1" applyNumberFormat="1" applyFont="1" applyBorder="1" applyAlignment="1">
      <alignment horizontal="center"/>
    </xf>
    <xf numFmtId="9" fontId="18" fillId="0" borderId="3" xfId="1" applyNumberFormat="1" applyFont="1" applyBorder="1" applyAlignment="1">
      <alignment horizontal="center"/>
    </xf>
    <xf numFmtId="9" fontId="18" fillId="0" borderId="0" xfId="1" applyNumberFormat="1" applyFont="1" applyAlignment="1">
      <alignment horizontal="center"/>
    </xf>
    <xf numFmtId="1" fontId="17" fillId="0" borderId="0" xfId="1" applyNumberFormat="1" applyFont="1" applyAlignment="1">
      <alignment horizontal="center"/>
    </xf>
    <xf numFmtId="1" fontId="17" fillId="0" borderId="10" xfId="1" applyNumberFormat="1" applyFont="1" applyBorder="1" applyAlignment="1">
      <alignment horizontal="center"/>
    </xf>
    <xf numFmtId="1" fontId="6" fillId="0" borderId="0" xfId="1" applyNumberFormat="1" applyFont="1"/>
    <xf numFmtId="0" fontId="6" fillId="0" borderId="0" xfId="1" applyFont="1"/>
    <xf numFmtId="165" fontId="6" fillId="0" borderId="0" xfId="1" applyNumberFormat="1" applyFont="1"/>
    <xf numFmtId="0" fontId="14" fillId="0" borderId="0" xfId="1" applyFont="1" applyAlignment="1">
      <alignment horizontal="center"/>
    </xf>
    <xf numFmtId="0" fontId="13" fillId="0" borderId="0" xfId="1"/>
    <xf numFmtId="0" fontId="19" fillId="7" borderId="19" xfId="1" applyFont="1" applyFill="1" applyBorder="1" applyAlignment="1">
      <alignment horizontal="center" vertical="center"/>
    </xf>
    <xf numFmtId="0" fontId="20" fillId="0" borderId="4" xfId="1" applyFont="1" applyBorder="1" applyAlignment="1">
      <alignment vertical="center"/>
    </xf>
    <xf numFmtId="0" fontId="20" fillId="0" borderId="4" xfId="1" applyFont="1" applyBorder="1" applyAlignment="1">
      <alignment horizontal="center" vertical="center"/>
    </xf>
    <xf numFmtId="0" fontId="20" fillId="0" borderId="4" xfId="1" applyFont="1" applyBorder="1" applyAlignment="1">
      <alignment horizontal="center" vertical="center" wrapText="1"/>
    </xf>
    <xf numFmtId="9" fontId="20" fillId="0" borderId="4" xfId="1" applyNumberFormat="1" applyFont="1" applyBorder="1" applyAlignment="1">
      <alignment horizontal="center" vertical="center" wrapText="1"/>
    </xf>
    <xf numFmtId="0" fontId="21" fillId="9" borderId="10" xfId="1" applyFont="1" applyFill="1" applyBorder="1" applyAlignment="1">
      <alignment vertical="center"/>
    </xf>
    <xf numFmtId="0" fontId="21" fillId="9" borderId="10" xfId="1" applyFont="1" applyFill="1" applyBorder="1" applyAlignment="1">
      <alignment horizontal="center" vertical="center"/>
    </xf>
    <xf numFmtId="0" fontId="20" fillId="9" borderId="10" xfId="1" applyFont="1" applyFill="1" applyBorder="1" applyAlignment="1">
      <alignment horizontal="center" vertical="center"/>
    </xf>
    <xf numFmtId="0" fontId="21" fillId="9" borderId="22" xfId="1" applyFont="1" applyFill="1" applyBorder="1" applyAlignment="1">
      <alignment horizontal="center" vertical="center"/>
    </xf>
    <xf numFmtId="0" fontId="21" fillId="9" borderId="19" xfId="1" applyFont="1" applyFill="1" applyBorder="1" applyAlignment="1">
      <alignment horizontal="center" vertical="center"/>
    </xf>
    <xf numFmtId="0" fontId="20" fillId="0" borderId="1" xfId="1" applyFont="1" applyBorder="1" applyAlignment="1">
      <alignment vertical="center"/>
    </xf>
    <xf numFmtId="9" fontId="20" fillId="0" borderId="59" xfId="1" applyNumberFormat="1" applyFont="1" applyBorder="1" applyAlignment="1">
      <alignment horizontal="center" vertical="center"/>
    </xf>
    <xf numFmtId="0" fontId="20" fillId="2" borderId="1" xfId="1" applyFont="1" applyFill="1" applyBorder="1" applyAlignment="1">
      <alignment horizontal="center" vertical="center"/>
    </xf>
    <xf numFmtId="0" fontId="21" fillId="9" borderId="1" xfId="1" applyFont="1" applyFill="1" applyBorder="1" applyAlignment="1">
      <alignment vertical="center"/>
    </xf>
    <xf numFmtId="0" fontId="20" fillId="9" borderId="1" xfId="1" applyFont="1" applyFill="1" applyBorder="1" applyAlignment="1">
      <alignment horizontal="center" vertical="center"/>
    </xf>
    <xf numFmtId="0" fontId="20" fillId="0" borderId="0" xfId="1" applyFont="1" applyAlignment="1">
      <alignment horizontal="center" vertical="center"/>
    </xf>
    <xf numFmtId="0" fontId="20" fillId="0" borderId="1" xfId="1" applyFont="1" applyBorder="1" applyAlignment="1">
      <alignment horizontal="center" vertical="center"/>
    </xf>
    <xf numFmtId="0" fontId="21" fillId="2" borderId="4" xfId="1" applyFont="1" applyFill="1" applyBorder="1" applyAlignment="1">
      <alignment vertical="center"/>
    </xf>
    <xf numFmtId="0" fontId="21" fillId="2" borderId="4" xfId="1" applyFont="1" applyFill="1" applyBorder="1" applyAlignment="1">
      <alignment horizontal="center" vertical="center"/>
    </xf>
    <xf numFmtId="0" fontId="21" fillId="2" borderId="0" xfId="1" applyFont="1" applyFill="1" applyAlignment="1">
      <alignment horizontal="center" vertical="center"/>
    </xf>
    <xf numFmtId="0" fontId="21" fillId="2" borderId="59" xfId="1" applyFont="1" applyFill="1" applyBorder="1" applyAlignment="1">
      <alignment horizontal="center" vertical="center"/>
    </xf>
    <xf numFmtId="167" fontId="20" fillId="2" borderId="1" xfId="1" applyNumberFormat="1" applyFont="1" applyFill="1" applyBorder="1" applyAlignment="1">
      <alignment horizontal="center" vertical="center"/>
    </xf>
    <xf numFmtId="0" fontId="23" fillId="0" borderId="0" xfId="1" applyFont="1" applyAlignment="1">
      <alignment horizontal="center"/>
    </xf>
    <xf numFmtId="3" fontId="28" fillId="0" borderId="19" xfId="1" applyNumberFormat="1" applyFont="1" applyBorder="1"/>
    <xf numFmtId="167" fontId="14" fillId="0" borderId="0" xfId="1" applyNumberFormat="1" applyFont="1"/>
    <xf numFmtId="3" fontId="14" fillId="0" borderId="0" xfId="1" applyNumberFormat="1" applyFont="1"/>
    <xf numFmtId="0" fontId="30" fillId="0" borderId="0" xfId="0" applyFont="1"/>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5" xfId="0" applyFont="1" applyFill="1" applyBorder="1" applyAlignment="1">
      <alignment horizontal="center" vertical="center" wrapText="1"/>
    </xf>
    <xf numFmtId="2" fontId="21" fillId="9" borderId="10" xfId="1" applyNumberFormat="1" applyFont="1" applyFill="1" applyBorder="1" applyAlignment="1">
      <alignment horizontal="center" vertical="center"/>
    </xf>
    <xf numFmtId="9" fontId="21" fillId="9" borderId="19" xfId="1" applyNumberFormat="1" applyFont="1" applyFill="1" applyBorder="1" applyAlignment="1">
      <alignment horizontal="center" vertical="center"/>
    </xf>
    <xf numFmtId="0" fontId="3" fillId="0" borderId="19" xfId="0" applyFont="1" applyBorder="1" applyAlignment="1">
      <alignment vertical="top" wrapText="1"/>
    </xf>
    <xf numFmtId="0" fontId="31" fillId="0" borderId="0" xfId="0" applyFont="1" applyAlignment="1">
      <alignment horizontal="justify" vertical="center"/>
    </xf>
    <xf numFmtId="0" fontId="5" fillId="0" borderId="23" xfId="0" applyFont="1" applyBorder="1" applyAlignment="1">
      <alignment horizontal="justify" vertical="center" wrapText="1"/>
    </xf>
    <xf numFmtId="0" fontId="5" fillId="0" borderId="23" xfId="0" applyFont="1" applyBorder="1" applyAlignment="1">
      <alignment horizontal="center" vertical="center" wrapText="1"/>
    </xf>
    <xf numFmtId="0" fontId="11" fillId="5" borderId="1" xfId="0" applyFont="1" applyFill="1" applyBorder="1" applyAlignment="1">
      <alignment horizontal="center" vertical="center" wrapText="1"/>
    </xf>
    <xf numFmtId="0" fontId="32" fillId="0" borderId="5" xfId="0" applyFont="1" applyBorder="1" applyAlignment="1">
      <alignment vertical="center"/>
    </xf>
    <xf numFmtId="0" fontId="32" fillId="0" borderId="4" xfId="0" applyFont="1" applyBorder="1" applyAlignment="1">
      <alignment horizontal="right" vertical="center"/>
    </xf>
    <xf numFmtId="0" fontId="32" fillId="0" borderId="4" xfId="0" applyFont="1" applyBorder="1" applyAlignment="1">
      <alignment vertical="center" wrapText="1"/>
    </xf>
    <xf numFmtId="0" fontId="5" fillId="6" borderId="10" xfId="0" applyFont="1" applyFill="1" applyBorder="1" applyAlignment="1">
      <alignment horizontal="center" vertical="center" wrapText="1"/>
    </xf>
    <xf numFmtId="0" fontId="33" fillId="0" borderId="5" xfId="0" applyFont="1" applyBorder="1" applyAlignment="1">
      <alignment horizontal="justify" vertical="center"/>
    </xf>
    <xf numFmtId="0" fontId="33" fillId="0" borderId="4" xfId="0" applyFont="1" applyBorder="1" applyAlignment="1">
      <alignment horizontal="right" vertical="center"/>
    </xf>
    <xf numFmtId="0" fontId="5" fillId="0" borderId="10" xfId="0" applyFont="1" applyBorder="1" applyAlignment="1">
      <alignment horizontal="center" vertical="center" wrapText="1"/>
    </xf>
    <xf numFmtId="0" fontId="3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3" xfId="0" applyFont="1" applyBorder="1" applyAlignment="1">
      <alignment horizontal="left" vertical="center" wrapText="1"/>
    </xf>
    <xf numFmtId="0" fontId="5" fillId="0" borderId="34" xfId="0" applyFont="1" applyBorder="1" applyAlignment="1">
      <alignment horizontal="left" vertical="center" wrapText="1"/>
    </xf>
    <xf numFmtId="0" fontId="5" fillId="0" borderId="34" xfId="0" applyFont="1" applyBorder="1" applyAlignment="1">
      <alignment horizontal="center" vertical="center" wrapText="1"/>
    </xf>
    <xf numFmtId="0" fontId="5" fillId="6" borderId="0"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36" fillId="4" borderId="9" xfId="0" applyFont="1" applyFill="1" applyBorder="1" applyAlignment="1">
      <alignment horizontal="center" vertical="center"/>
    </xf>
    <xf numFmtId="0" fontId="36" fillId="4" borderId="1" xfId="0" applyFont="1" applyFill="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72" xfId="0" applyFont="1" applyBorder="1" applyAlignment="1">
      <alignment horizontal="center" vertical="center" wrapText="1"/>
    </xf>
    <xf numFmtId="0" fontId="10" fillId="0" borderId="73" xfId="0" applyFont="1" applyBorder="1" applyAlignment="1">
      <alignment horizontal="left" vertical="center" wrapText="1"/>
    </xf>
    <xf numFmtId="0" fontId="10" fillId="0" borderId="42" xfId="0" applyFont="1" applyBorder="1" applyAlignment="1">
      <alignment horizontal="left" vertical="center" wrapText="1"/>
    </xf>
    <xf numFmtId="0" fontId="10" fillId="0" borderId="74" xfId="0" applyFont="1" applyBorder="1" applyAlignment="1">
      <alignment horizontal="left" vertical="center" wrapText="1"/>
    </xf>
    <xf numFmtId="0" fontId="36" fillId="4" borderId="6" xfId="0" applyFont="1" applyFill="1" applyBorder="1" applyAlignment="1">
      <alignment horizontal="center" vertical="center"/>
    </xf>
    <xf numFmtId="0" fontId="36" fillId="4" borderId="7" xfId="0"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lignment vertical="center"/>
    </xf>
    <xf numFmtId="0" fontId="3" fillId="0" borderId="13" xfId="0" applyFont="1" applyBorder="1" applyAlignment="1">
      <alignment horizontal="center" vertical="center" wrapText="1"/>
    </xf>
    <xf numFmtId="0" fontId="26" fillId="5" borderId="19" xfId="1" applyFont="1" applyFill="1" applyBorder="1" applyAlignment="1">
      <alignment horizontal="center"/>
    </xf>
    <xf numFmtId="0" fontId="6" fillId="0" borderId="18" xfId="1" applyFont="1" applyBorder="1" applyAlignment="1">
      <alignment horizontal="center" vertical="center" wrapText="1"/>
    </xf>
    <xf numFmtId="0" fontId="6" fillId="0" borderId="18" xfId="1" applyFont="1" applyBorder="1" applyAlignment="1">
      <alignment vertical="center" wrapText="1"/>
    </xf>
    <xf numFmtId="0" fontId="6" fillId="0" borderId="16" xfId="1" applyFont="1" applyBorder="1" applyAlignment="1">
      <alignment horizontal="center"/>
    </xf>
    <xf numFmtId="0" fontId="6" fillId="0" borderId="16" xfId="1" applyFont="1" applyBorder="1"/>
    <xf numFmtId="166" fontId="6" fillId="0" borderId="16" xfId="1" applyNumberFormat="1" applyFont="1" applyBorder="1" applyAlignment="1">
      <alignment horizontal="center"/>
    </xf>
    <xf numFmtId="0" fontId="6" fillId="0" borderId="15" xfId="1" applyFont="1" applyBorder="1" applyAlignment="1">
      <alignment horizontal="center"/>
    </xf>
    <xf numFmtId="0" fontId="6" fillId="0" borderId="15" xfId="1" applyFont="1" applyBorder="1"/>
    <xf numFmtId="0" fontId="37" fillId="5" borderId="0" xfId="0" applyFont="1" applyFill="1" applyAlignment="1">
      <alignment horizontal="center" vertical="center"/>
    </xf>
    <xf numFmtId="0" fontId="8" fillId="0" borderId="76" xfId="0" applyFont="1" applyBorder="1" applyAlignment="1">
      <alignment horizontal="justify" vertical="center" wrapText="1"/>
    </xf>
    <xf numFmtId="0" fontId="9" fillId="0" borderId="3" xfId="0" applyFont="1" applyBorder="1" applyAlignment="1">
      <alignment horizontal="center" vertical="center"/>
    </xf>
    <xf numFmtId="0" fontId="9" fillId="0" borderId="34" xfId="0" applyFont="1" applyBorder="1" applyAlignment="1">
      <alignment horizontal="center" vertical="center"/>
    </xf>
    <xf numFmtId="0" fontId="10" fillId="0" borderId="0" xfId="0" applyFont="1" applyAlignment="1">
      <alignment vertical="top" wrapText="1"/>
    </xf>
    <xf numFmtId="0" fontId="8" fillId="0" borderId="64" xfId="0" applyFont="1" applyBorder="1" applyAlignment="1">
      <alignment horizontal="center" vertical="center" wrapText="1"/>
    </xf>
    <xf numFmtId="0" fontId="10" fillId="0" borderId="0" xfId="0" applyFont="1" applyAlignment="1">
      <alignment vertical="center" wrapText="1"/>
    </xf>
    <xf numFmtId="0" fontId="16" fillId="7" borderId="10" xfId="1" applyFont="1" applyFill="1" applyBorder="1" applyAlignment="1">
      <alignment horizontal="center" vertical="center" wrapText="1"/>
    </xf>
    <xf numFmtId="0" fontId="17" fillId="0" borderId="34" xfId="1" applyFont="1" applyBorder="1" applyAlignment="1">
      <alignment horizontal="center"/>
    </xf>
    <xf numFmtId="0" fontId="16" fillId="7" borderId="34" xfId="1" applyFont="1" applyFill="1" applyBorder="1" applyAlignment="1">
      <alignment horizontal="center"/>
    </xf>
    <xf numFmtId="0" fontId="16" fillId="7" borderId="6" xfId="1" applyFont="1" applyFill="1" applyBorder="1" applyAlignment="1">
      <alignment horizontal="center" vertical="center" wrapText="1"/>
    </xf>
    <xf numFmtId="0" fontId="16" fillId="7" borderId="9" xfId="1" applyFont="1" applyFill="1" applyBorder="1" applyAlignment="1">
      <alignment horizontal="center" vertical="center" wrapText="1"/>
    </xf>
    <xf numFmtId="0" fontId="16" fillId="7" borderId="23" xfId="1" applyFont="1" applyFill="1" applyBorder="1" applyAlignment="1">
      <alignment horizontal="center" vertical="center" wrapText="1"/>
    </xf>
    <xf numFmtId="0" fontId="16" fillId="7" borderId="22" xfId="1" applyFont="1" applyFill="1" applyBorder="1" applyAlignment="1">
      <alignment horizontal="center" vertical="center" wrapText="1"/>
    </xf>
    <xf numFmtId="0" fontId="5" fillId="7" borderId="8" xfId="0" applyFont="1" applyFill="1" applyBorder="1" applyAlignment="1">
      <alignment vertical="center" wrapText="1"/>
    </xf>
    <xf numFmtId="0" fontId="5" fillId="2" borderId="5" xfId="0" applyFont="1" applyFill="1" applyBorder="1" applyAlignment="1">
      <alignment vertical="center" wrapText="1"/>
    </xf>
    <xf numFmtId="167" fontId="20" fillId="0" borderId="1" xfId="1" applyNumberFormat="1" applyFont="1" applyBorder="1" applyAlignment="1">
      <alignment horizontal="center" vertical="center"/>
    </xf>
    <xf numFmtId="1" fontId="6" fillId="2" borderId="18" xfId="1" applyNumberFormat="1" applyFont="1" applyFill="1" applyBorder="1" applyAlignment="1">
      <alignment horizontal="center"/>
    </xf>
    <xf numFmtId="1" fontId="6" fillId="2" borderId="16" xfId="1" applyNumberFormat="1" applyFont="1" applyFill="1" applyBorder="1" applyAlignment="1">
      <alignment horizontal="center"/>
    </xf>
    <xf numFmtId="1" fontId="6" fillId="2" borderId="15" xfId="1" applyNumberFormat="1" applyFont="1" applyFill="1" applyBorder="1" applyAlignment="1">
      <alignment horizontal="center"/>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8" xfId="0" applyFont="1" applyFill="1" applyBorder="1" applyAlignment="1">
      <alignment horizontal="left" wrapText="1"/>
    </xf>
    <xf numFmtId="0" fontId="5" fillId="2" borderId="16" xfId="0" applyFont="1" applyFill="1" applyBorder="1" applyAlignment="1">
      <alignment horizontal="left" wrapText="1"/>
    </xf>
    <xf numFmtId="0" fontId="5" fillId="2" borderId="20" xfId="0" applyFont="1" applyFill="1" applyBorder="1" applyAlignment="1">
      <alignment horizontal="center" vertical="center" wrapText="1"/>
    </xf>
    <xf numFmtId="1" fontId="3" fillId="2" borderId="30" xfId="0" applyNumberFormat="1" applyFont="1" applyFill="1" applyBorder="1" applyAlignment="1">
      <alignment horizontal="center" vertical="center"/>
    </xf>
    <xf numFmtId="0" fontId="3" fillId="2" borderId="30" xfId="0" applyFont="1" applyFill="1" applyBorder="1" applyAlignment="1">
      <alignment horizontal="center" vertical="center"/>
    </xf>
    <xf numFmtId="3" fontId="14" fillId="0" borderId="82" xfId="1" applyNumberFormat="1" applyFont="1" applyBorder="1" applyAlignment="1">
      <alignment horizontal="right" vertical="center"/>
    </xf>
    <xf numFmtId="169" fontId="14" fillId="0" borderId="82" xfId="1" applyNumberFormat="1" applyFont="1" applyBorder="1" applyAlignment="1">
      <alignment horizontal="center" vertical="center"/>
    </xf>
    <xf numFmtId="0" fontId="3" fillId="0" borderId="30" xfId="0" quotePrefix="1" applyFont="1" applyBorder="1" applyAlignment="1">
      <alignment vertical="center" wrapText="1"/>
    </xf>
    <xf numFmtId="3" fontId="3" fillId="0" borderId="30" xfId="0" applyNumberFormat="1" applyFont="1" applyBorder="1" applyAlignment="1">
      <alignment horizontal="left" vertical="center" wrapText="1"/>
    </xf>
    <xf numFmtId="0" fontId="3" fillId="0" borderId="30" xfId="0" quotePrefix="1" applyFont="1" applyBorder="1" applyAlignment="1">
      <alignment horizontal="left" vertical="center" wrapText="1"/>
    </xf>
    <xf numFmtId="0" fontId="5" fillId="0" borderId="0" xfId="0" applyFont="1" applyAlignment="1">
      <alignment horizontal="center"/>
    </xf>
    <xf numFmtId="0" fontId="5" fillId="0" borderId="0" xfId="0" applyFont="1" applyAlignment="1">
      <alignment vertical="center"/>
    </xf>
    <xf numFmtId="0" fontId="40" fillId="0" borderId="0" xfId="1" applyFont="1" applyAlignment="1">
      <alignment horizontal="center"/>
    </xf>
    <xf numFmtId="0" fontId="13" fillId="0" borderId="18" xfId="1" applyFont="1" applyBorder="1" applyAlignment="1">
      <alignment vertical="center" wrapText="1"/>
    </xf>
    <xf numFmtId="0" fontId="13" fillId="0" borderId="16" xfId="1" applyFont="1" applyBorder="1"/>
    <xf numFmtId="0" fontId="13" fillId="0" borderId="15" xfId="1" applyFont="1" applyBorder="1"/>
    <xf numFmtId="0" fontId="13" fillId="0" borderId="0" xfId="1" applyFont="1" applyAlignment="1">
      <alignment horizontal="center"/>
    </xf>
    <xf numFmtId="0" fontId="13" fillId="0" borderId="56" xfId="1" applyFont="1" applyBorder="1"/>
    <xf numFmtId="0" fontId="13" fillId="0" borderId="57" xfId="1" applyFont="1" applyBorder="1"/>
    <xf numFmtId="0" fontId="13" fillId="0" borderId="57" xfId="1" applyFont="1" applyBorder="1" applyAlignment="1">
      <alignment horizontal="center"/>
    </xf>
    <xf numFmtId="0" fontId="13" fillId="0" borderId="0" xfId="1" applyFont="1"/>
    <xf numFmtId="0" fontId="41" fillId="4" borderId="63" xfId="1" applyFont="1" applyFill="1" applyBorder="1"/>
    <xf numFmtId="0" fontId="41" fillId="4" borderId="31" xfId="1" applyFont="1" applyFill="1" applyBorder="1"/>
    <xf numFmtId="0" fontId="41" fillId="4" borderId="31" xfId="1" applyFont="1" applyFill="1" applyBorder="1" applyAlignment="1">
      <alignment horizontal="center"/>
    </xf>
    <xf numFmtId="9" fontId="5" fillId="2" borderId="16" xfId="0" applyNumberFormat="1" applyFont="1" applyFill="1" applyBorder="1" applyAlignment="1">
      <alignment horizontal="center" vertical="center" wrapText="1"/>
    </xf>
    <xf numFmtId="3" fontId="14" fillId="0" borderId="0" xfId="1" applyNumberFormat="1" applyFont="1" applyAlignment="1">
      <alignment horizontal="center"/>
    </xf>
    <xf numFmtId="0" fontId="5"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5" xfId="0" applyFont="1" applyBorder="1" applyAlignment="1">
      <alignment horizontal="justify" vertical="center" wrapText="1"/>
    </xf>
    <xf numFmtId="0" fontId="10" fillId="0" borderId="34" xfId="0" applyFont="1" applyBorder="1"/>
    <xf numFmtId="0" fontId="2" fillId="0" borderId="34" xfId="0" applyFont="1" applyBorder="1" applyAlignment="1">
      <alignment vertical="center"/>
    </xf>
    <xf numFmtId="3" fontId="14" fillId="0" borderId="83" xfId="1" applyNumberFormat="1" applyFont="1" applyBorder="1" applyAlignment="1">
      <alignment horizontal="right" vertical="center"/>
    </xf>
    <xf numFmtId="3" fontId="14" fillId="2" borderId="83" xfId="1" applyNumberFormat="1" applyFont="1" applyFill="1" applyBorder="1" applyAlignment="1">
      <alignment horizontal="right" vertical="center"/>
    </xf>
    <xf numFmtId="38" fontId="14" fillId="2" borderId="83" xfId="1" applyNumberFormat="1" applyFont="1" applyFill="1" applyBorder="1" applyAlignment="1">
      <alignment horizontal="right" vertical="center"/>
    </xf>
    <xf numFmtId="14" fontId="8" fillId="0" borderId="10" xfId="0" applyNumberFormat="1" applyFont="1" applyBorder="1" applyAlignment="1">
      <alignment horizontal="center" vertical="center" wrapText="1"/>
    </xf>
    <xf numFmtId="0" fontId="3" fillId="0" borderId="75" xfId="0" applyFont="1" applyBorder="1" applyAlignment="1">
      <alignment vertical="center" wrapText="1"/>
    </xf>
    <xf numFmtId="0" fontId="3" fillId="0" borderId="87" xfId="0" applyFont="1" applyBorder="1" applyAlignment="1">
      <alignment vertical="center" textRotation="90" wrapText="1"/>
    </xf>
    <xf numFmtId="0" fontId="3" fillId="0" borderId="87" xfId="0" applyFont="1" applyBorder="1" applyAlignment="1">
      <alignment vertical="center" wrapText="1"/>
    </xf>
    <xf numFmtId="0" fontId="1" fillId="0" borderId="17" xfId="0" applyFont="1" applyBorder="1" applyAlignment="1">
      <alignment horizontal="center" vertical="center" textRotation="90" wrapText="1"/>
    </xf>
    <xf numFmtId="0" fontId="1" fillId="0" borderId="30" xfId="0" applyFont="1" applyBorder="1"/>
    <xf numFmtId="1" fontId="1" fillId="0" borderId="30" xfId="0" applyNumberFormat="1" applyFont="1" applyBorder="1" applyAlignment="1">
      <alignment horizontal="center" vertical="center"/>
    </xf>
    <xf numFmtId="0" fontId="3" fillId="0" borderId="30" xfId="0" applyFont="1" applyBorder="1" applyAlignment="1">
      <alignment horizontal="center" vertical="center"/>
    </xf>
    <xf numFmtId="3" fontId="14" fillId="0" borderId="87" xfId="1" applyNumberFormat="1" applyFont="1" applyBorder="1" applyAlignment="1">
      <alignment horizontal="right" vertical="center"/>
    </xf>
    <xf numFmtId="169" fontId="14" fillId="0" borderId="87" xfId="1" applyNumberFormat="1" applyFont="1" applyBorder="1" applyAlignment="1">
      <alignment horizontal="center" vertical="center"/>
    </xf>
    <xf numFmtId="0" fontId="14" fillId="0" borderId="54" xfId="1" applyFont="1" applyBorder="1" applyAlignment="1">
      <alignment horizontal="center" vertical="center"/>
    </xf>
    <xf numFmtId="0" fontId="14" fillId="0" borderId="55" xfId="1" applyFont="1" applyBorder="1"/>
    <xf numFmtId="3" fontId="14" fillId="0" borderId="55" xfId="1" applyNumberFormat="1" applyFont="1" applyBorder="1" applyAlignment="1">
      <alignment horizontal="right"/>
    </xf>
    <xf numFmtId="0" fontId="27" fillId="0" borderId="55" xfId="1" applyFont="1" applyBorder="1"/>
    <xf numFmtId="0" fontId="14" fillId="0" borderId="89" xfId="1" applyFont="1" applyBorder="1" applyAlignment="1">
      <alignment horizontal="center" vertical="center"/>
    </xf>
    <xf numFmtId="0" fontId="14" fillId="0" borderId="90" xfId="1" applyFont="1" applyBorder="1"/>
    <xf numFmtId="3" fontId="14" fillId="0" borderId="90" xfId="1" applyNumberFormat="1" applyFont="1" applyBorder="1" applyAlignment="1">
      <alignment horizontal="right"/>
    </xf>
    <xf numFmtId="168" fontId="14" fillId="0" borderId="90" xfId="3" applyNumberFormat="1" applyFont="1" applyBorder="1" applyAlignment="1">
      <alignment horizontal="center"/>
    </xf>
    <xf numFmtId="3" fontId="14" fillId="2" borderId="90" xfId="1" applyNumberFormat="1" applyFont="1" applyFill="1" applyBorder="1" applyAlignment="1">
      <alignment horizontal="right" vertical="center"/>
    </xf>
    <xf numFmtId="3" fontId="14" fillId="0" borderId="90" xfId="1" applyNumberFormat="1" applyFont="1" applyBorder="1" applyAlignment="1">
      <alignment horizontal="right" vertical="center"/>
    </xf>
    <xf numFmtId="38" fontId="14" fillId="2" borderId="90" xfId="1" applyNumberFormat="1" applyFont="1" applyFill="1" applyBorder="1" applyAlignment="1">
      <alignment horizontal="right" vertical="center"/>
    </xf>
    <xf numFmtId="168" fontId="14" fillId="0" borderId="90" xfId="2" applyNumberFormat="1" applyFont="1" applyBorder="1" applyAlignment="1">
      <alignment horizontal="center"/>
    </xf>
    <xf numFmtId="168" fontId="14" fillId="0" borderId="90" xfId="3" applyNumberFormat="1" applyFont="1" applyBorder="1" applyAlignment="1">
      <alignment horizontal="center" wrapText="1"/>
    </xf>
    <xf numFmtId="2" fontId="14" fillId="0" borderId="90" xfId="1" applyNumberFormat="1" applyFont="1" applyBorder="1" applyAlignment="1">
      <alignment horizontal="center"/>
    </xf>
    <xf numFmtId="0" fontId="27" fillId="0" borderId="90" xfId="1" applyFont="1" applyBorder="1"/>
    <xf numFmtId="10" fontId="14" fillId="0" borderId="90" xfId="1" applyNumberFormat="1" applyFont="1" applyBorder="1"/>
    <xf numFmtId="3" fontId="14" fillId="2" borderId="87" xfId="1" applyNumberFormat="1" applyFont="1" applyFill="1" applyBorder="1" applyAlignment="1">
      <alignment horizontal="right" vertical="center"/>
    </xf>
    <xf numFmtId="3" fontId="14" fillId="2" borderId="92" xfId="1" applyNumberFormat="1" applyFont="1" applyFill="1" applyBorder="1" applyAlignment="1">
      <alignment horizontal="right" vertical="center"/>
    </xf>
    <xf numFmtId="3" fontId="14" fillId="0" borderId="92" xfId="1" applyNumberFormat="1" applyFont="1" applyBorder="1" applyAlignment="1">
      <alignment horizontal="right" vertical="center"/>
    </xf>
    <xf numFmtId="0" fontId="42" fillId="0" borderId="0" xfId="1" applyFont="1"/>
    <xf numFmtId="3" fontId="14" fillId="0" borderId="90" xfId="1" applyNumberFormat="1" applyFont="1" applyBorder="1" applyAlignment="1">
      <alignment horizontal="center"/>
    </xf>
    <xf numFmtId="0" fontId="0" fillId="0" borderId="0" xfId="0" applyAlignment="1">
      <alignment horizontal="center" vertical="center"/>
    </xf>
    <xf numFmtId="3" fontId="14" fillId="0" borderId="90" xfId="1" applyNumberFormat="1" applyFont="1" applyBorder="1" applyAlignment="1">
      <alignment horizontal="center" vertical="center"/>
    </xf>
    <xf numFmtId="0" fontId="14" fillId="0" borderId="90" xfId="1" applyFont="1" applyBorder="1" applyAlignment="1">
      <alignment horizontal="left"/>
    </xf>
    <xf numFmtId="0" fontId="14" fillId="0" borderId="95" xfId="1" applyFont="1" applyBorder="1" applyAlignment="1">
      <alignment horizontal="center" vertical="center"/>
    </xf>
    <xf numFmtId="0" fontId="14" fillId="0" borderId="96" xfId="1" applyFont="1" applyBorder="1" applyAlignment="1">
      <alignment horizontal="left"/>
    </xf>
    <xf numFmtId="0" fontId="3" fillId="2" borderId="16" xfId="0" applyFont="1" applyFill="1" applyBorder="1" applyAlignment="1">
      <alignment horizontal="center" vertical="center" wrapText="1"/>
    </xf>
    <xf numFmtId="0" fontId="5" fillId="0" borderId="18" xfId="0" applyFont="1" applyBorder="1" applyAlignment="1">
      <alignment horizontal="center" vertical="center"/>
    </xf>
    <xf numFmtId="0" fontId="4" fillId="4" borderId="10" xfId="0" applyFont="1" applyFill="1" applyBorder="1" applyAlignment="1">
      <alignment horizontal="center" vertical="center"/>
    </xf>
    <xf numFmtId="0" fontId="46" fillId="0" borderId="56" xfId="0" applyFont="1" applyBorder="1" applyAlignment="1">
      <alignment horizontal="center" vertical="center"/>
    </xf>
    <xf numFmtId="0" fontId="46" fillId="0" borderId="57" xfId="0" applyFont="1" applyBorder="1" applyAlignment="1">
      <alignment horizontal="center" vertical="center"/>
    </xf>
    <xf numFmtId="0" fontId="46" fillId="2" borderId="14" xfId="0" applyFont="1" applyFill="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3" fillId="2" borderId="20" xfId="0" applyFont="1" applyFill="1" applyBorder="1" applyAlignment="1">
      <alignment horizontal="center" vertical="center" wrapText="1"/>
    </xf>
    <xf numFmtId="0" fontId="46" fillId="0" borderId="63" xfId="0" applyFont="1" applyBorder="1" applyAlignment="1">
      <alignment horizontal="center" vertical="center"/>
    </xf>
    <xf numFmtId="0" fontId="46" fillId="0" borderId="31" xfId="0" applyFont="1" applyBorder="1" applyAlignment="1">
      <alignment horizontal="center" vertical="center"/>
    </xf>
    <xf numFmtId="0" fontId="43" fillId="2" borderId="21" xfId="0" applyFont="1" applyFill="1" applyBorder="1" applyAlignment="1">
      <alignment horizontal="center" vertical="center" wrapText="1"/>
    </xf>
    <xf numFmtId="0" fontId="43" fillId="2" borderId="57"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43" fillId="2" borderId="31" xfId="0" applyFont="1" applyFill="1" applyBorder="1" applyAlignment="1">
      <alignment horizontal="center" vertical="center" wrapText="1"/>
    </xf>
    <xf numFmtId="0" fontId="13" fillId="0" borderId="14" xfId="1" applyFont="1" applyBorder="1" applyAlignment="1">
      <alignment horizontal="center" vertical="center"/>
    </xf>
    <xf numFmtId="0" fontId="4" fillId="4" borderId="1" xfId="0" applyFont="1" applyFill="1" applyBorder="1" applyAlignment="1">
      <alignment horizontal="center"/>
    </xf>
    <xf numFmtId="0" fontId="2" fillId="0" borderId="29" xfId="0" applyFont="1" applyBorder="1" applyAlignment="1">
      <alignment horizontal="center" vertical="center" wrapText="1"/>
    </xf>
    <xf numFmtId="0" fontId="2" fillId="0" borderId="30" xfId="0" applyFont="1" applyBorder="1" applyAlignment="1">
      <alignment vertical="center" wrapText="1"/>
    </xf>
    <xf numFmtId="0" fontId="2" fillId="0" borderId="30" xfId="0" applyFont="1" applyBorder="1" applyAlignment="1">
      <alignment horizontal="center" vertical="center" wrapText="1"/>
    </xf>
    <xf numFmtId="0" fontId="5" fillId="2" borderId="30" xfId="0" applyFont="1" applyFill="1" applyBorder="1" applyAlignment="1">
      <alignment horizontal="center" vertical="center" wrapText="1"/>
    </xf>
    <xf numFmtId="1" fontId="4" fillId="4" borderId="21" xfId="1" applyNumberFormat="1" applyFont="1" applyFill="1" applyBorder="1" applyAlignment="1">
      <alignment horizontal="center" vertical="center"/>
    </xf>
    <xf numFmtId="0" fontId="13" fillId="0" borderId="0" xfId="1" applyAlignment="1">
      <alignment horizontal="left"/>
    </xf>
    <xf numFmtId="0" fontId="20" fillId="2" borderId="59" xfId="1" applyFont="1" applyFill="1" applyBorder="1" applyAlignment="1">
      <alignment horizontal="center" vertical="center"/>
    </xf>
    <xf numFmtId="0" fontId="14" fillId="0" borderId="91" xfId="1" applyFont="1" applyBorder="1" applyAlignment="1">
      <alignment horizontal="center"/>
    </xf>
    <xf numFmtId="1" fontId="14" fillId="0" borderId="91" xfId="1" applyNumberFormat="1" applyFont="1" applyBorder="1" applyAlignment="1">
      <alignment horizontal="center"/>
    </xf>
    <xf numFmtId="1" fontId="14" fillId="0" borderId="88" xfId="1" applyNumberFormat="1" applyFont="1" applyBorder="1" applyAlignment="1">
      <alignment horizontal="center" vertical="center"/>
    </xf>
    <xf numFmtId="1" fontId="21" fillId="9" borderId="10" xfId="1" applyNumberFormat="1" applyFont="1" applyFill="1" applyBorder="1" applyAlignment="1">
      <alignment horizontal="center" vertical="center"/>
    </xf>
    <xf numFmtId="0" fontId="20" fillId="2" borderId="4" xfId="1" applyFont="1" applyFill="1" applyBorder="1" applyAlignment="1">
      <alignment horizontal="center" vertical="center"/>
    </xf>
    <xf numFmtId="0" fontId="20" fillId="2" borderId="0" xfId="1" applyFont="1" applyFill="1" applyAlignment="1">
      <alignment horizontal="center" vertical="center"/>
    </xf>
    <xf numFmtId="1" fontId="20" fillId="0" borderId="4" xfId="1" applyNumberFormat="1" applyFont="1" applyBorder="1" applyAlignment="1">
      <alignment horizontal="center" vertical="center"/>
    </xf>
    <xf numFmtId="1" fontId="21" fillId="9" borderId="22" xfId="1" applyNumberFormat="1" applyFont="1" applyFill="1" applyBorder="1" applyAlignment="1">
      <alignment horizontal="center" vertical="center"/>
    </xf>
    <xf numFmtId="1" fontId="21" fillId="9" borderId="19" xfId="1" applyNumberFormat="1" applyFont="1" applyFill="1" applyBorder="1" applyAlignment="1">
      <alignment horizontal="center" vertical="center"/>
    </xf>
    <xf numFmtId="1" fontId="21" fillId="2" borderId="4" xfId="1" applyNumberFormat="1" applyFont="1" applyFill="1" applyBorder="1" applyAlignment="1">
      <alignment horizontal="center" vertical="center"/>
    </xf>
    <xf numFmtId="170" fontId="48" fillId="0" borderId="19" xfId="1" applyNumberFormat="1" applyFont="1" applyBorder="1" applyAlignment="1">
      <alignment horizontal="center"/>
    </xf>
    <xf numFmtId="0" fontId="7" fillId="0" borderId="0" xfId="0" applyFont="1" applyAlignment="1">
      <alignment horizontal="center"/>
    </xf>
    <xf numFmtId="0" fontId="7" fillId="3" borderId="19"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22" xfId="0" applyFont="1" applyBorder="1" applyAlignment="1">
      <alignment horizontal="center"/>
    </xf>
    <xf numFmtId="0" fontId="3" fillId="0" borderId="18"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5" xfId="0" applyFont="1" applyBorder="1" applyAlignment="1">
      <alignment horizontal="left" vertical="center" wrapText="1"/>
    </xf>
    <xf numFmtId="0" fontId="1" fillId="0" borderId="19"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5" fillId="7" borderId="8" xfId="0" applyFont="1" applyFill="1" applyBorder="1" applyAlignment="1">
      <alignment horizontal="center" wrapText="1"/>
    </xf>
    <xf numFmtId="0" fontId="5" fillId="7" borderId="7" xfId="0" applyFont="1" applyFill="1" applyBorder="1" applyAlignment="1">
      <alignment horizontal="center" wrapText="1"/>
    </xf>
    <xf numFmtId="0" fontId="5" fillId="7" borderId="3" xfId="0" applyFont="1" applyFill="1" applyBorder="1" applyAlignment="1">
      <alignment horizontal="center" wrapText="1"/>
    </xf>
    <xf numFmtId="0" fontId="5" fillId="7" borderId="1" xfId="0" applyFont="1" applyFill="1" applyBorder="1" applyAlignment="1">
      <alignment horizontal="center" wrapText="1"/>
    </xf>
    <xf numFmtId="0" fontId="5" fillId="7" borderId="11" xfId="0" applyFont="1" applyFill="1" applyBorder="1" applyAlignment="1">
      <alignment horizontal="center" wrapText="1"/>
    </xf>
    <xf numFmtId="0" fontId="5" fillId="7" borderId="10" xfId="0" applyFont="1" applyFill="1" applyBorder="1" applyAlignment="1">
      <alignment horizont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justify" vertical="center" wrapText="1"/>
    </xf>
    <xf numFmtId="0" fontId="8"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justify" vertical="center" wrapText="1"/>
    </xf>
    <xf numFmtId="0" fontId="9" fillId="0" borderId="0" xfId="0" applyFont="1" applyAlignment="1">
      <alignment horizontal="left" vertical="center"/>
    </xf>
    <xf numFmtId="0" fontId="4" fillId="4" borderId="19" xfId="0" applyFont="1" applyFill="1" applyBorder="1" applyAlignment="1">
      <alignment horizontal="center"/>
    </xf>
    <xf numFmtId="0" fontId="3" fillId="0" borderId="16" xfId="0" quotePrefix="1" applyFont="1" applyBorder="1" applyAlignment="1">
      <alignment horizontal="left" vertical="center" wrapText="1"/>
    </xf>
    <xf numFmtId="0" fontId="3" fillId="0" borderId="15" xfId="0" quotePrefix="1"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9" fillId="0" borderId="0" xfId="0" applyFont="1" applyBorder="1" applyAlignment="1">
      <alignment horizontal="justify" vertical="center" wrapText="1"/>
    </xf>
    <xf numFmtId="0" fontId="5" fillId="2" borderId="3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5" fillId="2" borderId="31"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5" fillId="7" borderId="1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0" fontId="3" fillId="2" borderId="11" xfId="0" applyNumberFormat="1" applyFont="1" applyFill="1" applyBorder="1" applyAlignment="1">
      <alignment horizontal="justify" vertical="center" wrapText="1"/>
    </xf>
    <xf numFmtId="0" fontId="3" fillId="2" borderId="10" xfId="0" applyNumberFormat="1" applyFont="1" applyFill="1" applyBorder="1" applyAlignment="1">
      <alignment horizontal="justify" vertical="center" wrapText="1"/>
    </xf>
    <xf numFmtId="0" fontId="8" fillId="0" borderId="19" xfId="0" applyFont="1" applyBorder="1" applyAlignment="1">
      <alignment horizontal="center" vertical="center"/>
    </xf>
    <xf numFmtId="0" fontId="3" fillId="0" borderId="11" xfId="0" applyNumberFormat="1" applyFont="1" applyBorder="1" applyAlignment="1">
      <alignment horizontal="justify" vertical="center" wrapText="1"/>
    </xf>
    <xf numFmtId="0" fontId="3" fillId="0" borderId="10" xfId="0" applyNumberFormat="1" applyFont="1" applyBorder="1" applyAlignment="1">
      <alignment horizontal="justify"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7" borderId="30" xfId="0" applyFont="1" applyFill="1" applyBorder="1" applyAlignment="1">
      <alignment horizontal="center" wrapText="1"/>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4" fillId="3" borderId="30" xfId="0" applyFont="1" applyFill="1" applyBorder="1" applyAlignment="1">
      <alignment horizontal="center" vertical="center"/>
    </xf>
    <xf numFmtId="0" fontId="3" fillId="0" borderId="30" xfId="0" applyFont="1" applyBorder="1" applyAlignment="1">
      <alignment horizontal="justify" vertical="top" wrapText="1"/>
    </xf>
    <xf numFmtId="0" fontId="5" fillId="0" borderId="30" xfId="0" applyFont="1" applyBorder="1" applyAlignment="1">
      <alignment horizontal="left" vertical="top" wrapText="1"/>
    </xf>
    <xf numFmtId="0" fontId="3" fillId="0" borderId="30" xfId="0" applyNumberFormat="1" applyFont="1" applyBorder="1" applyAlignment="1">
      <alignment horizontal="left" vertical="center" wrapText="1"/>
    </xf>
    <xf numFmtId="0" fontId="8" fillId="0" borderId="30" xfId="0" applyFont="1" applyBorder="1" applyAlignment="1">
      <alignment horizontal="center" vertical="center"/>
    </xf>
    <xf numFmtId="0" fontId="5" fillId="7" borderId="45" xfId="0" applyFont="1" applyFill="1" applyBorder="1" applyAlignment="1">
      <alignment horizontal="center" wrapText="1"/>
    </xf>
    <xf numFmtId="0" fontId="5" fillId="7" borderId="46" xfId="0" applyFont="1" applyFill="1" applyBorder="1" applyAlignment="1">
      <alignment horizontal="center" wrapText="1"/>
    </xf>
    <xf numFmtId="0" fontId="5" fillId="0" borderId="13"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vertical="top" wrapText="1"/>
    </xf>
    <xf numFmtId="0" fontId="5" fillId="0" borderId="12" xfId="0" applyFont="1" applyBorder="1" applyAlignment="1">
      <alignment vertical="top" wrapText="1"/>
    </xf>
    <xf numFmtId="0" fontId="0" fillId="0" borderId="19" xfId="0" applyBorder="1" applyAlignment="1">
      <alignment horizontal="center" vertical="center" wrapText="1"/>
    </xf>
    <xf numFmtId="0" fontId="1" fillId="0" borderId="19" xfId="0" applyFont="1" applyBorder="1" applyAlignment="1">
      <alignment horizontal="center"/>
    </xf>
    <xf numFmtId="0" fontId="5" fillId="0" borderId="35" xfId="0" applyFont="1" applyBorder="1" applyAlignment="1">
      <alignment vertical="top" wrapText="1"/>
    </xf>
    <xf numFmtId="0" fontId="5" fillId="0" borderId="36" xfId="0" applyFont="1" applyBorder="1" applyAlignment="1">
      <alignment vertical="top" wrapText="1"/>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4" fillId="3" borderId="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37" xfId="0" applyNumberFormat="1" applyFont="1" applyBorder="1" applyAlignment="1">
      <alignment horizontal="left" vertical="center" wrapText="1"/>
    </xf>
    <xf numFmtId="0" fontId="3" fillId="0" borderId="38" xfId="0" applyNumberFormat="1" applyFont="1" applyBorder="1" applyAlignment="1">
      <alignment horizontal="left" vertical="center" wrapText="1"/>
    </xf>
    <xf numFmtId="0" fontId="1" fillId="0" borderId="24" xfId="0" applyFont="1" applyBorder="1" applyAlignment="1">
      <alignment horizontal="center"/>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2" fillId="2" borderId="4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3" xfId="0" applyFont="1" applyFill="1" applyBorder="1" applyAlignment="1">
      <alignment horizontal="left" vertical="top" wrapText="1"/>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2" borderId="41" xfId="0" applyFont="1" applyFill="1" applyBorder="1" applyAlignment="1">
      <alignment horizontal="left" vertical="top" wrapText="1"/>
    </xf>
    <xf numFmtId="0" fontId="2" fillId="2" borderId="44" xfId="0" applyFont="1" applyFill="1" applyBorder="1" applyAlignment="1">
      <alignment horizontal="left" vertical="top" wrapText="1"/>
    </xf>
    <xf numFmtId="0" fontId="3" fillId="0" borderId="11"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3" fillId="0" borderId="0" xfId="0" applyFont="1" applyBorder="1" applyAlignment="1">
      <alignment horizont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37" xfId="0" applyNumberFormat="1" applyFont="1" applyBorder="1" applyAlignment="1">
      <alignment vertical="top" wrapText="1"/>
    </xf>
    <xf numFmtId="0" fontId="3" fillId="0" borderId="38" xfId="0" applyNumberFormat="1" applyFont="1" applyBorder="1" applyAlignment="1">
      <alignment vertical="top"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7" xfId="0" applyFont="1" applyBorder="1" applyAlignment="1">
      <alignment horizontal="left" vertical="center" wrapText="1"/>
    </xf>
    <xf numFmtId="0" fontId="45" fillId="0" borderId="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1"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30" xfId="0" applyFont="1" applyBorder="1" applyAlignment="1">
      <alignment horizontal="left" vertical="top"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9" xfId="0" applyFont="1" applyBorder="1" applyAlignment="1">
      <alignment horizontal="center" vertical="center"/>
    </xf>
    <xf numFmtId="0" fontId="1" fillId="0" borderId="2" xfId="0" applyFont="1" applyBorder="1" applyAlignment="1">
      <alignment horizontal="center" vertical="center" wrapText="1"/>
    </xf>
    <xf numFmtId="0" fontId="1" fillId="0" borderId="58" xfId="0" applyFont="1" applyBorder="1" applyAlignment="1">
      <alignment horizontal="center" vertical="center"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50" xfId="0" applyFont="1" applyBorder="1" applyAlignment="1">
      <alignment horizontal="left" vertical="top"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2" borderId="19"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19" xfId="0" applyFont="1" applyBorder="1" applyAlignment="1">
      <alignment horizontal="left" vertical="top" wrapText="1"/>
    </xf>
    <xf numFmtId="0" fontId="3" fillId="0" borderId="9" xfId="0" applyFont="1" applyBorder="1" applyAlignment="1">
      <alignment horizontal="center" vertical="top" wrapText="1"/>
    </xf>
    <xf numFmtId="0" fontId="0" fillId="0" borderId="5" xfId="0" applyBorder="1" applyAlignment="1">
      <alignment horizontal="center"/>
    </xf>
    <xf numFmtId="0" fontId="0" fillId="0" borderId="4" xfId="0" applyBorder="1" applyAlignment="1">
      <alignment horizontal="center"/>
    </xf>
    <xf numFmtId="0" fontId="11" fillId="5" borderId="0" xfId="0" applyFont="1" applyFill="1" applyBorder="1" applyAlignment="1">
      <alignment horizontal="justify" vertical="center" wrapText="1"/>
    </xf>
    <xf numFmtId="0" fontId="5" fillId="0" borderId="15"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3" fillId="0" borderId="22" xfId="0" applyFont="1" applyBorder="1" applyAlignment="1">
      <alignment horizontal="center" vertical="top" wrapText="1"/>
    </xf>
    <xf numFmtId="0" fontId="1" fillId="0" borderId="18" xfId="0" applyFont="1" applyBorder="1" applyAlignment="1">
      <alignment horizontal="center" vertical="center"/>
    </xf>
    <xf numFmtId="0" fontId="0" fillId="0" borderId="51" xfId="0" applyBorder="1" applyAlignment="1">
      <alignment horizontal="center"/>
    </xf>
    <xf numFmtId="0" fontId="0" fillId="0" borderId="53" xfId="0" applyBorder="1" applyAlignment="1">
      <alignment horizontal="center"/>
    </xf>
    <xf numFmtId="0" fontId="11" fillId="5" borderId="0" xfId="0" applyFont="1" applyFill="1" applyBorder="1" applyAlignment="1">
      <alignment horizontal="center"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63" xfId="0" applyFont="1" applyBorder="1" applyAlignment="1">
      <alignment vertical="center" wrapText="1"/>
    </xf>
    <xf numFmtId="0" fontId="5" fillId="0" borderId="31" xfId="0" applyFont="1" applyBorder="1" applyAlignment="1">
      <alignment vertical="center" wrapText="1"/>
    </xf>
    <xf numFmtId="0" fontId="11" fillId="5" borderId="11"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64"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69"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6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1" fillId="5" borderId="1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5" fillId="7" borderId="23" xfId="0" applyFont="1" applyFill="1" applyBorder="1" applyAlignment="1">
      <alignment horizontal="center" wrapText="1"/>
    </xf>
    <xf numFmtId="0" fontId="5" fillId="7" borderId="0" xfId="0" applyFont="1" applyFill="1" applyBorder="1" applyAlignment="1">
      <alignment horizontal="center" wrapText="1"/>
    </xf>
    <xf numFmtId="0" fontId="5" fillId="7" borderId="4" xfId="0" applyFont="1" applyFill="1" applyBorder="1" applyAlignment="1">
      <alignment horizontal="center" wrapText="1"/>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5" fillId="6"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34" fillId="0" borderId="72" xfId="0" applyFont="1" applyBorder="1" applyAlignment="1">
      <alignment horizontal="left" vertical="center" wrapText="1"/>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46" fillId="0" borderId="30" xfId="0" applyFont="1" applyBorder="1" applyAlignment="1">
      <alignment horizontal="justify" vertical="center" wrapText="1"/>
    </xf>
    <xf numFmtId="0" fontId="46" fillId="0" borderId="31" xfId="0" applyFont="1" applyBorder="1" applyAlignment="1">
      <alignment horizontal="justify" vertical="center" wrapText="1"/>
    </xf>
    <xf numFmtId="0" fontId="37" fillId="4" borderId="3" xfId="0" applyFont="1" applyFill="1" applyBorder="1" applyAlignment="1">
      <alignment horizontal="center" vertical="center"/>
    </xf>
    <xf numFmtId="0" fontId="37" fillId="4" borderId="6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7" fillId="4" borderId="8" xfId="0" applyFont="1" applyFill="1" applyBorder="1" applyAlignment="1">
      <alignment horizontal="center" vertical="center"/>
    </xf>
    <xf numFmtId="0" fontId="37" fillId="4" borderId="65" xfId="0" applyFont="1" applyFill="1" applyBorder="1" applyAlignment="1">
      <alignment horizontal="center" vertical="center"/>
    </xf>
    <xf numFmtId="0" fontId="46" fillId="0" borderId="57" xfId="0" applyFont="1" applyBorder="1" applyAlignment="1">
      <alignment horizontal="justify" vertical="center" wrapText="1"/>
    </xf>
    <xf numFmtId="0" fontId="9" fillId="3" borderId="5" xfId="0" applyFont="1" applyFill="1" applyBorder="1" applyAlignment="1">
      <alignment horizontal="center"/>
    </xf>
    <xf numFmtId="0" fontId="9" fillId="3" borderId="0" xfId="0" applyFont="1" applyFill="1" applyBorder="1" applyAlignment="1">
      <alignment horizontal="center"/>
    </xf>
    <xf numFmtId="0" fontId="2" fillId="0" borderId="70"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71" xfId="0" applyFont="1" applyBorder="1" applyAlignment="1">
      <alignment horizontal="justify" vertical="center" wrapText="1"/>
    </xf>
    <xf numFmtId="0" fontId="37" fillId="5" borderId="6" xfId="0" applyFont="1" applyFill="1" applyBorder="1" applyAlignment="1">
      <alignment horizontal="center" vertical="center" wrapText="1"/>
    </xf>
    <xf numFmtId="0" fontId="37" fillId="5" borderId="59" xfId="0" applyFont="1" applyFill="1" applyBorder="1" applyAlignment="1">
      <alignment horizontal="center" vertical="center" wrapText="1"/>
    </xf>
    <xf numFmtId="0" fontId="37" fillId="5" borderId="77" xfId="0" applyFont="1" applyFill="1" applyBorder="1" applyAlignment="1">
      <alignment horizontal="center" vertical="center" wrapText="1"/>
    </xf>
    <xf numFmtId="0" fontId="37" fillId="5" borderId="81" xfId="0" applyFont="1" applyFill="1" applyBorder="1" applyAlignment="1">
      <alignment horizontal="center" vertical="center" wrapText="1"/>
    </xf>
    <xf numFmtId="0" fontId="37" fillId="5" borderId="66" xfId="0" applyFont="1" applyFill="1" applyBorder="1" applyAlignment="1">
      <alignment horizontal="center" vertical="center" wrapText="1"/>
    </xf>
    <xf numFmtId="0" fontId="37" fillId="5" borderId="97" xfId="0" applyFont="1" applyFill="1" applyBorder="1" applyAlignment="1">
      <alignment horizontal="center" vertical="center" wrapText="1"/>
    </xf>
    <xf numFmtId="0" fontId="37" fillId="5" borderId="0" xfId="0" applyFont="1" applyFill="1" applyBorder="1" applyAlignment="1">
      <alignment horizontal="center" vertical="center"/>
    </xf>
    <xf numFmtId="0" fontId="5" fillId="7" borderId="5" xfId="0" applyFont="1" applyFill="1" applyBorder="1" applyAlignment="1">
      <alignment horizont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77" xfId="0" applyFont="1" applyBorder="1" applyAlignment="1">
      <alignment horizontal="justify" vertical="center" wrapText="1"/>
    </xf>
    <xf numFmtId="0" fontId="8" fillId="0" borderId="81" xfId="0" applyFont="1" applyBorder="1" applyAlignment="1">
      <alignment horizontal="justify"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7" xfId="0" applyFont="1" applyBorder="1" applyAlignment="1">
      <alignment horizontal="center" vertical="center" wrapText="1"/>
    </xf>
    <xf numFmtId="0" fontId="37" fillId="5" borderId="3" xfId="0" applyFont="1" applyFill="1" applyBorder="1" applyAlignment="1">
      <alignment horizontal="center" vertical="center"/>
    </xf>
    <xf numFmtId="0" fontId="37" fillId="5" borderId="34"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8" fillId="0" borderId="78" xfId="0" applyFont="1" applyBorder="1" applyAlignment="1">
      <alignment horizontal="justify"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20" fillId="0" borderId="62" xfId="1" applyFont="1" applyBorder="1" applyAlignment="1">
      <alignment horizontal="center" vertical="center" wrapText="1"/>
    </xf>
    <xf numFmtId="0" fontId="20" fillId="0" borderId="61" xfId="1" applyFont="1" applyBorder="1" applyAlignment="1">
      <alignment horizontal="center" vertical="center" wrapText="1"/>
    </xf>
    <xf numFmtId="0" fontId="7" fillId="0" borderId="62" xfId="1" applyFont="1" applyBorder="1" applyAlignment="1">
      <alignment horizontal="left" vertical="center" wrapText="1"/>
    </xf>
    <xf numFmtId="0" fontId="7" fillId="0" borderId="61" xfId="1" applyFont="1" applyBorder="1" applyAlignment="1">
      <alignment horizontal="left" vertical="center" wrapText="1"/>
    </xf>
    <xf numFmtId="0" fontId="7" fillId="0" borderId="59" xfId="1" applyFont="1" applyBorder="1" applyAlignment="1">
      <alignment horizontal="left" vertical="center" wrapText="1"/>
    </xf>
    <xf numFmtId="0" fontId="20" fillId="0" borderId="59" xfId="1" applyFont="1" applyBorder="1" applyAlignment="1">
      <alignment horizontal="center" vertical="center" wrapText="1"/>
    </xf>
    <xf numFmtId="0" fontId="20" fillId="2" borderId="62" xfId="1" applyFont="1" applyFill="1" applyBorder="1" applyAlignment="1">
      <alignment horizontal="center" vertical="center" wrapText="1"/>
    </xf>
    <xf numFmtId="0" fontId="20" fillId="2" borderId="61"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7" fillId="0" borderId="6" xfId="1" applyFont="1" applyBorder="1" applyAlignment="1">
      <alignment horizontal="left" vertical="center" wrapText="1"/>
    </xf>
    <xf numFmtId="0" fontId="19" fillId="4" borderId="6" xfId="1" applyFont="1" applyFill="1" applyBorder="1" applyAlignment="1">
      <alignment horizontal="center" vertical="center"/>
    </xf>
    <xf numFmtId="0" fontId="19" fillId="4" borderId="59" xfId="1" applyFont="1" applyFill="1" applyBorder="1" applyAlignment="1">
      <alignment horizontal="center" vertical="center"/>
    </xf>
    <xf numFmtId="0" fontId="19" fillId="4" borderId="9" xfId="1" applyFont="1" applyFill="1" applyBorder="1" applyAlignment="1">
      <alignment horizontal="center" vertical="center"/>
    </xf>
    <xf numFmtId="0" fontId="19" fillId="4" borderId="6" xfId="1" applyFont="1" applyFill="1" applyBorder="1" applyAlignment="1">
      <alignment horizontal="left" vertical="center"/>
    </xf>
    <xf numFmtId="0" fontId="19" fillId="4" borderId="59" xfId="1" applyFont="1" applyFill="1" applyBorder="1" applyAlignment="1">
      <alignment horizontal="left" vertical="center"/>
    </xf>
    <xf numFmtId="0" fontId="19" fillId="4" borderId="9" xfId="1" applyFont="1" applyFill="1" applyBorder="1" applyAlignment="1">
      <alignment horizontal="left" vertical="center"/>
    </xf>
    <xf numFmtId="0" fontId="19" fillId="7" borderId="60" xfId="1" applyFont="1" applyFill="1" applyBorder="1" applyAlignment="1">
      <alignment horizontal="center" vertical="center" wrapText="1"/>
    </xf>
    <xf numFmtId="0" fontId="19" fillId="7" borderId="23" xfId="1" applyFont="1" applyFill="1" applyBorder="1" applyAlignment="1">
      <alignment horizontal="center" vertical="center" wrapText="1"/>
    </xf>
    <xf numFmtId="0" fontId="19" fillId="7" borderId="7" xfId="1" applyFont="1" applyFill="1" applyBorder="1" applyAlignment="1">
      <alignment horizontal="center" vertical="center" wrapText="1"/>
    </xf>
    <xf numFmtId="0" fontId="19" fillId="7" borderId="19" xfId="1" applyFont="1" applyFill="1" applyBorder="1" applyAlignment="1">
      <alignment horizontal="center" vertical="center" wrapText="1"/>
    </xf>
    <xf numFmtId="0" fontId="19" fillId="7" borderId="19" xfId="1" applyFont="1" applyFill="1" applyBorder="1" applyAlignment="1">
      <alignment horizontal="center" vertical="center"/>
    </xf>
    <xf numFmtId="0" fontId="1" fillId="0" borderId="0" xfId="0" applyFont="1" applyAlignment="1">
      <alignment horizontal="center"/>
    </xf>
    <xf numFmtId="0" fontId="3" fillId="0" borderId="35" xfId="0" applyFont="1" applyBorder="1" applyAlignment="1">
      <alignment horizontal="center" vertical="center" wrapText="1"/>
    </xf>
    <xf numFmtId="0" fontId="3" fillId="0" borderId="86" xfId="0" applyFont="1" applyBorder="1" applyAlignment="1">
      <alignment horizontal="center" vertical="center" wrapText="1"/>
    </xf>
    <xf numFmtId="0" fontId="4" fillId="8" borderId="51" xfId="0" applyFont="1" applyFill="1" applyBorder="1" applyAlignment="1">
      <alignment horizontal="center" vertical="center" wrapText="1"/>
    </xf>
    <xf numFmtId="0" fontId="4" fillId="8" borderId="52" xfId="0" applyFont="1" applyFill="1" applyBorder="1" applyAlignment="1">
      <alignment horizontal="center" vertical="center"/>
    </xf>
    <xf numFmtId="0" fontId="4" fillId="8" borderId="53" xfId="0" applyFont="1" applyFill="1" applyBorder="1" applyAlignment="1">
      <alignment horizontal="center" vertical="center"/>
    </xf>
    <xf numFmtId="38" fontId="14" fillId="2" borderId="84" xfId="1" applyNumberFormat="1" applyFont="1" applyFill="1" applyBorder="1" applyAlignment="1">
      <alignment horizontal="center" vertical="center"/>
    </xf>
    <xf numFmtId="38" fontId="14" fillId="2" borderId="93" xfId="1" applyNumberFormat="1" applyFont="1" applyFill="1" applyBorder="1" applyAlignment="1">
      <alignment horizontal="center" vertical="center"/>
    </xf>
    <xf numFmtId="1" fontId="14" fillId="0" borderId="98" xfId="1" applyNumberFormat="1" applyFont="1" applyBorder="1" applyAlignment="1">
      <alignment horizontal="center" vertical="center"/>
    </xf>
    <xf numFmtId="1" fontId="14" fillId="0" borderId="99" xfId="1" applyNumberFormat="1" applyFont="1" applyBorder="1" applyAlignment="1">
      <alignment horizontal="center" vertical="center"/>
    </xf>
    <xf numFmtId="0" fontId="27" fillId="0" borderId="0" xfId="1" applyFont="1" applyAlignment="1">
      <alignment horizontal="left"/>
    </xf>
    <xf numFmtId="0" fontId="14" fillId="0" borderId="0" xfId="1" applyFont="1" applyAlignment="1">
      <alignment horizontal="left" wrapText="1"/>
    </xf>
    <xf numFmtId="0" fontId="29" fillId="0" borderId="0" xfId="0" applyFont="1" applyAlignment="1">
      <alignment horizontal="center"/>
    </xf>
    <xf numFmtId="0" fontId="26" fillId="5" borderId="11" xfId="1" applyFont="1" applyFill="1" applyBorder="1" applyAlignment="1">
      <alignment horizontal="center"/>
    </xf>
    <xf numFmtId="0" fontId="26" fillId="5" borderId="22" xfId="1" applyFont="1" applyFill="1" applyBorder="1" applyAlignment="1">
      <alignment horizontal="center"/>
    </xf>
    <xf numFmtId="0" fontId="26" fillId="5" borderId="10" xfId="1" applyFont="1" applyFill="1" applyBorder="1" applyAlignment="1">
      <alignment horizontal="center"/>
    </xf>
    <xf numFmtId="0" fontId="14" fillId="0" borderId="84" xfId="1" applyFont="1" applyBorder="1" applyAlignment="1">
      <alignment horizontal="center" vertical="center" wrapText="1"/>
    </xf>
    <xf numFmtId="0" fontId="14" fillId="0" borderId="87" xfId="1" applyFont="1" applyBorder="1" applyAlignment="1">
      <alignment horizontal="center" vertical="center" wrapText="1"/>
    </xf>
    <xf numFmtId="0" fontId="14" fillId="0" borderId="85" xfId="1" applyFont="1" applyBorder="1" applyAlignment="1">
      <alignment horizontal="center" vertical="center"/>
    </xf>
    <xf numFmtId="0" fontId="14" fillId="0" borderId="75" xfId="1" applyFont="1" applyBorder="1" applyAlignment="1">
      <alignment horizontal="center" vertical="center"/>
    </xf>
    <xf numFmtId="0" fontId="22" fillId="0" borderId="0" xfId="1" applyFont="1" applyAlignment="1">
      <alignment horizontal="center"/>
    </xf>
    <xf numFmtId="0" fontId="24" fillId="5" borderId="19" xfId="1" applyFont="1" applyFill="1" applyBorder="1" applyAlignment="1">
      <alignment horizontal="center"/>
    </xf>
    <xf numFmtId="0" fontId="26" fillId="5" borderId="19" xfId="1" applyFont="1" applyFill="1" applyBorder="1" applyAlignment="1">
      <alignment horizontal="center" vertical="center" wrapText="1"/>
    </xf>
    <xf numFmtId="0" fontId="26" fillId="5" borderId="19" xfId="1" applyFont="1" applyFill="1" applyBorder="1" applyAlignment="1">
      <alignment horizontal="center" wrapText="1"/>
    </xf>
    <xf numFmtId="0" fontId="25" fillId="10" borderId="0" xfId="1" applyFont="1" applyFill="1" applyBorder="1" applyAlignment="1">
      <alignment horizontal="center" vertical="center" wrapText="1"/>
    </xf>
    <xf numFmtId="0" fontId="25" fillId="10" borderId="34" xfId="1" applyFont="1" applyFill="1" applyBorder="1" applyAlignment="1">
      <alignment horizontal="center" vertical="center" wrapText="1"/>
    </xf>
    <xf numFmtId="0" fontId="25" fillId="10" borderId="4" xfId="1" applyFont="1" applyFill="1" applyBorder="1" applyAlignment="1">
      <alignment horizontal="center" vertical="center" wrapText="1"/>
    </xf>
    <xf numFmtId="0" fontId="25" fillId="10" borderId="1" xfId="1" applyFont="1" applyFill="1" applyBorder="1" applyAlignment="1">
      <alignment horizontal="center" vertical="center" wrapText="1"/>
    </xf>
    <xf numFmtId="0" fontId="44" fillId="0" borderId="0" xfId="0" applyFont="1" applyAlignment="1">
      <alignment horizontal="center"/>
    </xf>
    <xf numFmtId="3" fontId="14" fillId="0" borderId="84" xfId="1" applyNumberFormat="1" applyFont="1" applyBorder="1" applyAlignment="1">
      <alignment horizontal="center" vertical="center"/>
    </xf>
    <xf numFmtId="3" fontId="14" fillId="0" borderId="93" xfId="1" applyNumberFormat="1" applyFont="1" applyBorder="1" applyAlignment="1">
      <alignment horizontal="center" vertical="center"/>
    </xf>
    <xf numFmtId="0" fontId="14" fillId="0" borderId="94" xfId="1" applyFont="1" applyBorder="1" applyAlignment="1">
      <alignment horizontal="center" vertical="center"/>
    </xf>
    <xf numFmtId="0" fontId="14" fillId="0" borderId="89" xfId="1" applyFont="1" applyBorder="1" applyAlignment="1">
      <alignment horizontal="center" vertical="center"/>
    </xf>
    <xf numFmtId="0" fontId="14" fillId="0" borderId="92" xfId="1" applyFont="1" applyBorder="1" applyAlignment="1">
      <alignment horizontal="left" vertical="center" wrapText="1"/>
    </xf>
    <xf numFmtId="0" fontId="14" fillId="0" borderId="90" xfId="1" applyFont="1" applyBorder="1" applyAlignment="1">
      <alignment horizontal="left" vertical="center" wrapText="1"/>
    </xf>
    <xf numFmtId="0" fontId="26" fillId="12" borderId="19" xfId="1" applyFont="1" applyFill="1" applyBorder="1" applyAlignment="1">
      <alignment horizontal="center" vertical="center" wrapText="1"/>
    </xf>
    <xf numFmtId="0" fontId="24" fillId="12" borderId="3" xfId="1" applyFont="1" applyFill="1" applyBorder="1" applyAlignment="1">
      <alignment horizontal="center" vertical="center"/>
    </xf>
    <xf numFmtId="0" fontId="24" fillId="12" borderId="34" xfId="1" applyFont="1" applyFill="1" applyBorder="1" applyAlignment="1">
      <alignment horizontal="center" vertical="center"/>
    </xf>
    <xf numFmtId="0" fontId="25" fillId="11" borderId="0" xfId="1" applyFont="1" applyFill="1" applyBorder="1" applyAlignment="1">
      <alignment horizontal="center" vertical="center" wrapText="1"/>
    </xf>
    <xf numFmtId="0" fontId="25" fillId="11" borderId="34" xfId="1" applyFont="1" applyFill="1" applyBorder="1" applyAlignment="1">
      <alignment horizontal="center" vertical="center" wrapText="1"/>
    </xf>
    <xf numFmtId="0" fontId="25" fillId="11" borderId="4" xfId="1" applyFont="1" applyFill="1" applyBorder="1" applyAlignment="1">
      <alignment horizontal="center" vertical="center" wrapText="1"/>
    </xf>
    <xf numFmtId="0" fontId="25" fillId="11" borderId="1" xfId="1" applyFont="1" applyFill="1" applyBorder="1" applyAlignment="1">
      <alignment horizontal="center" vertical="center" wrapText="1"/>
    </xf>
    <xf numFmtId="0" fontId="49" fillId="0" borderId="0" xfId="1" applyFont="1" applyAlignment="1">
      <alignment horizontal="center"/>
    </xf>
    <xf numFmtId="0" fontId="16" fillId="7" borderId="11" xfId="1" applyFont="1" applyFill="1" applyBorder="1" applyAlignment="1">
      <alignment horizontal="center" vertical="center" wrapText="1"/>
    </xf>
    <xf numFmtId="0" fontId="16" fillId="7" borderId="10" xfId="1" applyFont="1" applyFill="1" applyBorder="1" applyAlignment="1">
      <alignment horizontal="center" vertical="center" wrapText="1"/>
    </xf>
    <xf numFmtId="0" fontId="17" fillId="0" borderId="3" xfId="1" applyFont="1" applyBorder="1" applyAlignment="1">
      <alignment horizontal="center"/>
    </xf>
    <xf numFmtId="0" fontId="17" fillId="0" borderId="34" xfId="1" applyFont="1" applyBorder="1" applyAlignment="1">
      <alignment horizontal="center"/>
    </xf>
    <xf numFmtId="0" fontId="16" fillId="7" borderId="3" xfId="1" applyFont="1" applyFill="1" applyBorder="1" applyAlignment="1">
      <alignment horizontal="center"/>
    </xf>
    <xf numFmtId="0" fontId="16" fillId="7" borderId="34" xfId="1" applyFont="1" applyFill="1" applyBorder="1" applyAlignment="1">
      <alignment horizontal="center"/>
    </xf>
    <xf numFmtId="0" fontId="16" fillId="7" borderId="1" xfId="1" applyFont="1" applyFill="1" applyBorder="1" applyAlignment="1">
      <alignment horizontal="center"/>
    </xf>
    <xf numFmtId="0" fontId="16" fillId="4" borderId="6"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23" xfId="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7" borderId="6" xfId="1" applyFont="1" applyFill="1" applyBorder="1" applyAlignment="1">
      <alignment horizontal="center" vertical="center" wrapText="1"/>
    </xf>
    <xf numFmtId="0" fontId="16" fillId="7" borderId="9" xfId="1" applyFont="1" applyFill="1" applyBorder="1" applyAlignment="1">
      <alignment horizontal="center" vertical="center" wrapText="1"/>
    </xf>
    <xf numFmtId="0" fontId="16" fillId="7" borderId="23"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6" fillId="7" borderId="8" xfId="1" applyFont="1" applyFill="1" applyBorder="1" applyAlignment="1">
      <alignment horizontal="center" vertical="center" wrapText="1"/>
    </xf>
    <xf numFmtId="0" fontId="16" fillId="7" borderId="3" xfId="1" applyFont="1" applyFill="1" applyBorder="1" applyAlignment="1">
      <alignment horizontal="center" vertical="center" wrapText="1"/>
    </xf>
    <xf numFmtId="0" fontId="16" fillId="7" borderId="22" xfId="1" applyFont="1" applyFill="1" applyBorder="1" applyAlignment="1">
      <alignment horizontal="center" vertical="center" wrapText="1"/>
    </xf>
  </cellXfs>
  <cellStyles count="4">
    <cellStyle name="Normal" xfId="0" builtinId="0"/>
    <cellStyle name="Normal 2" xfId="1"/>
    <cellStyle name="Porcentaje" xfId="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JIA%20Y%20CIA%20LTDA%20ASE/Documents/BAKC%20CESAR%20RAMIREZ/Documentos/CESAR/PROGRAMAS%20PUBLICOS/UNIVERSIDAD%20DELTOLIMA/PROGRAMA%20DE%20SEGUROS%20UT%20VIGENCIA%202018/CALIFICACION%20UT%202018/Ponderado%20Grupo%201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ibe11fp01\DocumentsUsers\caramirez\Programas%20de%20seguros\CLIENTES%20DE%20DELIMA\CORTOLIMA\PROGRAMA%20CORTOLIMA%202009-2010\INVITACION%20COMPA&#209;IAS%20DE%20SEGUROS%20CORT%2009\cuadro%20de%20ducibles%20CALIICA%20CORTOLIMA%202008-200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heetName val="Deducibles"/>
      <sheetName val="ponderado final"/>
    </sheetNames>
    <sheetDataSet>
      <sheetData sheetId="0" refreshError="1">
        <row r="8">
          <cell r="I8">
            <v>100</v>
          </cell>
        </row>
        <row r="9">
          <cell r="I9">
            <v>100</v>
          </cell>
        </row>
        <row r="13">
          <cell r="I13">
            <v>100</v>
          </cell>
        </row>
        <row r="17">
          <cell r="I17">
            <v>100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 asgurados"/>
      <sheetName val="TECNICA"/>
      <sheetName val="TASAS"/>
      <sheetName val="DEDUCIBLES"/>
      <sheetName val="PONDERA"/>
    </sheetNames>
    <sheetDataSet>
      <sheetData sheetId="0" refreshError="1"/>
      <sheetData sheetId="1" refreshError="1"/>
      <sheetData sheetId="2" refreshError="1"/>
      <sheetData sheetId="3" refreshError="1">
        <row r="37">
          <cell r="I37">
            <v>300</v>
          </cell>
        </row>
        <row r="45">
          <cell r="I45">
            <v>300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109"/>
  <sheetViews>
    <sheetView tabSelected="1" topLeftCell="D1" zoomScale="89" zoomScaleNormal="89" workbookViewId="0">
      <selection activeCell="E7" sqref="E7:F7"/>
    </sheetView>
  </sheetViews>
  <sheetFormatPr baseColWidth="10" defaultRowHeight="15" x14ac:dyDescent="0.25"/>
  <cols>
    <col min="1" max="1" width="7" customWidth="1"/>
    <col min="2" max="2" width="15.7109375" customWidth="1"/>
    <col min="3" max="3" width="86.5703125" customWidth="1"/>
    <col min="4" max="4" width="15.42578125" style="35" customWidth="1"/>
    <col min="5" max="5" width="34" style="35" customWidth="1"/>
    <col min="6" max="6" width="15.85546875" style="35" customWidth="1"/>
    <col min="8" max="8" width="20.7109375" customWidth="1"/>
  </cols>
  <sheetData>
    <row r="2" spans="1:9" s="105" customFormat="1" ht="23.25" x14ac:dyDescent="0.35">
      <c r="A2" s="291" t="s">
        <v>445</v>
      </c>
      <c r="B2" s="291"/>
      <c r="C2" s="291"/>
      <c r="D2" s="291"/>
      <c r="E2" s="291"/>
      <c r="F2" s="291"/>
    </row>
    <row r="3" spans="1:9" s="105" customFormat="1" ht="23.25" x14ac:dyDescent="0.35">
      <c r="A3" s="9"/>
      <c r="B3" s="291" t="s">
        <v>557</v>
      </c>
      <c r="C3" s="291"/>
      <c r="D3" s="291"/>
      <c r="E3" s="291"/>
      <c r="F3" s="291"/>
    </row>
    <row r="4" spans="1:9" ht="16.5" thickBot="1" x14ac:dyDescent="0.3">
      <c r="A4" s="6" t="s">
        <v>25</v>
      </c>
      <c r="B4" s="6"/>
      <c r="C4" s="6"/>
      <c r="D4" s="196"/>
      <c r="E4" s="196"/>
      <c r="F4" s="196"/>
    </row>
    <row r="5" spans="1:9" ht="41.25" customHeight="1" thickBot="1" x14ac:dyDescent="0.3">
      <c r="A5" s="299" t="s">
        <v>271</v>
      </c>
      <c r="B5" s="300"/>
      <c r="C5" s="300"/>
      <c r="D5" s="301"/>
      <c r="E5" s="317" t="s">
        <v>377</v>
      </c>
      <c r="F5" s="318"/>
    </row>
    <row r="6" spans="1:9" ht="72" customHeight="1" thickBot="1" x14ac:dyDescent="0.3">
      <c r="A6" s="293" t="s">
        <v>37</v>
      </c>
      <c r="B6" s="294"/>
      <c r="C6" s="307" t="s">
        <v>229</v>
      </c>
      <c r="D6" s="307"/>
      <c r="E6" s="319" t="s">
        <v>359</v>
      </c>
      <c r="F6" s="320"/>
    </row>
    <row r="7" spans="1:9" ht="150" customHeight="1" thickBot="1" x14ac:dyDescent="0.3">
      <c r="A7" s="295" t="s">
        <v>279</v>
      </c>
      <c r="B7" s="296"/>
      <c r="C7" s="308" t="s">
        <v>230</v>
      </c>
      <c r="D7" s="308"/>
      <c r="E7" s="319" t="s">
        <v>359</v>
      </c>
      <c r="F7" s="320"/>
    </row>
    <row r="8" spans="1:9" ht="90" customHeight="1" thickBot="1" x14ac:dyDescent="0.3">
      <c r="A8" s="297"/>
      <c r="B8" s="298"/>
      <c r="C8" s="309" t="s">
        <v>513</v>
      </c>
      <c r="D8" s="309"/>
      <c r="E8" s="319" t="s">
        <v>359</v>
      </c>
      <c r="F8" s="320"/>
    </row>
    <row r="9" spans="1:9" ht="90" customHeight="1" thickBot="1" x14ac:dyDescent="0.3">
      <c r="A9" s="310" t="s">
        <v>250</v>
      </c>
      <c r="B9" s="310"/>
      <c r="C9" s="311" t="s">
        <v>278</v>
      </c>
      <c r="D9" s="312"/>
      <c r="E9" s="319" t="s">
        <v>359</v>
      </c>
      <c r="F9" s="320"/>
    </row>
    <row r="10" spans="1:9" ht="16.5" customHeight="1" thickBot="1" x14ac:dyDescent="0.3">
      <c r="A10" s="306"/>
      <c r="B10" s="306"/>
      <c r="C10" s="1"/>
      <c r="D10" s="196"/>
      <c r="E10" s="196"/>
      <c r="F10" s="196"/>
    </row>
    <row r="11" spans="1:9" ht="15.75" customHeight="1" thickBot="1" x14ac:dyDescent="0.3">
      <c r="A11" s="292" t="s">
        <v>234</v>
      </c>
      <c r="B11" s="302" t="s">
        <v>228</v>
      </c>
      <c r="C11" s="303"/>
      <c r="D11" s="292" t="s">
        <v>227</v>
      </c>
      <c r="E11" s="313" t="s">
        <v>377</v>
      </c>
      <c r="F11" s="314"/>
    </row>
    <row r="12" spans="1:9" ht="48.75" customHeight="1" thickBot="1" x14ac:dyDescent="0.3">
      <c r="A12" s="292"/>
      <c r="B12" s="304"/>
      <c r="C12" s="305"/>
      <c r="D12" s="292"/>
      <c r="E12" s="315"/>
      <c r="F12" s="316"/>
    </row>
    <row r="13" spans="1:9" ht="15.75" thickBot="1" x14ac:dyDescent="0.3">
      <c r="A13" s="213">
        <v>1</v>
      </c>
      <c r="B13" s="321" t="s">
        <v>188</v>
      </c>
      <c r="C13" s="321"/>
      <c r="D13" s="18">
        <v>2</v>
      </c>
      <c r="E13" s="184" t="s">
        <v>565</v>
      </c>
      <c r="F13" s="184">
        <f>D13</f>
        <v>2</v>
      </c>
    </row>
    <row r="14" spans="1:9" ht="27" customHeight="1" x14ac:dyDescent="0.25">
      <c r="A14" s="212">
        <v>2</v>
      </c>
      <c r="B14" s="308" t="s">
        <v>226</v>
      </c>
      <c r="C14" s="308"/>
      <c r="D14" s="3">
        <v>2</v>
      </c>
      <c r="E14" s="177" t="s">
        <v>565</v>
      </c>
      <c r="F14" s="184">
        <f t="shared" ref="F14:F18" si="0">D14</f>
        <v>2</v>
      </c>
      <c r="G14" s="7" t="s">
        <v>25</v>
      </c>
      <c r="H14" s="8" t="s">
        <v>25</v>
      </c>
      <c r="I14" s="7" t="s">
        <v>25</v>
      </c>
    </row>
    <row r="15" spans="1:9" ht="31.5" customHeight="1" x14ac:dyDescent="0.25">
      <c r="A15" s="212">
        <v>3</v>
      </c>
      <c r="B15" s="308" t="s">
        <v>225</v>
      </c>
      <c r="C15" s="308"/>
      <c r="D15" s="3">
        <v>2</v>
      </c>
      <c r="E15" s="177" t="s">
        <v>565</v>
      </c>
      <c r="F15" s="177">
        <f t="shared" si="0"/>
        <v>2</v>
      </c>
    </row>
    <row r="16" spans="1:9" ht="30" customHeight="1" x14ac:dyDescent="0.25">
      <c r="A16" s="212">
        <v>4</v>
      </c>
      <c r="B16" s="308" t="s">
        <v>224</v>
      </c>
      <c r="C16" s="308"/>
      <c r="D16" s="3">
        <v>2</v>
      </c>
      <c r="E16" s="177" t="s">
        <v>565</v>
      </c>
      <c r="F16" s="177">
        <f t="shared" si="0"/>
        <v>2</v>
      </c>
    </row>
    <row r="17" spans="1:6" x14ac:dyDescent="0.25">
      <c r="A17" s="212">
        <v>5</v>
      </c>
      <c r="B17" s="308" t="s">
        <v>223</v>
      </c>
      <c r="C17" s="308"/>
      <c r="D17" s="3">
        <v>2</v>
      </c>
      <c r="E17" s="177" t="s">
        <v>565</v>
      </c>
      <c r="F17" s="177">
        <f t="shared" si="0"/>
        <v>2</v>
      </c>
    </row>
    <row r="18" spans="1:6" x14ac:dyDescent="0.25">
      <c r="A18" s="212">
        <v>6</v>
      </c>
      <c r="B18" s="308" t="s">
        <v>187</v>
      </c>
      <c r="C18" s="308"/>
      <c r="D18" s="3">
        <v>2</v>
      </c>
      <c r="E18" s="177" t="s">
        <v>565</v>
      </c>
      <c r="F18" s="177">
        <f t="shared" si="0"/>
        <v>2</v>
      </c>
    </row>
    <row r="19" spans="1:6" ht="75.75" customHeight="1" x14ac:dyDescent="0.25">
      <c r="A19" s="212">
        <v>7</v>
      </c>
      <c r="B19" s="308" t="s">
        <v>222</v>
      </c>
      <c r="C19" s="308"/>
      <c r="D19" s="3">
        <v>2</v>
      </c>
      <c r="E19" s="177" t="s">
        <v>566</v>
      </c>
      <c r="F19" s="177">
        <f>D19</f>
        <v>2</v>
      </c>
    </row>
    <row r="20" spans="1:6" x14ac:dyDescent="0.25">
      <c r="A20" s="212">
        <v>8</v>
      </c>
      <c r="B20" s="308" t="s">
        <v>186</v>
      </c>
      <c r="C20" s="308"/>
      <c r="D20" s="3">
        <v>2</v>
      </c>
      <c r="E20" s="177" t="s">
        <v>565</v>
      </c>
      <c r="F20" s="177">
        <f>D20</f>
        <v>2</v>
      </c>
    </row>
    <row r="21" spans="1:6" ht="45" x14ac:dyDescent="0.25">
      <c r="A21" s="212">
        <v>9</v>
      </c>
      <c r="B21" s="308" t="s">
        <v>221</v>
      </c>
      <c r="C21" s="308"/>
      <c r="D21" s="3">
        <v>2</v>
      </c>
      <c r="E21" s="177" t="s">
        <v>567</v>
      </c>
      <c r="F21" s="177">
        <f>D21/2</f>
        <v>1</v>
      </c>
    </row>
    <row r="22" spans="1:6" ht="48" customHeight="1" x14ac:dyDescent="0.25">
      <c r="A22" s="212">
        <v>10</v>
      </c>
      <c r="B22" s="308" t="s">
        <v>220</v>
      </c>
      <c r="C22" s="308"/>
      <c r="D22" s="3">
        <v>4</v>
      </c>
      <c r="E22" s="177" t="s">
        <v>568</v>
      </c>
      <c r="F22" s="177">
        <v>2</v>
      </c>
    </row>
    <row r="23" spans="1:6" x14ac:dyDescent="0.25">
      <c r="A23" s="212">
        <v>11</v>
      </c>
      <c r="B23" s="308" t="s">
        <v>219</v>
      </c>
      <c r="C23" s="308"/>
      <c r="D23" s="3">
        <v>4</v>
      </c>
      <c r="E23" s="177" t="s">
        <v>568</v>
      </c>
      <c r="F23" s="177">
        <v>2</v>
      </c>
    </row>
    <row r="24" spans="1:6" ht="41.45" customHeight="1" x14ac:dyDescent="0.25">
      <c r="A24" s="212">
        <v>12</v>
      </c>
      <c r="B24" s="308" t="s">
        <v>218</v>
      </c>
      <c r="C24" s="308"/>
      <c r="D24" s="3">
        <v>4</v>
      </c>
      <c r="E24" s="177" t="s">
        <v>569</v>
      </c>
      <c r="F24" s="177">
        <f>D24/2</f>
        <v>2</v>
      </c>
    </row>
    <row r="25" spans="1:6" x14ac:dyDescent="0.25">
      <c r="A25" s="212">
        <v>13</v>
      </c>
      <c r="B25" s="308" t="s">
        <v>217</v>
      </c>
      <c r="C25" s="308"/>
      <c r="D25" s="3">
        <v>4</v>
      </c>
      <c r="E25" s="177" t="s">
        <v>570</v>
      </c>
      <c r="F25" s="177">
        <v>2</v>
      </c>
    </row>
    <row r="26" spans="1:6" x14ac:dyDescent="0.25">
      <c r="A26" s="212">
        <v>14</v>
      </c>
      <c r="B26" s="308" t="s">
        <v>185</v>
      </c>
      <c r="C26" s="308"/>
      <c r="D26" s="3">
        <v>4</v>
      </c>
      <c r="E26" s="177" t="s">
        <v>565</v>
      </c>
      <c r="F26" s="177">
        <f t="shared" ref="F26:F31" si="1">D26</f>
        <v>4</v>
      </c>
    </row>
    <row r="27" spans="1:6" ht="15.75" customHeight="1" x14ac:dyDescent="0.25">
      <c r="A27" s="212">
        <v>15</v>
      </c>
      <c r="B27" s="308" t="s">
        <v>232</v>
      </c>
      <c r="C27" s="308"/>
      <c r="D27" s="3">
        <v>4</v>
      </c>
      <c r="E27" s="177" t="s">
        <v>565</v>
      </c>
      <c r="F27" s="177">
        <f t="shared" si="1"/>
        <v>4</v>
      </c>
    </row>
    <row r="28" spans="1:6" x14ac:dyDescent="0.25">
      <c r="A28" s="212">
        <v>16</v>
      </c>
      <c r="B28" s="308" t="s">
        <v>233</v>
      </c>
      <c r="C28" s="308"/>
      <c r="D28" s="3">
        <v>4</v>
      </c>
      <c r="E28" s="177" t="s">
        <v>571</v>
      </c>
      <c r="F28" s="177">
        <v>2</v>
      </c>
    </row>
    <row r="29" spans="1:6" ht="30" x14ac:dyDescent="0.25">
      <c r="A29" s="212">
        <v>17</v>
      </c>
      <c r="B29" s="308" t="s">
        <v>216</v>
      </c>
      <c r="C29" s="308"/>
      <c r="D29" s="3">
        <v>4</v>
      </c>
      <c r="E29" s="177" t="s">
        <v>572</v>
      </c>
      <c r="F29" s="177">
        <v>2</v>
      </c>
    </row>
    <row r="30" spans="1:6" ht="30" x14ac:dyDescent="0.25">
      <c r="A30" s="212">
        <v>18</v>
      </c>
      <c r="B30" s="308" t="s">
        <v>215</v>
      </c>
      <c r="C30" s="308"/>
      <c r="D30" s="3">
        <v>4</v>
      </c>
      <c r="E30" s="177" t="s">
        <v>573</v>
      </c>
      <c r="F30" s="177">
        <v>2</v>
      </c>
    </row>
    <row r="31" spans="1:6" x14ac:dyDescent="0.25">
      <c r="A31" s="212">
        <v>19</v>
      </c>
      <c r="B31" s="308" t="s">
        <v>214</v>
      </c>
      <c r="C31" s="308"/>
      <c r="D31" s="3">
        <v>4</v>
      </c>
      <c r="E31" s="177" t="s">
        <v>565</v>
      </c>
      <c r="F31" s="177">
        <f t="shared" si="1"/>
        <v>4</v>
      </c>
    </row>
    <row r="32" spans="1:6" x14ac:dyDescent="0.25">
      <c r="A32" s="212">
        <v>20</v>
      </c>
      <c r="B32" s="308" t="s">
        <v>184</v>
      </c>
      <c r="C32" s="308"/>
      <c r="D32" s="3">
        <v>4</v>
      </c>
      <c r="E32" s="177" t="s">
        <v>574</v>
      </c>
      <c r="F32" s="177">
        <f>D32/2</f>
        <v>2</v>
      </c>
    </row>
    <row r="33" spans="1:6" x14ac:dyDescent="0.25">
      <c r="A33" s="212">
        <v>21</v>
      </c>
      <c r="B33" s="308" t="s">
        <v>183</v>
      </c>
      <c r="C33" s="308"/>
      <c r="D33" s="3">
        <v>4</v>
      </c>
      <c r="E33" s="177" t="s">
        <v>565</v>
      </c>
      <c r="F33" s="177">
        <f>D33</f>
        <v>4</v>
      </c>
    </row>
    <row r="34" spans="1:6" x14ac:dyDescent="0.25">
      <c r="A34" s="212">
        <v>22</v>
      </c>
      <c r="B34" s="308" t="s">
        <v>213</v>
      </c>
      <c r="C34" s="308"/>
      <c r="D34" s="3">
        <v>4</v>
      </c>
      <c r="E34" s="177" t="s">
        <v>575</v>
      </c>
      <c r="F34" s="177">
        <f>D34/2</f>
        <v>2</v>
      </c>
    </row>
    <row r="35" spans="1:6" ht="30" x14ac:dyDescent="0.25">
      <c r="A35" s="212">
        <v>23</v>
      </c>
      <c r="B35" s="308" t="s">
        <v>182</v>
      </c>
      <c r="C35" s="308"/>
      <c r="D35" s="3">
        <v>4</v>
      </c>
      <c r="E35" s="177" t="s">
        <v>576</v>
      </c>
      <c r="F35" s="177">
        <f>D35/2</f>
        <v>2</v>
      </c>
    </row>
    <row r="36" spans="1:6" x14ac:dyDescent="0.25">
      <c r="A36" s="212">
        <v>24</v>
      </c>
      <c r="B36" s="308" t="s">
        <v>212</v>
      </c>
      <c r="C36" s="308"/>
      <c r="D36" s="3">
        <v>4</v>
      </c>
      <c r="E36" s="177" t="s">
        <v>577</v>
      </c>
      <c r="F36" s="177">
        <v>0</v>
      </c>
    </row>
    <row r="37" spans="1:6" x14ac:dyDescent="0.25">
      <c r="A37" s="212">
        <v>25</v>
      </c>
      <c r="B37" s="308" t="s">
        <v>181</v>
      </c>
      <c r="C37" s="308"/>
      <c r="D37" s="3">
        <v>4</v>
      </c>
      <c r="E37" s="177" t="s">
        <v>565</v>
      </c>
      <c r="F37" s="177">
        <f>D37</f>
        <v>4</v>
      </c>
    </row>
    <row r="38" spans="1:6" ht="30" x14ac:dyDescent="0.25">
      <c r="A38" s="212">
        <v>26</v>
      </c>
      <c r="B38" s="308" t="s">
        <v>211</v>
      </c>
      <c r="C38" s="308"/>
      <c r="D38" s="3">
        <v>4</v>
      </c>
      <c r="E38" s="177" t="s">
        <v>578</v>
      </c>
      <c r="F38" s="177">
        <v>2</v>
      </c>
    </row>
    <row r="39" spans="1:6" x14ac:dyDescent="0.25">
      <c r="A39" s="212">
        <v>27</v>
      </c>
      <c r="B39" s="308" t="s">
        <v>180</v>
      </c>
      <c r="C39" s="308"/>
      <c r="D39" s="3">
        <v>4</v>
      </c>
      <c r="E39" s="177" t="s">
        <v>579</v>
      </c>
      <c r="F39" s="177">
        <v>2</v>
      </c>
    </row>
    <row r="40" spans="1:6" x14ac:dyDescent="0.25">
      <c r="A40" s="212">
        <v>28</v>
      </c>
      <c r="B40" s="308" t="s">
        <v>179</v>
      </c>
      <c r="C40" s="308"/>
      <c r="D40" s="3">
        <v>4</v>
      </c>
      <c r="E40" s="177" t="s">
        <v>580</v>
      </c>
      <c r="F40" s="177">
        <f>D40/2</f>
        <v>2</v>
      </c>
    </row>
    <row r="41" spans="1:6" x14ac:dyDescent="0.25">
      <c r="A41" s="212">
        <v>29</v>
      </c>
      <c r="B41" s="308" t="s">
        <v>210</v>
      </c>
      <c r="C41" s="308"/>
      <c r="D41" s="3">
        <v>4</v>
      </c>
      <c r="E41" s="177" t="s">
        <v>581</v>
      </c>
      <c r="F41" s="177">
        <f>D41</f>
        <v>4</v>
      </c>
    </row>
    <row r="42" spans="1:6" ht="75" x14ac:dyDescent="0.25">
      <c r="A42" s="212">
        <v>30</v>
      </c>
      <c r="B42" s="308" t="s">
        <v>209</v>
      </c>
      <c r="C42" s="308"/>
      <c r="D42" s="3">
        <v>4</v>
      </c>
      <c r="E42" s="177" t="s">
        <v>582</v>
      </c>
      <c r="F42" s="177">
        <f t="shared" ref="F42:F55" si="2">D42/2</f>
        <v>2</v>
      </c>
    </row>
    <row r="43" spans="1:6" ht="30" x14ac:dyDescent="0.25">
      <c r="A43" s="212">
        <v>31</v>
      </c>
      <c r="B43" s="308" t="s">
        <v>178</v>
      </c>
      <c r="C43" s="308"/>
      <c r="D43" s="3">
        <v>4</v>
      </c>
      <c r="E43" s="177" t="s">
        <v>583</v>
      </c>
      <c r="F43" s="177">
        <f t="shared" si="2"/>
        <v>2</v>
      </c>
    </row>
    <row r="44" spans="1:6" ht="39.75" customHeight="1" x14ac:dyDescent="0.25">
      <c r="A44" s="212">
        <v>32</v>
      </c>
      <c r="B44" s="308" t="s">
        <v>177</v>
      </c>
      <c r="C44" s="308"/>
      <c r="D44" s="3">
        <v>4</v>
      </c>
      <c r="E44" s="177" t="s">
        <v>583</v>
      </c>
      <c r="F44" s="177">
        <f t="shared" si="2"/>
        <v>2</v>
      </c>
    </row>
    <row r="45" spans="1:6" ht="30" x14ac:dyDescent="0.25">
      <c r="A45" s="212">
        <v>33</v>
      </c>
      <c r="B45" s="308" t="s">
        <v>176</v>
      </c>
      <c r="C45" s="308"/>
      <c r="D45" s="3">
        <v>4</v>
      </c>
      <c r="E45" s="177" t="s">
        <v>583</v>
      </c>
      <c r="F45" s="177">
        <f t="shared" si="2"/>
        <v>2</v>
      </c>
    </row>
    <row r="46" spans="1:6" ht="30" x14ac:dyDescent="0.25">
      <c r="A46" s="212">
        <v>34</v>
      </c>
      <c r="B46" s="308" t="s">
        <v>208</v>
      </c>
      <c r="C46" s="308"/>
      <c r="D46" s="3">
        <v>4</v>
      </c>
      <c r="E46" s="177" t="s">
        <v>583</v>
      </c>
      <c r="F46" s="177">
        <f t="shared" si="2"/>
        <v>2</v>
      </c>
    </row>
    <row r="47" spans="1:6" ht="30" x14ac:dyDescent="0.25">
      <c r="A47" s="212">
        <v>35</v>
      </c>
      <c r="B47" s="308" t="s">
        <v>207</v>
      </c>
      <c r="C47" s="308"/>
      <c r="D47" s="3">
        <v>4</v>
      </c>
      <c r="E47" s="177" t="s">
        <v>584</v>
      </c>
      <c r="F47" s="177">
        <f t="shared" si="2"/>
        <v>2</v>
      </c>
    </row>
    <row r="48" spans="1:6" ht="45" x14ac:dyDescent="0.25">
      <c r="A48" s="212">
        <v>36</v>
      </c>
      <c r="B48" s="308" t="s">
        <v>206</v>
      </c>
      <c r="C48" s="308"/>
      <c r="D48" s="3">
        <v>4</v>
      </c>
      <c r="E48" s="177" t="s">
        <v>585</v>
      </c>
      <c r="F48" s="177">
        <f t="shared" si="2"/>
        <v>2</v>
      </c>
    </row>
    <row r="49" spans="1:6" ht="45" x14ac:dyDescent="0.25">
      <c r="A49" s="212">
        <v>37</v>
      </c>
      <c r="B49" s="308" t="s">
        <v>205</v>
      </c>
      <c r="C49" s="308"/>
      <c r="D49" s="3">
        <v>4</v>
      </c>
      <c r="E49" s="177" t="s">
        <v>585</v>
      </c>
      <c r="F49" s="177">
        <f t="shared" si="2"/>
        <v>2</v>
      </c>
    </row>
    <row r="50" spans="1:6" ht="30" x14ac:dyDescent="0.25">
      <c r="A50" s="212">
        <v>38</v>
      </c>
      <c r="B50" s="308" t="s">
        <v>204</v>
      </c>
      <c r="C50" s="308"/>
      <c r="D50" s="3">
        <v>4</v>
      </c>
      <c r="E50" s="177" t="s">
        <v>583</v>
      </c>
      <c r="F50" s="177">
        <f t="shared" si="2"/>
        <v>2</v>
      </c>
    </row>
    <row r="51" spans="1:6" ht="30" x14ac:dyDescent="0.25">
      <c r="A51" s="212">
        <v>39</v>
      </c>
      <c r="B51" s="308" t="s">
        <v>203</v>
      </c>
      <c r="C51" s="308"/>
      <c r="D51" s="3">
        <v>4</v>
      </c>
      <c r="E51" s="177" t="s">
        <v>583</v>
      </c>
      <c r="F51" s="177">
        <f t="shared" si="2"/>
        <v>2</v>
      </c>
    </row>
    <row r="52" spans="1:6" ht="30.6" customHeight="1" x14ac:dyDescent="0.25">
      <c r="A52" s="212">
        <v>40</v>
      </c>
      <c r="B52" s="308" t="s">
        <v>202</v>
      </c>
      <c r="C52" s="308"/>
      <c r="D52" s="3">
        <v>4</v>
      </c>
      <c r="E52" s="177" t="s">
        <v>583</v>
      </c>
      <c r="F52" s="177">
        <f t="shared" si="2"/>
        <v>2</v>
      </c>
    </row>
    <row r="53" spans="1:6" ht="30" x14ac:dyDescent="0.25">
      <c r="A53" s="212">
        <v>41</v>
      </c>
      <c r="B53" s="308" t="s">
        <v>231</v>
      </c>
      <c r="C53" s="308"/>
      <c r="D53" s="3">
        <v>4</v>
      </c>
      <c r="E53" s="177" t="s">
        <v>583</v>
      </c>
      <c r="F53" s="177">
        <f t="shared" si="2"/>
        <v>2</v>
      </c>
    </row>
    <row r="54" spans="1:6" ht="72" customHeight="1" x14ac:dyDescent="0.25">
      <c r="A54" s="212">
        <v>42</v>
      </c>
      <c r="B54" s="308" t="s">
        <v>547</v>
      </c>
      <c r="C54" s="308"/>
      <c r="D54" s="3">
        <v>5</v>
      </c>
      <c r="E54" s="177" t="s">
        <v>586</v>
      </c>
      <c r="F54" s="177">
        <f t="shared" si="2"/>
        <v>2.5</v>
      </c>
    </row>
    <row r="55" spans="1:6" x14ac:dyDescent="0.25">
      <c r="A55" s="212">
        <v>43</v>
      </c>
      <c r="B55" s="308" t="s">
        <v>201</v>
      </c>
      <c r="C55" s="308"/>
      <c r="D55" s="3">
        <v>6</v>
      </c>
      <c r="E55" s="177" t="s">
        <v>587</v>
      </c>
      <c r="F55" s="177">
        <f t="shared" si="2"/>
        <v>3</v>
      </c>
    </row>
    <row r="56" spans="1:6" x14ac:dyDescent="0.25">
      <c r="A56" s="212">
        <v>44</v>
      </c>
      <c r="B56" s="308" t="s">
        <v>200</v>
      </c>
      <c r="C56" s="308"/>
      <c r="D56" s="3">
        <v>4</v>
      </c>
      <c r="E56" s="177" t="s">
        <v>565</v>
      </c>
      <c r="F56" s="177">
        <f>D56</f>
        <v>4</v>
      </c>
    </row>
    <row r="57" spans="1:6" x14ac:dyDescent="0.25">
      <c r="A57" s="212">
        <v>45</v>
      </c>
      <c r="B57" s="308" t="s">
        <v>199</v>
      </c>
      <c r="C57" s="308"/>
      <c r="D57" s="3">
        <v>4</v>
      </c>
      <c r="E57" s="177" t="s">
        <v>565</v>
      </c>
      <c r="F57" s="177">
        <f t="shared" ref="F57:F58" si="3">D57</f>
        <v>4</v>
      </c>
    </row>
    <row r="58" spans="1:6" x14ac:dyDescent="0.25">
      <c r="A58" s="212">
        <v>46</v>
      </c>
      <c r="B58" s="308" t="s">
        <v>92</v>
      </c>
      <c r="C58" s="308"/>
      <c r="D58" s="3">
        <v>4</v>
      </c>
      <c r="E58" s="177" t="s">
        <v>565</v>
      </c>
      <c r="F58" s="177">
        <f t="shared" si="3"/>
        <v>4</v>
      </c>
    </row>
    <row r="59" spans="1:6" x14ac:dyDescent="0.25">
      <c r="A59" s="212">
        <v>47</v>
      </c>
      <c r="B59" s="308" t="s">
        <v>175</v>
      </c>
      <c r="C59" s="308"/>
      <c r="D59" s="3">
        <v>4</v>
      </c>
      <c r="E59" s="177" t="s">
        <v>565</v>
      </c>
      <c r="F59" s="177">
        <v>4</v>
      </c>
    </row>
    <row r="60" spans="1:6" x14ac:dyDescent="0.25">
      <c r="A60" s="212">
        <v>48</v>
      </c>
      <c r="B60" s="308" t="s">
        <v>198</v>
      </c>
      <c r="C60" s="308"/>
      <c r="D60" s="3">
        <v>4</v>
      </c>
      <c r="E60" s="177" t="s">
        <v>588</v>
      </c>
      <c r="F60" s="177">
        <f>D60/2</f>
        <v>2</v>
      </c>
    </row>
    <row r="61" spans="1:6" x14ac:dyDescent="0.25">
      <c r="A61" s="212">
        <v>49</v>
      </c>
      <c r="B61" s="308" t="s">
        <v>174</v>
      </c>
      <c r="C61" s="308"/>
      <c r="D61" s="3">
        <v>8</v>
      </c>
      <c r="E61" s="177" t="s">
        <v>565</v>
      </c>
      <c r="F61" s="177">
        <f>D61</f>
        <v>8</v>
      </c>
    </row>
    <row r="62" spans="1:6" ht="60" x14ac:dyDescent="0.25">
      <c r="A62" s="212">
        <v>50</v>
      </c>
      <c r="B62" s="308" t="s">
        <v>548</v>
      </c>
      <c r="C62" s="308"/>
      <c r="D62" s="3">
        <v>6</v>
      </c>
      <c r="E62" s="177" t="s">
        <v>589</v>
      </c>
      <c r="F62" s="177">
        <f>D62/2</f>
        <v>3</v>
      </c>
    </row>
    <row r="63" spans="1:6" x14ac:dyDescent="0.25">
      <c r="A63" s="212">
        <v>51</v>
      </c>
      <c r="B63" s="308" t="s">
        <v>197</v>
      </c>
      <c r="C63" s="308"/>
      <c r="D63" s="3">
        <v>6</v>
      </c>
      <c r="E63" s="177" t="s">
        <v>577</v>
      </c>
      <c r="F63" s="177">
        <v>0</v>
      </c>
    </row>
    <row r="64" spans="1:6" ht="31.5" customHeight="1" x14ac:dyDescent="0.25">
      <c r="A64" s="212">
        <v>52</v>
      </c>
      <c r="B64" s="308" t="s">
        <v>172</v>
      </c>
      <c r="C64" s="308"/>
      <c r="D64" s="3">
        <v>4</v>
      </c>
      <c r="E64" s="177" t="s">
        <v>577</v>
      </c>
      <c r="F64" s="177">
        <v>0</v>
      </c>
    </row>
    <row r="65" spans="1:6" x14ac:dyDescent="0.25">
      <c r="A65" s="212">
        <v>53</v>
      </c>
      <c r="B65" s="308" t="s">
        <v>171</v>
      </c>
      <c r="C65" s="308"/>
      <c r="D65" s="3">
        <v>4</v>
      </c>
      <c r="E65" s="177" t="s">
        <v>565</v>
      </c>
      <c r="F65" s="177">
        <f>D65</f>
        <v>4</v>
      </c>
    </row>
    <row r="66" spans="1:6" ht="36" customHeight="1" x14ac:dyDescent="0.25">
      <c r="A66" s="212">
        <v>54</v>
      </c>
      <c r="B66" s="308" t="s">
        <v>196</v>
      </c>
      <c r="C66" s="308"/>
      <c r="D66" s="3">
        <v>6</v>
      </c>
      <c r="E66" s="177" t="s">
        <v>565</v>
      </c>
      <c r="F66" s="177">
        <f>D66</f>
        <v>6</v>
      </c>
    </row>
    <row r="67" spans="1:6" ht="30.75" customHeight="1" x14ac:dyDescent="0.25">
      <c r="A67" s="212">
        <v>55</v>
      </c>
      <c r="B67" s="308" t="s">
        <v>195</v>
      </c>
      <c r="C67" s="308"/>
      <c r="D67" s="3">
        <v>4</v>
      </c>
      <c r="E67" s="177" t="s">
        <v>590</v>
      </c>
      <c r="F67" s="177">
        <f>D67/2</f>
        <v>2</v>
      </c>
    </row>
    <row r="68" spans="1:6" ht="45" x14ac:dyDescent="0.25">
      <c r="A68" s="212">
        <v>56</v>
      </c>
      <c r="B68" s="308" t="s">
        <v>194</v>
      </c>
      <c r="C68" s="308"/>
      <c r="D68" s="3">
        <v>4</v>
      </c>
      <c r="E68" s="177" t="s">
        <v>591</v>
      </c>
      <c r="F68" s="177">
        <f>D68/2</f>
        <v>2</v>
      </c>
    </row>
    <row r="69" spans="1:6" x14ac:dyDescent="0.25">
      <c r="A69" s="212">
        <v>57</v>
      </c>
      <c r="B69" s="308" t="s">
        <v>193</v>
      </c>
      <c r="C69" s="308"/>
      <c r="D69" s="3">
        <v>2</v>
      </c>
      <c r="E69" s="177" t="s">
        <v>565</v>
      </c>
      <c r="F69" s="177">
        <f>D69</f>
        <v>2</v>
      </c>
    </row>
    <row r="70" spans="1:6" x14ac:dyDescent="0.25">
      <c r="A70" s="212">
        <v>58</v>
      </c>
      <c r="B70" s="308" t="s">
        <v>235</v>
      </c>
      <c r="C70" s="308"/>
      <c r="D70" s="3">
        <v>2</v>
      </c>
      <c r="E70" s="177" t="s">
        <v>565</v>
      </c>
      <c r="F70" s="177">
        <f>D70</f>
        <v>2</v>
      </c>
    </row>
    <row r="71" spans="1:6" ht="81" customHeight="1" x14ac:dyDescent="0.25">
      <c r="A71" s="212">
        <v>59</v>
      </c>
      <c r="B71" s="308" t="s">
        <v>192</v>
      </c>
      <c r="C71" s="308"/>
      <c r="D71" s="3">
        <v>2</v>
      </c>
      <c r="E71" s="177" t="s">
        <v>666</v>
      </c>
      <c r="F71" s="177">
        <f>D71/2</f>
        <v>1</v>
      </c>
    </row>
    <row r="72" spans="1:6" ht="30" x14ac:dyDescent="0.25">
      <c r="A72" s="212">
        <v>60</v>
      </c>
      <c r="B72" s="308" t="s">
        <v>170</v>
      </c>
      <c r="C72" s="308"/>
      <c r="D72" s="3">
        <v>2</v>
      </c>
      <c r="E72" s="177" t="s">
        <v>592</v>
      </c>
      <c r="F72" s="177">
        <f>D72/2</f>
        <v>1</v>
      </c>
    </row>
    <row r="73" spans="1:6" x14ac:dyDescent="0.25">
      <c r="A73" s="212">
        <v>61</v>
      </c>
      <c r="B73" s="308" t="s">
        <v>169</v>
      </c>
      <c r="C73" s="308"/>
      <c r="D73" s="3">
        <v>2</v>
      </c>
      <c r="E73" s="177" t="s">
        <v>565</v>
      </c>
      <c r="F73" s="177">
        <f>D73</f>
        <v>2</v>
      </c>
    </row>
    <row r="74" spans="1:6" ht="33" customHeight="1" x14ac:dyDescent="0.25">
      <c r="A74" s="212">
        <v>62</v>
      </c>
      <c r="B74" s="308" t="s">
        <v>191</v>
      </c>
      <c r="C74" s="308"/>
      <c r="D74" s="3">
        <v>2</v>
      </c>
      <c r="E74" s="177" t="s">
        <v>593</v>
      </c>
      <c r="F74" s="177">
        <f>D74/2</f>
        <v>1</v>
      </c>
    </row>
    <row r="75" spans="1:6" x14ac:dyDescent="0.25">
      <c r="A75" s="212">
        <v>63</v>
      </c>
      <c r="B75" s="308" t="s">
        <v>190</v>
      </c>
      <c r="C75" s="308"/>
      <c r="D75" s="3">
        <v>3</v>
      </c>
      <c r="E75" s="177" t="s">
        <v>565</v>
      </c>
      <c r="F75" s="177">
        <f>D75</f>
        <v>3</v>
      </c>
    </row>
    <row r="76" spans="1:6" ht="45" x14ac:dyDescent="0.25">
      <c r="A76" s="212">
        <v>64</v>
      </c>
      <c r="B76" s="308" t="s">
        <v>189</v>
      </c>
      <c r="C76" s="308"/>
      <c r="D76" s="3">
        <v>4</v>
      </c>
      <c r="E76" s="177" t="s">
        <v>667</v>
      </c>
      <c r="F76" s="177">
        <f>D76/2</f>
        <v>2</v>
      </c>
    </row>
    <row r="77" spans="1:6" ht="135" x14ac:dyDescent="0.25">
      <c r="A77" s="212">
        <v>65</v>
      </c>
      <c r="B77" s="308" t="s">
        <v>236</v>
      </c>
      <c r="C77" s="308"/>
      <c r="D77" s="3">
        <v>2</v>
      </c>
      <c r="E77" s="177" t="s">
        <v>594</v>
      </c>
      <c r="F77" s="177">
        <f>D77/2</f>
        <v>1</v>
      </c>
    </row>
    <row r="78" spans="1:6" x14ac:dyDescent="0.25">
      <c r="A78" s="212">
        <v>66</v>
      </c>
      <c r="B78" s="308" t="s">
        <v>237</v>
      </c>
      <c r="C78" s="308"/>
      <c r="D78" s="3">
        <v>2</v>
      </c>
      <c r="E78" s="177" t="s">
        <v>565</v>
      </c>
      <c r="F78" s="177">
        <f>D78</f>
        <v>2</v>
      </c>
    </row>
    <row r="79" spans="1:6" x14ac:dyDescent="0.25">
      <c r="A79" s="212">
        <v>67</v>
      </c>
      <c r="B79" s="308" t="s">
        <v>173</v>
      </c>
      <c r="C79" s="308"/>
      <c r="D79" s="3">
        <v>2</v>
      </c>
      <c r="E79" s="177" t="s">
        <v>565</v>
      </c>
      <c r="F79" s="177">
        <f>D79</f>
        <v>2</v>
      </c>
    </row>
    <row r="80" spans="1:6" x14ac:dyDescent="0.25">
      <c r="A80" s="212">
        <v>68</v>
      </c>
      <c r="B80" s="308" t="s">
        <v>238</v>
      </c>
      <c r="C80" s="308"/>
      <c r="D80" s="3">
        <v>2</v>
      </c>
      <c r="E80" s="177" t="s">
        <v>595</v>
      </c>
      <c r="F80" s="177">
        <v>1</v>
      </c>
    </row>
    <row r="81" spans="1:6" x14ac:dyDescent="0.25">
      <c r="A81" s="212">
        <v>69</v>
      </c>
      <c r="B81" s="329" t="s">
        <v>239</v>
      </c>
      <c r="C81" s="329"/>
      <c r="D81" s="3">
        <v>2</v>
      </c>
      <c r="E81" s="177" t="s">
        <v>565</v>
      </c>
      <c r="F81" s="177">
        <f>D81</f>
        <v>2</v>
      </c>
    </row>
    <row r="82" spans="1:6" ht="15.75" thickBot="1" x14ac:dyDescent="0.3">
      <c r="A82" s="214">
        <v>70</v>
      </c>
      <c r="B82" s="330" t="s">
        <v>240</v>
      </c>
      <c r="C82" s="330"/>
      <c r="D82" s="19">
        <v>2</v>
      </c>
      <c r="E82" s="178" t="s">
        <v>565</v>
      </c>
      <c r="F82" s="178">
        <f>D82</f>
        <v>2</v>
      </c>
    </row>
    <row r="83" spans="1:6" ht="16.5" thickBot="1" x14ac:dyDescent="0.3">
      <c r="A83" s="6"/>
      <c r="B83" s="328" t="s">
        <v>356</v>
      </c>
      <c r="C83" s="328"/>
      <c r="D83" s="36">
        <f>SUM(D13:D82)</f>
        <v>250</v>
      </c>
      <c r="E83" s="36" t="s">
        <v>25</v>
      </c>
      <c r="F83" s="36">
        <f>SUM(F13:F82)</f>
        <v>163.5</v>
      </c>
    </row>
    <row r="84" spans="1:6" ht="15.75" x14ac:dyDescent="0.25">
      <c r="A84" s="6"/>
      <c r="B84" s="6"/>
      <c r="C84" s="6"/>
      <c r="D84" s="196"/>
      <c r="E84" s="196"/>
      <c r="F84" s="196"/>
    </row>
    <row r="85" spans="1:6" ht="15.75" x14ac:dyDescent="0.25">
      <c r="A85" s="6"/>
      <c r="B85" s="9" t="s">
        <v>245</v>
      </c>
      <c r="C85" s="9"/>
      <c r="D85" s="196" t="s">
        <v>25</v>
      </c>
      <c r="E85" s="196"/>
      <c r="F85" s="196"/>
    </row>
    <row r="86" spans="1:6" ht="15.75" x14ac:dyDescent="0.25">
      <c r="A86" s="6"/>
      <c r="B86" s="6"/>
      <c r="C86" s="6"/>
      <c r="D86" s="196"/>
      <c r="E86" s="196"/>
      <c r="F86" s="196"/>
    </row>
    <row r="87" spans="1:6" ht="30" x14ac:dyDescent="0.25">
      <c r="A87" s="6"/>
      <c r="B87" s="193" t="s">
        <v>241</v>
      </c>
      <c r="C87" s="194" t="s">
        <v>242</v>
      </c>
      <c r="D87" s="196"/>
      <c r="E87" s="196"/>
      <c r="F87" s="196"/>
    </row>
    <row r="88" spans="1:6" ht="30" x14ac:dyDescent="0.25">
      <c r="A88" s="6"/>
      <c r="B88" s="195" t="s">
        <v>243</v>
      </c>
      <c r="C88" s="194" t="s">
        <v>244</v>
      </c>
      <c r="D88" s="196"/>
      <c r="E88" s="196"/>
      <c r="F88" s="196"/>
    </row>
    <row r="89" spans="1:6" ht="15.75" x14ac:dyDescent="0.25">
      <c r="A89" s="6"/>
      <c r="B89" s="6"/>
      <c r="C89" s="6"/>
      <c r="D89" s="196"/>
      <c r="E89" s="196"/>
      <c r="F89" s="196"/>
    </row>
    <row r="90" spans="1:6" ht="15.75" x14ac:dyDescent="0.25">
      <c r="A90" s="147" t="s">
        <v>515</v>
      </c>
      <c r="B90" s="6"/>
      <c r="C90" s="6"/>
      <c r="D90" s="196"/>
      <c r="E90" s="196"/>
      <c r="F90" s="196"/>
    </row>
    <row r="91" spans="1:6" ht="15.75" x14ac:dyDescent="0.25">
      <c r="A91" s="197"/>
      <c r="B91" s="6"/>
      <c r="C91" s="6"/>
      <c r="D91" s="196"/>
      <c r="E91" s="196"/>
      <c r="F91" s="196"/>
    </row>
    <row r="92" spans="1:6" ht="15.75" x14ac:dyDescent="0.25">
      <c r="A92" s="147" t="s">
        <v>516</v>
      </c>
      <c r="B92" s="6"/>
      <c r="C92" s="6"/>
      <c r="D92" s="196"/>
      <c r="E92" s="196"/>
      <c r="F92" s="196"/>
    </row>
    <row r="93" spans="1:6" ht="77.25" customHeight="1" x14ac:dyDescent="0.25">
      <c r="A93" s="323" t="s">
        <v>514</v>
      </c>
      <c r="B93" s="324"/>
      <c r="C93" s="324"/>
      <c r="D93" s="324"/>
      <c r="E93" s="324"/>
      <c r="F93" s="196"/>
    </row>
    <row r="94" spans="1:6" ht="15.75" x14ac:dyDescent="0.25">
      <c r="A94" s="147" t="s">
        <v>517</v>
      </c>
      <c r="B94" s="6"/>
      <c r="C94" s="6"/>
      <c r="D94" s="196"/>
      <c r="E94" s="196"/>
      <c r="F94" s="196"/>
    </row>
    <row r="95" spans="1:6" ht="15.75" x14ac:dyDescent="0.25">
      <c r="A95" s="325"/>
      <c r="B95" s="325"/>
      <c r="C95" s="325"/>
      <c r="D95" s="325"/>
      <c r="E95" s="325"/>
      <c r="F95" s="196"/>
    </row>
    <row r="96" spans="1:6" ht="49.15" customHeight="1" x14ac:dyDescent="0.25">
      <c r="A96" s="323" t="s">
        <v>518</v>
      </c>
      <c r="B96" s="324"/>
      <c r="C96" s="324"/>
      <c r="D96" s="324"/>
      <c r="E96" s="324"/>
      <c r="F96" s="196"/>
    </row>
    <row r="97" spans="1:6" ht="15.75" x14ac:dyDescent="0.25">
      <c r="A97" s="326"/>
      <c r="B97" s="326"/>
      <c r="C97" s="326"/>
      <c r="D97" s="326"/>
      <c r="E97" s="326"/>
      <c r="F97" s="196"/>
    </row>
    <row r="98" spans="1:6" ht="120.6" customHeight="1" x14ac:dyDescent="0.25">
      <c r="A98" s="323" t="s">
        <v>519</v>
      </c>
      <c r="B98" s="323"/>
      <c r="C98" s="323"/>
      <c r="D98" s="323"/>
      <c r="E98" s="323"/>
      <c r="F98" s="196"/>
    </row>
    <row r="99" spans="1:6" x14ac:dyDescent="0.25">
      <c r="A99" s="327"/>
      <c r="B99" s="327"/>
      <c r="C99" s="327"/>
      <c r="D99" s="327"/>
      <c r="E99" s="327"/>
    </row>
    <row r="100" spans="1:6" x14ac:dyDescent="0.25">
      <c r="A100" s="10"/>
    </row>
    <row r="101" spans="1:6" ht="259.89999999999998" customHeight="1" x14ac:dyDescent="0.25">
      <c r="A101" s="322" t="s">
        <v>561</v>
      </c>
      <c r="B101" s="322"/>
      <c r="C101" s="322"/>
      <c r="D101" s="322"/>
      <c r="E101" s="322"/>
    </row>
    <row r="102" spans="1:6" x14ac:dyDescent="0.25">
      <c r="A102" s="11"/>
    </row>
    <row r="103" spans="1:6" x14ac:dyDescent="0.25">
      <c r="A103" s="327"/>
      <c r="B103" s="327"/>
      <c r="C103" s="327"/>
      <c r="D103" s="327"/>
      <c r="E103" s="327"/>
    </row>
    <row r="104" spans="1:6" x14ac:dyDescent="0.25">
      <c r="A104" s="10"/>
    </row>
    <row r="105" spans="1:6" ht="129.75" customHeight="1" x14ac:dyDescent="0.25">
      <c r="A105" s="322"/>
      <c r="B105" s="322"/>
      <c r="C105" s="322"/>
      <c r="D105" s="322"/>
      <c r="E105" s="322"/>
    </row>
    <row r="106" spans="1:6" x14ac:dyDescent="0.25">
      <c r="A106" s="11"/>
    </row>
    <row r="107" spans="1:6" x14ac:dyDescent="0.25">
      <c r="A107" s="327"/>
      <c r="B107" s="327"/>
      <c r="C107" s="327"/>
      <c r="D107" s="327"/>
      <c r="E107" s="327"/>
    </row>
    <row r="108" spans="1:6" x14ac:dyDescent="0.25">
      <c r="A108" s="10"/>
    </row>
    <row r="109" spans="1:6" ht="76.5" customHeight="1" x14ac:dyDescent="0.25">
      <c r="A109" s="322"/>
      <c r="B109" s="322"/>
      <c r="C109" s="322"/>
      <c r="D109" s="322"/>
      <c r="E109" s="322"/>
    </row>
  </sheetData>
  <sheetProtection password="FC04" sheet="1" objects="1" scenarios="1"/>
  <mergeCells count="102">
    <mergeCell ref="B60:C60"/>
    <mergeCell ref="B49:C49"/>
    <mergeCell ref="A109:E109"/>
    <mergeCell ref="A93:E93"/>
    <mergeCell ref="A95:E95"/>
    <mergeCell ref="A97:E97"/>
    <mergeCell ref="A99:E99"/>
    <mergeCell ref="A101:E101"/>
    <mergeCell ref="A103:E103"/>
    <mergeCell ref="A105:E105"/>
    <mergeCell ref="A107:E107"/>
    <mergeCell ref="A96:E96"/>
    <mergeCell ref="A98:E98"/>
    <mergeCell ref="B83:C83"/>
    <mergeCell ref="B80:C80"/>
    <mergeCell ref="B81:C81"/>
    <mergeCell ref="B82:C82"/>
    <mergeCell ref="B63:C63"/>
    <mergeCell ref="B64:C64"/>
    <mergeCell ref="B65:C65"/>
    <mergeCell ref="B66:C66"/>
    <mergeCell ref="B67:C67"/>
    <mergeCell ref="B70:C70"/>
    <mergeCell ref="B71:C71"/>
    <mergeCell ref="B79:C79"/>
    <mergeCell ref="B73:C73"/>
    <mergeCell ref="B74:C74"/>
    <mergeCell ref="B75:C75"/>
    <mergeCell ref="B76:C76"/>
    <mergeCell ref="B77:C77"/>
    <mergeCell ref="B78:C78"/>
    <mergeCell ref="B72:C72"/>
    <mergeCell ref="B68:C68"/>
    <mergeCell ref="B69:C69"/>
    <mergeCell ref="B61:C61"/>
    <mergeCell ref="B62:C62"/>
    <mergeCell ref="B48:C48"/>
    <mergeCell ref="B37:C37"/>
    <mergeCell ref="B38:C38"/>
    <mergeCell ref="B39:C39"/>
    <mergeCell ref="B40:C40"/>
    <mergeCell ref="B41:C41"/>
    <mergeCell ref="B42:C42"/>
    <mergeCell ref="B43:C43"/>
    <mergeCell ref="B44:C44"/>
    <mergeCell ref="B45:C45"/>
    <mergeCell ref="B46:C46"/>
    <mergeCell ref="B47:C47"/>
    <mergeCell ref="B55:C55"/>
    <mergeCell ref="B56:C56"/>
    <mergeCell ref="B57:C57"/>
    <mergeCell ref="B58:C58"/>
    <mergeCell ref="B59:C59"/>
    <mergeCell ref="B50:C50"/>
    <mergeCell ref="B51:C51"/>
    <mergeCell ref="B52:C52"/>
    <mergeCell ref="B53:C53"/>
    <mergeCell ref="B54:C54"/>
    <mergeCell ref="B36:C36"/>
    <mergeCell ref="B25:C25"/>
    <mergeCell ref="B26:C26"/>
    <mergeCell ref="B27:C27"/>
    <mergeCell ref="B28:C28"/>
    <mergeCell ref="B29:C29"/>
    <mergeCell ref="B30:C30"/>
    <mergeCell ref="B31:C31"/>
    <mergeCell ref="B32:C32"/>
    <mergeCell ref="B33:C33"/>
    <mergeCell ref="B34:C34"/>
    <mergeCell ref="B35:C35"/>
    <mergeCell ref="B24:C24"/>
    <mergeCell ref="B13:C13"/>
    <mergeCell ref="B14:C14"/>
    <mergeCell ref="B15:C15"/>
    <mergeCell ref="B16:C16"/>
    <mergeCell ref="B17:C17"/>
    <mergeCell ref="B18:C18"/>
    <mergeCell ref="B19:C19"/>
    <mergeCell ref="B20:C20"/>
    <mergeCell ref="B21:C21"/>
    <mergeCell ref="B22:C22"/>
    <mergeCell ref="B23:C23"/>
    <mergeCell ref="A2:F2"/>
    <mergeCell ref="B3:F3"/>
    <mergeCell ref="A11:A12"/>
    <mergeCell ref="A6:B6"/>
    <mergeCell ref="A7:B8"/>
    <mergeCell ref="A5:D5"/>
    <mergeCell ref="B11:C12"/>
    <mergeCell ref="A10:B10"/>
    <mergeCell ref="D11:D12"/>
    <mergeCell ref="C6:D6"/>
    <mergeCell ref="C7:D7"/>
    <mergeCell ref="C8:D8"/>
    <mergeCell ref="A9:B9"/>
    <mergeCell ref="C9:D9"/>
    <mergeCell ref="E11:F12"/>
    <mergeCell ref="E5:F5"/>
    <mergeCell ref="E6:F6"/>
    <mergeCell ref="E7:F7"/>
    <mergeCell ref="E8:F8"/>
    <mergeCell ref="E9:F9"/>
  </mergeCells>
  <printOptions horizontalCentered="1" verticalCentered="1"/>
  <pageMargins left="0.70866141732283472" right="0.70866141732283472" top="0.74803149606299213" bottom="0.74803149606299213" header="0.31496062992125984" footer="0.31496062992125984"/>
  <pageSetup paperSize="119" scale="40"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9"/>
  <sheetViews>
    <sheetView view="pageBreakPreview" topLeftCell="A27" zoomScale="89" zoomScaleNormal="70" zoomScaleSheetLayoutView="89" workbookViewId="0">
      <selection activeCell="E38" sqref="E38"/>
    </sheetView>
  </sheetViews>
  <sheetFormatPr baseColWidth="10" defaultRowHeight="15" x14ac:dyDescent="0.25"/>
  <cols>
    <col min="1" max="1" width="18.28515625" customWidth="1"/>
    <col min="2" max="2" width="49.5703125" customWidth="1"/>
    <col min="3" max="3" width="38.5703125" customWidth="1"/>
    <col min="4" max="4" width="31" customWidth="1"/>
    <col min="5" max="5" width="14.28515625" customWidth="1"/>
  </cols>
  <sheetData>
    <row r="1" spans="1:5" ht="15.75" thickBot="1" x14ac:dyDescent="0.3"/>
    <row r="2" spans="1:5" ht="42" customHeight="1" thickBot="1" x14ac:dyDescent="0.3">
      <c r="A2" s="493" t="s">
        <v>554</v>
      </c>
      <c r="B2" s="493"/>
      <c r="C2" s="493"/>
      <c r="D2" s="313" t="s">
        <v>358</v>
      </c>
      <c r="E2" s="314"/>
    </row>
    <row r="3" spans="1:5" ht="225.75" customHeight="1" thickBot="1" x14ac:dyDescent="0.3">
      <c r="A3" s="452" t="s">
        <v>24</v>
      </c>
      <c r="B3" s="452"/>
      <c r="C3" s="113" t="s">
        <v>454</v>
      </c>
      <c r="D3" s="500" t="s">
        <v>359</v>
      </c>
      <c r="E3" s="501"/>
    </row>
    <row r="4" spans="1:5" ht="40.5" customHeight="1" thickBot="1" x14ac:dyDescent="0.3">
      <c r="A4" s="114"/>
      <c r="D4" s="115" t="s">
        <v>25</v>
      </c>
      <c r="E4" s="116" t="s">
        <v>25</v>
      </c>
    </row>
    <row r="5" spans="1:5" ht="17.25" customHeight="1" thickBot="1" x14ac:dyDescent="0.3">
      <c r="A5" s="502" t="s">
        <v>455</v>
      </c>
      <c r="B5" s="503"/>
      <c r="C5" s="504"/>
      <c r="D5" s="505" t="s">
        <v>358</v>
      </c>
      <c r="E5" s="314"/>
    </row>
    <row r="6" spans="1:5" ht="16.5" thickBot="1" x14ac:dyDescent="0.3">
      <c r="A6" s="490" t="s">
        <v>529</v>
      </c>
      <c r="B6" s="491"/>
      <c r="C6" s="117" t="s">
        <v>456</v>
      </c>
      <c r="D6" s="506"/>
      <c r="E6" s="507"/>
    </row>
    <row r="7" spans="1:5" ht="50.1" customHeight="1" x14ac:dyDescent="0.25">
      <c r="A7" s="494" t="s">
        <v>457</v>
      </c>
      <c r="B7" s="495"/>
      <c r="C7" s="498" t="s">
        <v>458</v>
      </c>
      <c r="D7" s="508" t="s">
        <v>359</v>
      </c>
      <c r="E7" s="509"/>
    </row>
    <row r="8" spans="1:5" ht="73.5" customHeight="1" thickBot="1" x14ac:dyDescent="0.3">
      <c r="A8" s="496"/>
      <c r="B8" s="497"/>
      <c r="C8" s="499"/>
      <c r="D8" s="510"/>
      <c r="E8" s="511"/>
    </row>
    <row r="9" spans="1:5" ht="15.75" thickBot="1" x14ac:dyDescent="0.3">
      <c r="A9" s="118"/>
      <c r="B9" s="119"/>
      <c r="C9" s="120"/>
    </row>
    <row r="10" spans="1:5" ht="16.5" thickBot="1" x14ac:dyDescent="0.3">
      <c r="A10" s="490" t="s">
        <v>459</v>
      </c>
      <c r="B10" s="492"/>
      <c r="C10" s="121" t="s">
        <v>460</v>
      </c>
      <c r="D10" s="512" t="s">
        <v>359</v>
      </c>
      <c r="E10" s="513"/>
    </row>
    <row r="11" spans="1:5" ht="15.75" thickBot="1" x14ac:dyDescent="0.3">
      <c r="A11" s="122"/>
      <c r="B11" s="123"/>
      <c r="C11" s="120"/>
    </row>
    <row r="12" spans="1:5" ht="30.75" thickBot="1" x14ac:dyDescent="0.3">
      <c r="A12" s="490" t="s">
        <v>461</v>
      </c>
      <c r="B12" s="492"/>
      <c r="C12" s="124" t="s">
        <v>530</v>
      </c>
      <c r="D12" s="512" t="s">
        <v>359</v>
      </c>
      <c r="E12" s="513"/>
    </row>
    <row r="13" spans="1:5" ht="15.75" thickBot="1" x14ac:dyDescent="0.3">
      <c r="A13" s="122"/>
      <c r="B13" s="123"/>
      <c r="C13" s="125"/>
    </row>
    <row r="14" spans="1:5" ht="16.5" thickBot="1" x14ac:dyDescent="0.3">
      <c r="A14" s="490" t="s">
        <v>462</v>
      </c>
      <c r="B14" s="492"/>
      <c r="C14" s="124" t="s">
        <v>531</v>
      </c>
      <c r="D14" s="512" t="s">
        <v>359</v>
      </c>
      <c r="E14" s="513"/>
    </row>
    <row r="15" spans="1:5" ht="15.75" thickBot="1" x14ac:dyDescent="0.3">
      <c r="A15" s="122"/>
      <c r="B15" s="123"/>
      <c r="C15" s="126"/>
    </row>
    <row r="16" spans="1:5" ht="16.5" thickBot="1" x14ac:dyDescent="0.3">
      <c r="A16" s="490" t="s">
        <v>463</v>
      </c>
      <c r="B16" s="492"/>
      <c r="C16" s="124" t="s">
        <v>531</v>
      </c>
      <c r="D16" s="512" t="s">
        <v>359</v>
      </c>
      <c r="E16" s="513"/>
    </row>
    <row r="17" spans="1:5" x14ac:dyDescent="0.25">
      <c r="A17" s="122"/>
      <c r="B17" s="123"/>
      <c r="C17" s="125"/>
    </row>
    <row r="18" spans="1:5" ht="16.5" thickBot="1" x14ac:dyDescent="0.3">
      <c r="A18" s="514" t="s">
        <v>464</v>
      </c>
      <c r="B18" s="515"/>
      <c r="C18" s="515"/>
      <c r="D18" s="515"/>
      <c r="E18" s="515"/>
    </row>
    <row r="19" spans="1:5" ht="15.75" thickBot="1" x14ac:dyDescent="0.3">
      <c r="A19" s="516" t="s">
        <v>465</v>
      </c>
      <c r="B19" s="517"/>
      <c r="C19" s="127" t="s">
        <v>466</v>
      </c>
      <c r="D19" s="512" t="s">
        <v>359</v>
      </c>
      <c r="E19" s="513"/>
    </row>
    <row r="20" spans="1:5" ht="15.75" thickBot="1" x14ac:dyDescent="0.3">
      <c r="A20" s="516" t="s">
        <v>467</v>
      </c>
      <c r="B20" s="517"/>
      <c r="C20" s="127" t="s">
        <v>466</v>
      </c>
      <c r="D20" s="512" t="s">
        <v>359</v>
      </c>
      <c r="E20" s="513"/>
    </row>
    <row r="21" spans="1:5" ht="29.25" customHeight="1" thickBot="1" x14ac:dyDescent="0.3">
      <c r="A21" s="516" t="s">
        <v>558</v>
      </c>
      <c r="B21" s="517"/>
      <c r="C21" s="127" t="s">
        <v>466</v>
      </c>
      <c r="D21" s="512" t="s">
        <v>359</v>
      </c>
      <c r="E21" s="513"/>
    </row>
    <row r="22" spans="1:5" ht="32.25" customHeight="1" thickBot="1" x14ac:dyDescent="0.3">
      <c r="A22" s="516" t="s">
        <v>468</v>
      </c>
      <c r="B22" s="517"/>
      <c r="C22" s="127" t="s">
        <v>466</v>
      </c>
      <c r="D22" s="512" t="s">
        <v>359</v>
      </c>
      <c r="E22" s="513"/>
    </row>
    <row r="23" spans="1:5" ht="30.75" customHeight="1" thickBot="1" x14ac:dyDescent="0.3">
      <c r="A23" s="518" t="s">
        <v>469</v>
      </c>
      <c r="B23" s="519"/>
      <c r="C23" s="127" t="s">
        <v>466</v>
      </c>
      <c r="D23" s="512" t="s">
        <v>359</v>
      </c>
      <c r="E23" s="513"/>
    </row>
    <row r="24" spans="1:5" ht="30.75" customHeight="1" x14ac:dyDescent="0.25">
      <c r="A24" s="128"/>
      <c r="B24" s="128"/>
      <c r="C24" s="116"/>
      <c r="D24" s="131"/>
    </row>
    <row r="25" spans="1:5" ht="30.75" customHeight="1" thickBot="1" x14ac:dyDescent="0.3">
      <c r="A25" s="129"/>
      <c r="B25" s="129"/>
      <c r="C25" s="130"/>
      <c r="D25" s="131"/>
    </row>
    <row r="26" spans="1:5" ht="40.5" customHeight="1" thickBot="1" x14ac:dyDescent="0.3">
      <c r="A26" s="490" t="s">
        <v>228</v>
      </c>
      <c r="B26" s="491"/>
      <c r="C26" s="117" t="s">
        <v>470</v>
      </c>
      <c r="D26" s="317" t="s">
        <v>358</v>
      </c>
      <c r="E26" s="318"/>
    </row>
    <row r="27" spans="1:5" ht="15.75" customHeight="1" x14ac:dyDescent="0.25">
      <c r="A27" s="486" t="s">
        <v>471</v>
      </c>
      <c r="B27" s="487"/>
      <c r="C27" s="132">
        <v>20</v>
      </c>
      <c r="D27" s="132" t="s">
        <v>565</v>
      </c>
      <c r="E27" s="133">
        <f>C27</f>
        <v>20</v>
      </c>
    </row>
    <row r="28" spans="1:5" ht="48.6" customHeight="1" x14ac:dyDescent="0.25">
      <c r="A28" s="482" t="s">
        <v>472</v>
      </c>
      <c r="B28" s="483"/>
      <c r="C28" s="134">
        <v>20</v>
      </c>
      <c r="D28" s="134" t="s">
        <v>649</v>
      </c>
      <c r="E28" s="133">
        <f>C28/2</f>
        <v>10</v>
      </c>
    </row>
    <row r="29" spans="1:5" x14ac:dyDescent="0.25">
      <c r="A29" s="482" t="s">
        <v>473</v>
      </c>
      <c r="B29" s="483"/>
      <c r="C29" s="134">
        <v>30</v>
      </c>
      <c r="D29" s="134" t="s">
        <v>577</v>
      </c>
      <c r="E29" s="133">
        <v>0</v>
      </c>
    </row>
    <row r="30" spans="1:5" x14ac:dyDescent="0.25">
      <c r="A30" s="482" t="s">
        <v>474</v>
      </c>
      <c r="B30" s="483"/>
      <c r="C30" s="134">
        <v>30</v>
      </c>
      <c r="D30" s="134" t="s">
        <v>577</v>
      </c>
      <c r="E30" s="133">
        <v>0</v>
      </c>
    </row>
    <row r="31" spans="1:5" ht="30.75" customHeight="1" x14ac:dyDescent="0.25">
      <c r="A31" s="484" t="s">
        <v>475</v>
      </c>
      <c r="B31" s="485"/>
      <c r="C31" s="134">
        <v>30</v>
      </c>
      <c r="D31" s="134" t="s">
        <v>577</v>
      </c>
      <c r="E31" s="133">
        <v>0</v>
      </c>
    </row>
    <row r="32" spans="1:5" x14ac:dyDescent="0.25">
      <c r="A32" s="482" t="s">
        <v>476</v>
      </c>
      <c r="B32" s="483"/>
      <c r="C32" s="134">
        <v>30</v>
      </c>
      <c r="D32" s="134" t="s">
        <v>577</v>
      </c>
      <c r="E32" s="133">
        <v>0</v>
      </c>
    </row>
    <row r="33" spans="1:5" x14ac:dyDescent="0.25">
      <c r="A33" s="482" t="s">
        <v>477</v>
      </c>
      <c r="B33" s="483"/>
      <c r="C33" s="134">
        <v>30</v>
      </c>
      <c r="D33" s="134" t="s">
        <v>577</v>
      </c>
      <c r="E33" s="133">
        <v>0</v>
      </c>
    </row>
    <row r="34" spans="1:5" ht="45" x14ac:dyDescent="0.25">
      <c r="A34" s="482" t="s">
        <v>478</v>
      </c>
      <c r="B34" s="483"/>
      <c r="C34" s="134">
        <v>20</v>
      </c>
      <c r="D34" s="134" t="s">
        <v>650</v>
      </c>
      <c r="E34" s="133">
        <f t="shared" ref="E34:E37" si="0">C34/2</f>
        <v>10</v>
      </c>
    </row>
    <row r="35" spans="1:5" ht="49.15" customHeight="1" x14ac:dyDescent="0.25">
      <c r="A35" s="482" t="s">
        <v>479</v>
      </c>
      <c r="B35" s="483"/>
      <c r="C35" s="134">
        <v>10</v>
      </c>
      <c r="D35" s="134" t="s">
        <v>651</v>
      </c>
      <c r="E35" s="133">
        <f t="shared" si="0"/>
        <v>5</v>
      </c>
    </row>
    <row r="36" spans="1:5" ht="35.25" customHeight="1" x14ac:dyDescent="0.25">
      <c r="A36" s="482" t="s">
        <v>480</v>
      </c>
      <c r="B36" s="483"/>
      <c r="C36" s="134">
        <v>20</v>
      </c>
      <c r="D36" s="134" t="s">
        <v>650</v>
      </c>
      <c r="E36" s="133">
        <f t="shared" si="0"/>
        <v>10</v>
      </c>
    </row>
    <row r="37" spans="1:5" ht="30" customHeight="1" thickBot="1" x14ac:dyDescent="0.3">
      <c r="A37" s="488" t="s">
        <v>481</v>
      </c>
      <c r="B37" s="489"/>
      <c r="C37" s="135">
        <v>10</v>
      </c>
      <c r="D37" s="134" t="s">
        <v>651</v>
      </c>
      <c r="E37" s="133">
        <f t="shared" si="0"/>
        <v>5</v>
      </c>
    </row>
    <row r="38" spans="1:5" ht="15.75" x14ac:dyDescent="0.25">
      <c r="A38" s="481" t="s">
        <v>482</v>
      </c>
      <c r="B38" s="481"/>
      <c r="C38" s="34">
        <f>SUM(C27:C37)</f>
        <v>250</v>
      </c>
      <c r="E38" s="34">
        <f>SUM(E27:E37)</f>
        <v>60</v>
      </c>
    </row>
    <row r="39" spans="1:5" ht="87.75" x14ac:dyDescent="0.25">
      <c r="A39" s="114"/>
    </row>
  </sheetData>
  <mergeCells count="43">
    <mergeCell ref="D23:E23"/>
    <mergeCell ref="D14:E14"/>
    <mergeCell ref="D16:E16"/>
    <mergeCell ref="D19:E19"/>
    <mergeCell ref="D20:E20"/>
    <mergeCell ref="A18:E18"/>
    <mergeCell ref="A22:B22"/>
    <mergeCell ref="A23:B23"/>
    <mergeCell ref="A19:B19"/>
    <mergeCell ref="A20:B20"/>
    <mergeCell ref="A21:B21"/>
    <mergeCell ref="A16:B16"/>
    <mergeCell ref="D7:E8"/>
    <mergeCell ref="D10:E10"/>
    <mergeCell ref="D12:E12"/>
    <mergeCell ref="D21:E21"/>
    <mergeCell ref="D22:E22"/>
    <mergeCell ref="D2:E2"/>
    <mergeCell ref="A3:B3"/>
    <mergeCell ref="D3:E3"/>
    <mergeCell ref="A5:C5"/>
    <mergeCell ref="D5:E6"/>
    <mergeCell ref="A6:B6"/>
    <mergeCell ref="A10:B10"/>
    <mergeCell ref="A12:B12"/>
    <mergeCell ref="A14:B14"/>
    <mergeCell ref="A2:C2"/>
    <mergeCell ref="A7:B8"/>
    <mergeCell ref="C7:C8"/>
    <mergeCell ref="D26:E26"/>
    <mergeCell ref="A27:B27"/>
    <mergeCell ref="A28:B28"/>
    <mergeCell ref="A36:B36"/>
    <mergeCell ref="A37:B37"/>
    <mergeCell ref="A29:B29"/>
    <mergeCell ref="A26:B26"/>
    <mergeCell ref="A38:B38"/>
    <mergeCell ref="A30:B30"/>
    <mergeCell ref="A31:B31"/>
    <mergeCell ref="A32:B32"/>
    <mergeCell ref="A33:B33"/>
    <mergeCell ref="A34:B34"/>
    <mergeCell ref="A35:B35"/>
  </mergeCells>
  <printOptions horizontalCentered="1" verticalCentered="1"/>
  <pageMargins left="0.70866141732283472" right="0.70866141732283472" top="0.74803149606299213" bottom="0.74803149606299213" header="0.31496062992125984" footer="0.31496062992125984"/>
  <pageSetup paperSize="119" scale="2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57"/>
  <sheetViews>
    <sheetView topLeftCell="A45" workbookViewId="0">
      <selection activeCell="E57" sqref="E57"/>
    </sheetView>
  </sheetViews>
  <sheetFormatPr baseColWidth="10" defaultRowHeight="15" x14ac:dyDescent="0.25"/>
  <cols>
    <col min="1" max="1" width="7.7109375" customWidth="1"/>
    <col min="2" max="2" width="14" customWidth="1"/>
    <col min="3" max="3" width="47.85546875" customWidth="1"/>
    <col min="4" max="4" width="13.140625" customWidth="1"/>
    <col min="5" max="5" width="37.7109375" style="35" customWidth="1"/>
  </cols>
  <sheetData>
    <row r="3" spans="1:6" ht="15.75" thickBot="1" x14ac:dyDescent="0.3">
      <c r="A3" s="10"/>
    </row>
    <row r="4" spans="1:6" ht="16.5" thickBot="1" x14ac:dyDescent="0.3">
      <c r="A4" s="541" t="s">
        <v>507</v>
      </c>
      <c r="B4" s="542"/>
      <c r="C4" s="542"/>
      <c r="D4" s="542"/>
      <c r="E4" s="313" t="s">
        <v>358</v>
      </c>
      <c r="F4" s="314"/>
    </row>
    <row r="5" spans="1:6" ht="15.75" thickBot="1" x14ac:dyDescent="0.3">
      <c r="A5" s="10"/>
      <c r="E5" s="536" t="s">
        <v>25</v>
      </c>
      <c r="F5" s="537"/>
    </row>
    <row r="6" spans="1:6" ht="61.15" customHeight="1" x14ac:dyDescent="0.25">
      <c r="A6" s="543" t="s">
        <v>509</v>
      </c>
      <c r="B6" s="544"/>
      <c r="C6" s="544"/>
      <c r="D6" s="545"/>
      <c r="E6" s="523" t="s">
        <v>359</v>
      </c>
      <c r="F6" s="524"/>
    </row>
    <row r="7" spans="1:6" ht="46.15" customHeight="1" x14ac:dyDescent="0.25">
      <c r="A7" s="529" t="s">
        <v>508</v>
      </c>
      <c r="B7" s="530"/>
      <c r="C7" s="530"/>
      <c r="D7" s="531"/>
      <c r="E7" s="525"/>
      <c r="F7" s="526"/>
    </row>
    <row r="8" spans="1:6" x14ac:dyDescent="0.25">
      <c r="A8" s="140"/>
      <c r="B8" s="138"/>
      <c r="C8" s="138"/>
      <c r="D8" s="139"/>
      <c r="E8" s="525"/>
      <c r="F8" s="526"/>
    </row>
    <row r="9" spans="1:6" x14ac:dyDescent="0.25">
      <c r="A9" s="520" t="s">
        <v>483</v>
      </c>
      <c r="B9" s="521"/>
      <c r="C9" s="521"/>
      <c r="D9" s="522"/>
      <c r="E9" s="525"/>
      <c r="F9" s="526"/>
    </row>
    <row r="10" spans="1:6" x14ac:dyDescent="0.25">
      <c r="A10" s="520" t="s">
        <v>484</v>
      </c>
      <c r="B10" s="521"/>
      <c r="C10" s="521"/>
      <c r="D10" s="522"/>
      <c r="E10" s="525"/>
      <c r="F10" s="526"/>
    </row>
    <row r="11" spans="1:6" x14ac:dyDescent="0.25">
      <c r="A11" s="520" t="s">
        <v>485</v>
      </c>
      <c r="B11" s="521"/>
      <c r="C11" s="521"/>
      <c r="D11" s="522"/>
      <c r="E11" s="525"/>
      <c r="F11" s="526"/>
    </row>
    <row r="12" spans="1:6" x14ac:dyDescent="0.25">
      <c r="A12" s="520" t="s">
        <v>486</v>
      </c>
      <c r="B12" s="521"/>
      <c r="C12" s="521"/>
      <c r="D12" s="522"/>
      <c r="E12" s="525"/>
      <c r="F12" s="526"/>
    </row>
    <row r="13" spans="1:6" x14ac:dyDescent="0.25">
      <c r="A13" s="520" t="s">
        <v>487</v>
      </c>
      <c r="B13" s="521"/>
      <c r="C13" s="521"/>
      <c r="D13" s="522"/>
      <c r="E13" s="525"/>
      <c r="F13" s="526"/>
    </row>
    <row r="14" spans="1:6" x14ac:dyDescent="0.25">
      <c r="A14" s="520" t="s">
        <v>488</v>
      </c>
      <c r="B14" s="521"/>
      <c r="C14" s="521"/>
      <c r="D14" s="522"/>
      <c r="E14" s="525"/>
      <c r="F14" s="526"/>
    </row>
    <row r="15" spans="1:6" x14ac:dyDescent="0.25">
      <c r="A15" s="520" t="s">
        <v>489</v>
      </c>
      <c r="B15" s="521"/>
      <c r="C15" s="521"/>
      <c r="D15" s="522"/>
      <c r="E15" s="525"/>
      <c r="F15" s="526"/>
    </row>
    <row r="16" spans="1:6" ht="15" customHeight="1" x14ac:dyDescent="0.25">
      <c r="A16" s="520" t="s">
        <v>653</v>
      </c>
      <c r="B16" s="521"/>
      <c r="C16" s="521"/>
      <c r="D16" s="522"/>
      <c r="E16" s="525"/>
      <c r="F16" s="526"/>
    </row>
    <row r="17" spans="1:6" x14ac:dyDescent="0.25">
      <c r="A17" s="520" t="s">
        <v>490</v>
      </c>
      <c r="B17" s="521"/>
      <c r="C17" s="521"/>
      <c r="D17" s="522"/>
      <c r="E17" s="525"/>
      <c r="F17" s="526"/>
    </row>
    <row r="18" spans="1:6" x14ac:dyDescent="0.25">
      <c r="A18" s="520" t="s">
        <v>491</v>
      </c>
      <c r="B18" s="521"/>
      <c r="C18" s="521"/>
      <c r="D18" s="522"/>
      <c r="E18" s="525"/>
      <c r="F18" s="526"/>
    </row>
    <row r="19" spans="1:6" ht="15.75" thickBot="1" x14ac:dyDescent="0.3">
      <c r="A19" s="141"/>
      <c r="B19" s="142"/>
      <c r="C19" s="142"/>
      <c r="D19" s="143"/>
      <c r="E19" s="527"/>
      <c r="F19" s="528"/>
    </row>
    <row r="20" spans="1:6" ht="15.75" thickBot="1" x14ac:dyDescent="0.3">
      <c r="A20" s="215"/>
      <c r="B20" s="215"/>
      <c r="C20" s="216"/>
      <c r="D20" s="215"/>
    </row>
    <row r="21" spans="1:6" ht="46.9" customHeight="1" thickBot="1" x14ac:dyDescent="0.3">
      <c r="A21" s="144" t="s">
        <v>234</v>
      </c>
      <c r="B21" s="538" t="s">
        <v>228</v>
      </c>
      <c r="C21" s="539"/>
      <c r="D21" s="145" t="s">
        <v>470</v>
      </c>
      <c r="E21" s="436" t="s">
        <v>377</v>
      </c>
      <c r="F21" s="437"/>
    </row>
    <row r="22" spans="1:6" ht="109.5" customHeight="1" x14ac:dyDescent="0.25">
      <c r="A22" s="259">
        <v>1</v>
      </c>
      <c r="B22" s="540" t="s">
        <v>188</v>
      </c>
      <c r="C22" s="540"/>
      <c r="D22" s="260">
        <v>8</v>
      </c>
      <c r="E22" s="268" t="s">
        <v>654</v>
      </c>
      <c r="F22" s="261">
        <f>D22/2</f>
        <v>4</v>
      </c>
    </row>
    <row r="23" spans="1:6" ht="40.5" customHeight="1" x14ac:dyDescent="0.25">
      <c r="A23" s="262">
        <v>2</v>
      </c>
      <c r="B23" s="532" t="s">
        <v>492</v>
      </c>
      <c r="C23" s="532"/>
      <c r="D23" s="263">
        <v>10</v>
      </c>
      <c r="E23" s="269" t="s">
        <v>565</v>
      </c>
      <c r="F23" s="264">
        <f>D23</f>
        <v>10</v>
      </c>
    </row>
    <row r="24" spans="1:6" ht="29.25" customHeight="1" x14ac:dyDescent="0.25">
      <c r="A24" s="262">
        <v>3</v>
      </c>
      <c r="B24" s="532" t="s">
        <v>493</v>
      </c>
      <c r="C24" s="532"/>
      <c r="D24" s="263">
        <v>10</v>
      </c>
      <c r="E24" s="269" t="s">
        <v>565</v>
      </c>
      <c r="F24" s="264">
        <f>D24</f>
        <v>10</v>
      </c>
    </row>
    <row r="25" spans="1:6" x14ac:dyDescent="0.25">
      <c r="A25" s="262">
        <v>4</v>
      </c>
      <c r="B25" s="532" t="s">
        <v>187</v>
      </c>
      <c r="C25" s="532"/>
      <c r="D25" s="263">
        <v>8</v>
      </c>
      <c r="E25" s="269" t="s">
        <v>565</v>
      </c>
      <c r="F25" s="264">
        <f>D25</f>
        <v>8</v>
      </c>
    </row>
    <row r="26" spans="1:6" x14ac:dyDescent="0.25">
      <c r="A26" s="262">
        <v>5</v>
      </c>
      <c r="B26" s="532" t="s">
        <v>494</v>
      </c>
      <c r="C26" s="532"/>
      <c r="D26" s="263">
        <v>8</v>
      </c>
      <c r="E26" s="269" t="s">
        <v>656</v>
      </c>
      <c r="F26" s="264">
        <f>D26</f>
        <v>8</v>
      </c>
    </row>
    <row r="27" spans="1:6" ht="25.5" x14ac:dyDescent="0.25">
      <c r="A27" s="262">
        <v>6</v>
      </c>
      <c r="B27" s="532" t="s">
        <v>186</v>
      </c>
      <c r="C27" s="532"/>
      <c r="D27" s="263">
        <v>8</v>
      </c>
      <c r="E27" s="269" t="s">
        <v>657</v>
      </c>
      <c r="F27" s="264">
        <f>D27/2</f>
        <v>4</v>
      </c>
    </row>
    <row r="28" spans="1:6" ht="25.5" x14ac:dyDescent="0.25">
      <c r="A28" s="262">
        <v>7</v>
      </c>
      <c r="B28" s="532" t="s">
        <v>185</v>
      </c>
      <c r="C28" s="532"/>
      <c r="D28" s="263">
        <v>8</v>
      </c>
      <c r="E28" s="269" t="s">
        <v>657</v>
      </c>
      <c r="F28" s="264">
        <f>D28/2</f>
        <v>4</v>
      </c>
    </row>
    <row r="29" spans="1:6" ht="33" customHeight="1" x14ac:dyDescent="0.25">
      <c r="A29" s="262">
        <v>8</v>
      </c>
      <c r="B29" s="532" t="s">
        <v>495</v>
      </c>
      <c r="C29" s="532"/>
      <c r="D29" s="263">
        <v>8</v>
      </c>
      <c r="E29" s="269" t="s">
        <v>565</v>
      </c>
      <c r="F29" s="264">
        <f>D29</f>
        <v>8</v>
      </c>
    </row>
    <row r="30" spans="1:6" x14ac:dyDescent="0.25">
      <c r="A30" s="262">
        <v>9</v>
      </c>
      <c r="B30" s="532" t="s">
        <v>496</v>
      </c>
      <c r="C30" s="532"/>
      <c r="D30" s="263">
        <v>8</v>
      </c>
      <c r="E30" s="269" t="s">
        <v>565</v>
      </c>
      <c r="F30" s="264">
        <f>D30</f>
        <v>8</v>
      </c>
    </row>
    <row r="31" spans="1:6" x14ac:dyDescent="0.25">
      <c r="A31" s="262">
        <v>10</v>
      </c>
      <c r="B31" s="532" t="s">
        <v>184</v>
      </c>
      <c r="C31" s="532"/>
      <c r="D31" s="263">
        <v>8</v>
      </c>
      <c r="E31" s="269" t="s">
        <v>565</v>
      </c>
      <c r="F31" s="264">
        <f>D31</f>
        <v>8</v>
      </c>
    </row>
    <row r="32" spans="1:6" x14ac:dyDescent="0.25">
      <c r="A32" s="262">
        <v>11</v>
      </c>
      <c r="B32" s="532" t="s">
        <v>183</v>
      </c>
      <c r="C32" s="532"/>
      <c r="D32" s="263">
        <v>8</v>
      </c>
      <c r="E32" s="269" t="s">
        <v>565</v>
      </c>
      <c r="F32" s="264">
        <f>D32</f>
        <v>8</v>
      </c>
    </row>
    <row r="33" spans="1:6" x14ac:dyDescent="0.25">
      <c r="A33" s="262">
        <v>12</v>
      </c>
      <c r="B33" s="532" t="s">
        <v>497</v>
      </c>
      <c r="C33" s="532"/>
      <c r="D33" s="263">
        <v>5</v>
      </c>
      <c r="E33" s="269" t="s">
        <v>577</v>
      </c>
      <c r="F33" s="264">
        <v>0</v>
      </c>
    </row>
    <row r="34" spans="1:6" x14ac:dyDescent="0.25">
      <c r="A34" s="262">
        <v>13</v>
      </c>
      <c r="B34" s="532" t="s">
        <v>182</v>
      </c>
      <c r="C34" s="532"/>
      <c r="D34" s="263">
        <v>9</v>
      </c>
      <c r="E34" s="269" t="s">
        <v>565</v>
      </c>
      <c r="F34" s="264">
        <f>D34</f>
        <v>9</v>
      </c>
    </row>
    <row r="35" spans="1:6" x14ac:dyDescent="0.25">
      <c r="A35" s="262">
        <v>14</v>
      </c>
      <c r="B35" s="532" t="s">
        <v>181</v>
      </c>
      <c r="C35" s="532"/>
      <c r="D35" s="263">
        <v>9</v>
      </c>
      <c r="E35" s="269" t="s">
        <v>565</v>
      </c>
      <c r="F35" s="264">
        <f>D35</f>
        <v>9</v>
      </c>
    </row>
    <row r="36" spans="1:6" ht="44.25" customHeight="1" x14ac:dyDescent="0.25">
      <c r="A36" s="262">
        <v>15</v>
      </c>
      <c r="B36" s="532" t="s">
        <v>655</v>
      </c>
      <c r="C36" s="532"/>
      <c r="D36" s="263">
        <v>9</v>
      </c>
      <c r="E36" s="269" t="s">
        <v>577</v>
      </c>
      <c r="F36" s="264">
        <v>0</v>
      </c>
    </row>
    <row r="37" spans="1:6" ht="25.5" x14ac:dyDescent="0.25">
      <c r="A37" s="262">
        <v>16</v>
      </c>
      <c r="B37" s="532" t="s">
        <v>180</v>
      </c>
      <c r="C37" s="532"/>
      <c r="D37" s="263">
        <v>9</v>
      </c>
      <c r="E37" s="269" t="s">
        <v>658</v>
      </c>
      <c r="F37" s="264">
        <f t="shared" ref="F37:F44" si="0">D37/2</f>
        <v>4.5</v>
      </c>
    </row>
    <row r="38" spans="1:6" ht="33" customHeight="1" x14ac:dyDescent="0.25">
      <c r="A38" s="262">
        <v>17</v>
      </c>
      <c r="B38" s="532" t="s">
        <v>179</v>
      </c>
      <c r="C38" s="532"/>
      <c r="D38" s="263">
        <v>5</v>
      </c>
      <c r="E38" s="269" t="s">
        <v>658</v>
      </c>
      <c r="F38" s="264">
        <f t="shared" si="0"/>
        <v>2.5</v>
      </c>
    </row>
    <row r="39" spans="1:6" ht="45.75" customHeight="1" x14ac:dyDescent="0.25">
      <c r="A39" s="262">
        <v>18</v>
      </c>
      <c r="B39" s="532" t="s">
        <v>178</v>
      </c>
      <c r="C39" s="532"/>
      <c r="D39" s="263">
        <v>5</v>
      </c>
      <c r="E39" s="269" t="s">
        <v>659</v>
      </c>
      <c r="F39" s="264">
        <f t="shared" si="0"/>
        <v>2.5</v>
      </c>
    </row>
    <row r="40" spans="1:6" ht="36.75" customHeight="1" x14ac:dyDescent="0.25">
      <c r="A40" s="262">
        <v>19</v>
      </c>
      <c r="B40" s="532" t="s">
        <v>177</v>
      </c>
      <c r="C40" s="532"/>
      <c r="D40" s="263">
        <v>5</v>
      </c>
      <c r="E40" s="269" t="s">
        <v>658</v>
      </c>
      <c r="F40" s="264">
        <f t="shared" si="0"/>
        <v>2.5</v>
      </c>
    </row>
    <row r="41" spans="1:6" ht="36.75" customHeight="1" x14ac:dyDescent="0.25">
      <c r="A41" s="262">
        <v>20</v>
      </c>
      <c r="B41" s="532" t="s">
        <v>176</v>
      </c>
      <c r="C41" s="532"/>
      <c r="D41" s="263">
        <v>5</v>
      </c>
      <c r="E41" s="269" t="s">
        <v>658</v>
      </c>
      <c r="F41" s="264">
        <f t="shared" si="0"/>
        <v>2.5</v>
      </c>
    </row>
    <row r="42" spans="1:6" ht="37.5" customHeight="1" x14ac:dyDescent="0.25">
      <c r="A42" s="262">
        <v>21</v>
      </c>
      <c r="B42" s="532" t="s">
        <v>498</v>
      </c>
      <c r="C42" s="532"/>
      <c r="D42" s="263">
        <v>5</v>
      </c>
      <c r="E42" s="269" t="s">
        <v>659</v>
      </c>
      <c r="F42" s="264">
        <f t="shared" si="0"/>
        <v>2.5</v>
      </c>
    </row>
    <row r="43" spans="1:6" ht="44.25" customHeight="1" x14ac:dyDescent="0.25">
      <c r="A43" s="262">
        <v>22</v>
      </c>
      <c r="B43" s="532" t="s">
        <v>499</v>
      </c>
      <c r="C43" s="532"/>
      <c r="D43" s="263">
        <v>5</v>
      </c>
      <c r="E43" s="269" t="s">
        <v>658</v>
      </c>
      <c r="F43" s="264">
        <f t="shared" si="0"/>
        <v>2.5</v>
      </c>
    </row>
    <row r="44" spans="1:6" x14ac:dyDescent="0.25">
      <c r="A44" s="262">
        <v>23</v>
      </c>
      <c r="B44" s="532" t="s">
        <v>500</v>
      </c>
      <c r="C44" s="532"/>
      <c r="D44" s="263">
        <v>9</v>
      </c>
      <c r="E44" s="269" t="s">
        <v>660</v>
      </c>
      <c r="F44" s="264">
        <f t="shared" si="0"/>
        <v>4.5</v>
      </c>
    </row>
    <row r="45" spans="1:6" x14ac:dyDescent="0.25">
      <c r="A45" s="262">
        <v>24</v>
      </c>
      <c r="B45" s="532" t="s">
        <v>92</v>
      </c>
      <c r="C45" s="532"/>
      <c r="D45" s="263">
        <v>9</v>
      </c>
      <c r="E45" s="269" t="s">
        <v>565</v>
      </c>
      <c r="F45" s="264">
        <f>D45</f>
        <v>9</v>
      </c>
    </row>
    <row r="46" spans="1:6" x14ac:dyDescent="0.25">
      <c r="A46" s="262">
        <v>25</v>
      </c>
      <c r="B46" s="532" t="s">
        <v>175</v>
      </c>
      <c r="C46" s="532"/>
      <c r="D46" s="263">
        <v>9</v>
      </c>
      <c r="E46" s="269" t="s">
        <v>565</v>
      </c>
      <c r="F46" s="264">
        <f>D46</f>
        <v>9</v>
      </c>
    </row>
    <row r="47" spans="1:6" ht="51" x14ac:dyDescent="0.25">
      <c r="A47" s="262">
        <v>26</v>
      </c>
      <c r="B47" s="532" t="s">
        <v>501</v>
      </c>
      <c r="C47" s="532"/>
      <c r="D47" s="263">
        <v>5</v>
      </c>
      <c r="E47" s="269" t="s">
        <v>661</v>
      </c>
      <c r="F47" s="264">
        <f>D47/2</f>
        <v>2.5</v>
      </c>
    </row>
    <row r="48" spans="1:6" x14ac:dyDescent="0.25">
      <c r="A48" s="262">
        <v>27</v>
      </c>
      <c r="B48" s="532" t="s">
        <v>502</v>
      </c>
      <c r="C48" s="532"/>
      <c r="D48" s="263">
        <v>5</v>
      </c>
      <c r="E48" s="269" t="s">
        <v>577</v>
      </c>
      <c r="F48" s="264">
        <v>0</v>
      </c>
    </row>
    <row r="49" spans="1:6" x14ac:dyDescent="0.25">
      <c r="A49" s="262">
        <v>28</v>
      </c>
      <c r="B49" s="532" t="s">
        <v>503</v>
      </c>
      <c r="C49" s="532"/>
      <c r="D49" s="263">
        <v>4</v>
      </c>
      <c r="E49" s="269" t="s">
        <v>577</v>
      </c>
      <c r="F49" s="264">
        <v>0</v>
      </c>
    </row>
    <row r="50" spans="1:6" x14ac:dyDescent="0.25">
      <c r="A50" s="262">
        <v>29</v>
      </c>
      <c r="B50" s="532" t="s">
        <v>173</v>
      </c>
      <c r="C50" s="532"/>
      <c r="D50" s="263">
        <v>8</v>
      </c>
      <c r="E50" s="269" t="s">
        <v>565</v>
      </c>
      <c r="F50" s="264">
        <f>D50</f>
        <v>8</v>
      </c>
    </row>
    <row r="51" spans="1:6" ht="36" customHeight="1" x14ac:dyDescent="0.25">
      <c r="A51" s="262">
        <v>30</v>
      </c>
      <c r="B51" s="532" t="s">
        <v>172</v>
      </c>
      <c r="C51" s="532"/>
      <c r="D51" s="263">
        <v>8</v>
      </c>
      <c r="E51" s="269" t="s">
        <v>565</v>
      </c>
      <c r="F51" s="264">
        <f>D51</f>
        <v>8</v>
      </c>
    </row>
    <row r="52" spans="1:6" ht="35.25" customHeight="1" x14ac:dyDescent="0.25">
      <c r="A52" s="262">
        <v>31</v>
      </c>
      <c r="B52" s="532" t="s">
        <v>171</v>
      </c>
      <c r="C52" s="532"/>
      <c r="D52" s="263">
        <v>3</v>
      </c>
      <c r="E52" s="269" t="s">
        <v>565</v>
      </c>
      <c r="F52" s="264">
        <f>D52</f>
        <v>3</v>
      </c>
    </row>
    <row r="53" spans="1:6" x14ac:dyDescent="0.25">
      <c r="A53" s="262">
        <v>32</v>
      </c>
      <c r="B53" s="532" t="s">
        <v>504</v>
      </c>
      <c r="C53" s="532"/>
      <c r="D53" s="263">
        <v>8</v>
      </c>
      <c r="E53" s="269" t="s">
        <v>565</v>
      </c>
      <c r="F53" s="264">
        <f>D53</f>
        <v>8</v>
      </c>
    </row>
    <row r="54" spans="1:6" ht="34.5" customHeight="1" x14ac:dyDescent="0.25">
      <c r="A54" s="262">
        <v>33</v>
      </c>
      <c r="B54" s="532" t="s">
        <v>170</v>
      </c>
      <c r="C54" s="532"/>
      <c r="D54" s="263">
        <v>9</v>
      </c>
      <c r="E54" s="269" t="s">
        <v>662</v>
      </c>
      <c r="F54" s="264">
        <f>D54/2</f>
        <v>4.5</v>
      </c>
    </row>
    <row r="55" spans="1:6" ht="31.5" customHeight="1" x14ac:dyDescent="0.25">
      <c r="A55" s="262">
        <v>34</v>
      </c>
      <c r="B55" s="532" t="s">
        <v>169</v>
      </c>
      <c r="C55" s="532"/>
      <c r="D55" s="263">
        <v>5</v>
      </c>
      <c r="E55" s="269" t="s">
        <v>565</v>
      </c>
      <c r="F55" s="264">
        <f>D55</f>
        <v>5</v>
      </c>
    </row>
    <row r="56" spans="1:6" ht="51.75" customHeight="1" thickBot="1" x14ac:dyDescent="0.3">
      <c r="A56" s="265">
        <v>35</v>
      </c>
      <c r="B56" s="533" t="s">
        <v>505</v>
      </c>
      <c r="C56" s="533"/>
      <c r="D56" s="266">
        <v>5</v>
      </c>
      <c r="E56" s="270" t="s">
        <v>577</v>
      </c>
      <c r="F56" s="267">
        <v>0</v>
      </c>
    </row>
    <row r="57" spans="1:6" ht="15.75" thickBot="1" x14ac:dyDescent="0.3">
      <c r="A57" s="136"/>
      <c r="B57" s="534" t="s">
        <v>506</v>
      </c>
      <c r="C57" s="535"/>
      <c r="D57" s="137">
        <v>250</v>
      </c>
      <c r="F57" s="137">
        <f>SUM(F22:F56)</f>
        <v>179</v>
      </c>
    </row>
  </sheetData>
  <mergeCells count="54">
    <mergeCell ref="E4:F4"/>
    <mergeCell ref="E5:F5"/>
    <mergeCell ref="B28:C28"/>
    <mergeCell ref="B21:C21"/>
    <mergeCell ref="B22:C22"/>
    <mergeCell ref="B23:C23"/>
    <mergeCell ref="B24:C24"/>
    <mergeCell ref="B25:C25"/>
    <mergeCell ref="B26:C26"/>
    <mergeCell ref="B27:C27"/>
    <mergeCell ref="A4:D4"/>
    <mergeCell ref="A6:D6"/>
    <mergeCell ref="A18:D18"/>
    <mergeCell ref="E21:F21"/>
    <mergeCell ref="A10:D10"/>
    <mergeCell ref="A11:D11"/>
    <mergeCell ref="B40:C40"/>
    <mergeCell ref="B29:C29"/>
    <mergeCell ref="B30:C30"/>
    <mergeCell ref="B31:C31"/>
    <mergeCell ref="B32:C32"/>
    <mergeCell ref="B33:C33"/>
    <mergeCell ref="B34:C34"/>
    <mergeCell ref="B35:C35"/>
    <mergeCell ref="B36:C36"/>
    <mergeCell ref="B37:C37"/>
    <mergeCell ref="B38:C38"/>
    <mergeCell ref="B39:C39"/>
    <mergeCell ref="B48:C48"/>
    <mergeCell ref="B49:C49"/>
    <mergeCell ref="B50:C50"/>
    <mergeCell ref="B51:C51"/>
    <mergeCell ref="B52:C52"/>
    <mergeCell ref="B47:C47"/>
    <mergeCell ref="B41:C41"/>
    <mergeCell ref="B42:C42"/>
    <mergeCell ref="B43:C43"/>
    <mergeCell ref="B44:C44"/>
    <mergeCell ref="B45:C45"/>
    <mergeCell ref="B46:C46"/>
    <mergeCell ref="B53:C53"/>
    <mergeCell ref="B54:C54"/>
    <mergeCell ref="B55:C55"/>
    <mergeCell ref="B56:C56"/>
    <mergeCell ref="B57:C57"/>
    <mergeCell ref="A12:D12"/>
    <mergeCell ref="A13:D13"/>
    <mergeCell ref="A14:D14"/>
    <mergeCell ref="A15:D15"/>
    <mergeCell ref="E6:F19"/>
    <mergeCell ref="A7:D7"/>
    <mergeCell ref="A9:D9"/>
    <mergeCell ref="A16:D16"/>
    <mergeCell ref="A17:D17"/>
  </mergeCells>
  <printOptions horizontalCentered="1" verticalCentered="1"/>
  <pageMargins left="0.70866141732283472" right="0.70866141732283472" top="0.74803149606299213" bottom="0.74803149606299213" header="0.31496062992125984" footer="0.31496062992125984"/>
  <pageSetup paperSize="11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5"/>
  <sheetViews>
    <sheetView topLeftCell="C25" workbookViewId="0">
      <selection activeCell="E35" sqref="E35"/>
    </sheetView>
  </sheetViews>
  <sheetFormatPr baseColWidth="10" defaultRowHeight="15" x14ac:dyDescent="0.25"/>
  <cols>
    <col min="2" max="2" width="59.140625" customWidth="1"/>
    <col min="3" max="3" width="44" customWidth="1"/>
    <col min="4" max="4" width="21" customWidth="1"/>
    <col min="5" max="5" width="15.140625" bestFit="1" customWidth="1"/>
  </cols>
  <sheetData>
    <row r="3" spans="1:5" x14ac:dyDescent="0.25">
      <c r="A3" s="146" t="s">
        <v>535</v>
      </c>
    </row>
    <row r="4" spans="1:5" x14ac:dyDescent="0.25">
      <c r="A4" s="146" t="s">
        <v>536</v>
      </c>
    </row>
    <row r="5" spans="1:5" ht="15.75" thickBot="1" x14ac:dyDescent="0.3">
      <c r="A5" s="146"/>
    </row>
    <row r="6" spans="1:5" ht="31.9" customHeight="1" thickBot="1" x14ac:dyDescent="0.3">
      <c r="A6" s="563" t="s">
        <v>303</v>
      </c>
      <c r="B6" s="564"/>
      <c r="C6" s="564"/>
      <c r="D6" s="171" t="s">
        <v>358</v>
      </c>
      <c r="E6" s="172"/>
    </row>
    <row r="7" spans="1:5" ht="49.9" customHeight="1" x14ac:dyDescent="0.25">
      <c r="A7" s="565" t="s">
        <v>537</v>
      </c>
      <c r="B7" s="566"/>
      <c r="C7" s="558" t="s">
        <v>563</v>
      </c>
      <c r="D7" s="558" t="s">
        <v>25</v>
      </c>
    </row>
    <row r="8" spans="1:5" ht="105.6" customHeight="1" thickBot="1" x14ac:dyDescent="0.3">
      <c r="A8" s="567"/>
      <c r="B8" s="568"/>
      <c r="C8" s="569"/>
      <c r="D8" s="559"/>
    </row>
    <row r="9" spans="1:5" x14ac:dyDescent="0.25">
      <c r="A9" s="565" t="s">
        <v>464</v>
      </c>
      <c r="B9" s="566"/>
      <c r="C9" s="158"/>
      <c r="D9" s="560" t="s">
        <v>359</v>
      </c>
    </row>
    <row r="10" spans="1:5" ht="42.75" x14ac:dyDescent="0.25">
      <c r="A10" s="570"/>
      <c r="B10" s="571"/>
      <c r="C10" s="158" t="s">
        <v>538</v>
      </c>
      <c r="D10" s="561"/>
    </row>
    <row r="11" spans="1:5" x14ac:dyDescent="0.25">
      <c r="A11" s="570"/>
      <c r="B11" s="571"/>
      <c r="C11" s="158"/>
      <c r="D11" s="561"/>
    </row>
    <row r="12" spans="1:5" ht="114" x14ac:dyDescent="0.25">
      <c r="A12" s="570"/>
      <c r="B12" s="571"/>
      <c r="C12" s="158" t="s">
        <v>539</v>
      </c>
      <c r="D12" s="561"/>
    </row>
    <row r="13" spans="1:5" x14ac:dyDescent="0.25">
      <c r="A13" s="570"/>
      <c r="B13" s="571"/>
      <c r="C13" s="158"/>
      <c r="D13" s="561"/>
    </row>
    <row r="14" spans="1:5" ht="85.5" x14ac:dyDescent="0.25">
      <c r="A14" s="570"/>
      <c r="B14" s="571"/>
      <c r="C14" s="158" t="s">
        <v>540</v>
      </c>
      <c r="D14" s="561"/>
    </row>
    <row r="15" spans="1:5" x14ac:dyDescent="0.25">
      <c r="A15" s="570"/>
      <c r="B15" s="571"/>
      <c r="C15" s="158"/>
      <c r="D15" s="561"/>
    </row>
    <row r="16" spans="1:5" ht="99.75" x14ac:dyDescent="0.25">
      <c r="A16" s="570"/>
      <c r="B16" s="571"/>
      <c r="C16" s="158" t="s">
        <v>541</v>
      </c>
      <c r="D16" s="561"/>
    </row>
    <row r="17" spans="1:5" x14ac:dyDescent="0.25">
      <c r="A17" s="570"/>
      <c r="B17" s="571"/>
      <c r="C17" s="158"/>
      <c r="D17" s="561"/>
    </row>
    <row r="18" spans="1:5" ht="214.5" thickBot="1" x14ac:dyDescent="0.3">
      <c r="A18" s="570"/>
      <c r="B18" s="571"/>
      <c r="C18" s="158" t="s">
        <v>564</v>
      </c>
      <c r="D18" s="561"/>
    </row>
    <row r="19" spans="1:5" ht="15.75" thickBot="1" x14ac:dyDescent="0.3">
      <c r="A19" s="554" t="s">
        <v>309</v>
      </c>
      <c r="B19" s="555"/>
      <c r="C19" s="220">
        <v>43961</v>
      </c>
      <c r="D19" s="562"/>
    </row>
    <row r="20" spans="1:5" ht="15.75" thickBot="1" x14ac:dyDescent="0.3">
      <c r="A20" s="159"/>
      <c r="B20" s="160"/>
      <c r="C20" s="161"/>
    </row>
    <row r="21" spans="1:5" ht="15.75" thickBot="1" x14ac:dyDescent="0.3">
      <c r="A21" s="556" t="s">
        <v>304</v>
      </c>
      <c r="B21" s="557"/>
      <c r="C21" s="162" t="s">
        <v>542</v>
      </c>
    </row>
    <row r="22" spans="1:5" x14ac:dyDescent="0.25">
      <c r="A22" s="163"/>
      <c r="B22" s="163"/>
      <c r="C22" s="163"/>
    </row>
    <row r="23" spans="1:5" x14ac:dyDescent="0.25">
      <c r="A23" s="146"/>
    </row>
    <row r="24" spans="1:5" ht="15.75" thickBot="1" x14ac:dyDescent="0.3">
      <c r="A24" s="146"/>
    </row>
    <row r="25" spans="1:5" ht="40.15" customHeight="1" x14ac:dyDescent="0.25">
      <c r="A25" s="546" t="s">
        <v>234</v>
      </c>
      <c r="B25" s="548" t="s">
        <v>228</v>
      </c>
      <c r="C25" s="550" t="s">
        <v>227</v>
      </c>
      <c r="D25" s="313" t="s">
        <v>377</v>
      </c>
      <c r="E25" s="314"/>
    </row>
    <row r="26" spans="1:5" x14ac:dyDescent="0.25">
      <c r="A26" s="547"/>
      <c r="B26" s="549"/>
      <c r="C26" s="551"/>
      <c r="D26" s="553"/>
      <c r="E26" s="507"/>
    </row>
    <row r="27" spans="1:5" x14ac:dyDescent="0.25">
      <c r="A27" s="273">
        <v>1</v>
      </c>
      <c r="B27" s="274" t="s">
        <v>543</v>
      </c>
      <c r="C27" s="275">
        <v>40</v>
      </c>
      <c r="D27" s="276" t="s">
        <v>565</v>
      </c>
      <c r="E27" s="188">
        <f>C27</f>
        <v>40</v>
      </c>
    </row>
    <row r="28" spans="1:5" x14ac:dyDescent="0.25">
      <c r="A28" s="273">
        <v>2</v>
      </c>
      <c r="B28" s="274" t="s">
        <v>544</v>
      </c>
      <c r="C28" s="275">
        <v>40</v>
      </c>
      <c r="D28" s="276" t="s">
        <v>565</v>
      </c>
      <c r="E28" s="188">
        <f>C28</f>
        <v>40</v>
      </c>
    </row>
    <row r="29" spans="1:5" ht="30" x14ac:dyDescent="0.25">
      <c r="A29" s="273">
        <v>3</v>
      </c>
      <c r="B29" s="274" t="s">
        <v>545</v>
      </c>
      <c r="C29" s="275">
        <v>40</v>
      </c>
      <c r="D29" s="276" t="s">
        <v>663</v>
      </c>
      <c r="E29" s="188">
        <f>C29/2</f>
        <v>20</v>
      </c>
    </row>
    <row r="30" spans="1:5" ht="42.75" x14ac:dyDescent="0.25">
      <c r="A30" s="273">
        <v>4</v>
      </c>
      <c r="B30" s="274" t="s">
        <v>546</v>
      </c>
      <c r="C30" s="275">
        <v>40</v>
      </c>
      <c r="D30" s="276" t="s">
        <v>577</v>
      </c>
      <c r="E30" s="188">
        <v>0</v>
      </c>
    </row>
    <row r="31" spans="1:5" x14ac:dyDescent="0.25">
      <c r="A31" s="273">
        <v>5</v>
      </c>
      <c r="B31" s="274" t="s">
        <v>84</v>
      </c>
      <c r="C31" s="275">
        <v>30</v>
      </c>
      <c r="D31" s="276" t="s">
        <v>577</v>
      </c>
      <c r="E31" s="188">
        <v>0</v>
      </c>
    </row>
    <row r="32" spans="1:5" x14ac:dyDescent="0.25">
      <c r="A32" s="273">
        <v>6</v>
      </c>
      <c r="B32" s="274" t="s">
        <v>89</v>
      </c>
      <c r="C32" s="275">
        <v>30</v>
      </c>
      <c r="D32" s="276" t="s">
        <v>577</v>
      </c>
      <c r="E32" s="188">
        <v>0</v>
      </c>
    </row>
    <row r="33" spans="1:5" x14ac:dyDescent="0.25">
      <c r="A33" s="273">
        <v>7</v>
      </c>
      <c r="B33" s="274" t="s">
        <v>90</v>
      </c>
      <c r="C33" s="275">
        <v>30</v>
      </c>
      <c r="D33" s="276" t="s">
        <v>577</v>
      </c>
      <c r="E33" s="188">
        <v>0</v>
      </c>
    </row>
    <row r="34" spans="1:5" ht="16.5" thickBot="1" x14ac:dyDescent="0.3">
      <c r="A34" s="552" t="s">
        <v>482</v>
      </c>
      <c r="B34" s="552"/>
      <c r="C34" s="157">
        <v>250</v>
      </c>
      <c r="D34" s="272" t="s">
        <v>25</v>
      </c>
      <c r="E34" s="272">
        <f>SUM(E27:E33)</f>
        <v>100</v>
      </c>
    </row>
    <row r="35" spans="1:5" x14ac:dyDescent="0.25">
      <c r="A35" s="146"/>
    </row>
  </sheetData>
  <mergeCells count="13">
    <mergeCell ref="A19:B19"/>
    <mergeCell ref="A21:B21"/>
    <mergeCell ref="D7:D8"/>
    <mergeCell ref="D9:D19"/>
    <mergeCell ref="A6:C6"/>
    <mergeCell ref="A7:B8"/>
    <mergeCell ref="C7:C8"/>
    <mergeCell ref="A9:B18"/>
    <mergeCell ref="A25:A26"/>
    <mergeCell ref="B25:B26"/>
    <mergeCell ref="C25:C26"/>
    <mergeCell ref="A34:B34"/>
    <mergeCell ref="D25:E26"/>
  </mergeCells>
  <printOptions horizontalCentered="1" verticalCentered="1"/>
  <pageMargins left="0.70866141732283472" right="0.70866141732283472" top="0.74803149606299213" bottom="0.74803149606299213" header="0.31496062992125984" footer="0.31496062992125984"/>
  <pageSetup paperSize="11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29" workbookViewId="0">
      <selection activeCell="H35" sqref="H35"/>
    </sheetView>
  </sheetViews>
  <sheetFormatPr baseColWidth="10" defaultRowHeight="12.75" x14ac:dyDescent="0.2"/>
  <cols>
    <col min="1" max="1" width="11.42578125" style="78"/>
    <col min="2" max="2" width="41.7109375" style="278" customWidth="1"/>
    <col min="3" max="3" width="25" style="78" bestFit="1" customWidth="1"/>
    <col min="4" max="4" width="11.42578125" style="78"/>
    <col min="5" max="5" width="6.28515625" style="78" customWidth="1"/>
    <col min="6" max="6" width="28.140625" style="78" customWidth="1"/>
    <col min="7" max="7" width="8.28515625" style="78" customWidth="1"/>
    <col min="8" max="8" width="19.5703125" style="78" customWidth="1"/>
    <col min="9" max="250" width="11.42578125" style="78"/>
    <col min="251" max="251" width="22.42578125" style="78" customWidth="1"/>
    <col min="252" max="252" width="25" style="78" bestFit="1" customWidth="1"/>
    <col min="253" max="255" width="11.42578125" style="78"/>
    <col min="256" max="256" width="16.42578125" style="78" customWidth="1"/>
    <col min="257" max="257" width="14.85546875" style="78" customWidth="1"/>
    <col min="258" max="506" width="11.42578125" style="78"/>
    <col min="507" max="507" width="22.42578125" style="78" customWidth="1"/>
    <col min="508" max="508" width="25" style="78" bestFit="1" customWidth="1"/>
    <col min="509" max="511" width="11.42578125" style="78"/>
    <col min="512" max="512" width="16.42578125" style="78" customWidth="1"/>
    <col min="513" max="513" width="14.85546875" style="78" customWidth="1"/>
    <col min="514" max="762" width="11.42578125" style="78"/>
    <col min="763" max="763" width="22.42578125" style="78" customWidth="1"/>
    <col min="764" max="764" width="25" style="78" bestFit="1" customWidth="1"/>
    <col min="765" max="767" width="11.42578125" style="78"/>
    <col min="768" max="768" width="16.42578125" style="78" customWidth="1"/>
    <col min="769" max="769" width="14.85546875" style="78" customWidth="1"/>
    <col min="770" max="1018" width="11.42578125" style="78"/>
    <col min="1019" max="1019" width="22.42578125" style="78" customWidth="1"/>
    <col min="1020" max="1020" width="25" style="78" bestFit="1" customWidth="1"/>
    <col min="1021" max="1023" width="11.42578125" style="78"/>
    <col min="1024" max="1024" width="16.42578125" style="78" customWidth="1"/>
    <col min="1025" max="1025" width="14.85546875" style="78" customWidth="1"/>
    <col min="1026" max="1274" width="11.42578125" style="78"/>
    <col min="1275" max="1275" width="22.42578125" style="78" customWidth="1"/>
    <col min="1276" max="1276" width="25" style="78" bestFit="1" customWidth="1"/>
    <col min="1277" max="1279" width="11.42578125" style="78"/>
    <col min="1280" max="1280" width="16.42578125" style="78" customWidth="1"/>
    <col min="1281" max="1281" width="14.85546875" style="78" customWidth="1"/>
    <col min="1282" max="1530" width="11.42578125" style="78"/>
    <col min="1531" max="1531" width="22.42578125" style="78" customWidth="1"/>
    <col min="1532" max="1532" width="25" style="78" bestFit="1" customWidth="1"/>
    <col min="1533" max="1535" width="11.42578125" style="78"/>
    <col min="1536" max="1536" width="16.42578125" style="78" customWidth="1"/>
    <col min="1537" max="1537" width="14.85546875" style="78" customWidth="1"/>
    <col min="1538" max="1786" width="11.42578125" style="78"/>
    <col min="1787" max="1787" width="22.42578125" style="78" customWidth="1"/>
    <col min="1788" max="1788" width="25" style="78" bestFit="1" customWidth="1"/>
    <col min="1789" max="1791" width="11.42578125" style="78"/>
    <col min="1792" max="1792" width="16.42578125" style="78" customWidth="1"/>
    <col min="1793" max="1793" width="14.85546875" style="78" customWidth="1"/>
    <col min="1794" max="2042" width="11.42578125" style="78"/>
    <col min="2043" max="2043" width="22.42578125" style="78" customWidth="1"/>
    <col min="2044" max="2044" width="25" style="78" bestFit="1" customWidth="1"/>
    <col min="2045" max="2047" width="11.42578125" style="78"/>
    <col min="2048" max="2048" width="16.42578125" style="78" customWidth="1"/>
    <col min="2049" max="2049" width="14.85546875" style="78" customWidth="1"/>
    <col min="2050" max="2298" width="11.42578125" style="78"/>
    <col min="2299" max="2299" width="22.42578125" style="78" customWidth="1"/>
    <col min="2300" max="2300" width="25" style="78" bestFit="1" customWidth="1"/>
    <col min="2301" max="2303" width="11.42578125" style="78"/>
    <col min="2304" max="2304" width="16.42578125" style="78" customWidth="1"/>
    <col min="2305" max="2305" width="14.85546875" style="78" customWidth="1"/>
    <col min="2306" max="2554" width="11.42578125" style="78"/>
    <col min="2555" max="2555" width="22.42578125" style="78" customWidth="1"/>
    <col min="2556" max="2556" width="25" style="78" bestFit="1" customWidth="1"/>
    <col min="2557" max="2559" width="11.42578125" style="78"/>
    <col min="2560" max="2560" width="16.42578125" style="78" customWidth="1"/>
    <col min="2561" max="2561" width="14.85546875" style="78" customWidth="1"/>
    <col min="2562" max="2810" width="11.42578125" style="78"/>
    <col min="2811" max="2811" width="22.42578125" style="78" customWidth="1"/>
    <col min="2812" max="2812" width="25" style="78" bestFit="1" customWidth="1"/>
    <col min="2813" max="2815" width="11.42578125" style="78"/>
    <col min="2816" max="2816" width="16.42578125" style="78" customWidth="1"/>
    <col min="2817" max="2817" width="14.85546875" style="78" customWidth="1"/>
    <col min="2818" max="3066" width="11.42578125" style="78"/>
    <col min="3067" max="3067" width="22.42578125" style="78" customWidth="1"/>
    <col min="3068" max="3068" width="25" style="78" bestFit="1" customWidth="1"/>
    <col min="3069" max="3071" width="11.42578125" style="78"/>
    <col min="3072" max="3072" width="16.42578125" style="78" customWidth="1"/>
    <col min="3073" max="3073" width="14.85546875" style="78" customWidth="1"/>
    <col min="3074" max="3322" width="11.42578125" style="78"/>
    <col min="3323" max="3323" width="22.42578125" style="78" customWidth="1"/>
    <col min="3324" max="3324" width="25" style="78" bestFit="1" customWidth="1"/>
    <col min="3325" max="3327" width="11.42578125" style="78"/>
    <col min="3328" max="3328" width="16.42578125" style="78" customWidth="1"/>
    <col min="3329" max="3329" width="14.85546875" style="78" customWidth="1"/>
    <col min="3330" max="3578" width="11.42578125" style="78"/>
    <col min="3579" max="3579" width="22.42578125" style="78" customWidth="1"/>
    <col min="3580" max="3580" width="25" style="78" bestFit="1" customWidth="1"/>
    <col min="3581" max="3583" width="11.42578125" style="78"/>
    <col min="3584" max="3584" width="16.42578125" style="78" customWidth="1"/>
    <col min="3585" max="3585" width="14.85546875" style="78" customWidth="1"/>
    <col min="3586" max="3834" width="11.42578125" style="78"/>
    <col min="3835" max="3835" width="22.42578125" style="78" customWidth="1"/>
    <col min="3836" max="3836" width="25" style="78" bestFit="1" customWidth="1"/>
    <col min="3837" max="3839" width="11.42578125" style="78"/>
    <col min="3840" max="3840" width="16.42578125" style="78" customWidth="1"/>
    <col min="3841" max="3841" width="14.85546875" style="78" customWidth="1"/>
    <col min="3842" max="4090" width="11.42578125" style="78"/>
    <col min="4091" max="4091" width="22.42578125" style="78" customWidth="1"/>
    <col min="4092" max="4092" width="25" style="78" bestFit="1" customWidth="1"/>
    <col min="4093" max="4095" width="11.42578125" style="78"/>
    <col min="4096" max="4096" width="16.42578125" style="78" customWidth="1"/>
    <col min="4097" max="4097" width="14.85546875" style="78" customWidth="1"/>
    <col min="4098" max="4346" width="11.42578125" style="78"/>
    <col min="4347" max="4347" width="22.42578125" style="78" customWidth="1"/>
    <col min="4348" max="4348" width="25" style="78" bestFit="1" customWidth="1"/>
    <col min="4349" max="4351" width="11.42578125" style="78"/>
    <col min="4352" max="4352" width="16.42578125" style="78" customWidth="1"/>
    <col min="4353" max="4353" width="14.85546875" style="78" customWidth="1"/>
    <col min="4354" max="4602" width="11.42578125" style="78"/>
    <col min="4603" max="4603" width="22.42578125" style="78" customWidth="1"/>
    <col min="4604" max="4604" width="25" style="78" bestFit="1" customWidth="1"/>
    <col min="4605" max="4607" width="11.42578125" style="78"/>
    <col min="4608" max="4608" width="16.42578125" style="78" customWidth="1"/>
    <col min="4609" max="4609" width="14.85546875" style="78" customWidth="1"/>
    <col min="4610" max="4858" width="11.42578125" style="78"/>
    <col min="4859" max="4859" width="22.42578125" style="78" customWidth="1"/>
    <col min="4860" max="4860" width="25" style="78" bestFit="1" customWidth="1"/>
    <col min="4861" max="4863" width="11.42578125" style="78"/>
    <col min="4864" max="4864" width="16.42578125" style="78" customWidth="1"/>
    <col min="4865" max="4865" width="14.85546875" style="78" customWidth="1"/>
    <col min="4866" max="5114" width="11.42578125" style="78"/>
    <col min="5115" max="5115" width="22.42578125" style="78" customWidth="1"/>
    <col min="5116" max="5116" width="25" style="78" bestFit="1" customWidth="1"/>
    <col min="5117" max="5119" width="11.42578125" style="78"/>
    <col min="5120" max="5120" width="16.42578125" style="78" customWidth="1"/>
    <col min="5121" max="5121" width="14.85546875" style="78" customWidth="1"/>
    <col min="5122" max="5370" width="11.42578125" style="78"/>
    <col min="5371" max="5371" width="22.42578125" style="78" customWidth="1"/>
    <col min="5372" max="5372" width="25" style="78" bestFit="1" customWidth="1"/>
    <col min="5373" max="5375" width="11.42578125" style="78"/>
    <col min="5376" max="5376" width="16.42578125" style="78" customWidth="1"/>
    <col min="5377" max="5377" width="14.85546875" style="78" customWidth="1"/>
    <col min="5378" max="5626" width="11.42578125" style="78"/>
    <col min="5627" max="5627" width="22.42578125" style="78" customWidth="1"/>
    <col min="5628" max="5628" width="25" style="78" bestFit="1" customWidth="1"/>
    <col min="5629" max="5631" width="11.42578125" style="78"/>
    <col min="5632" max="5632" width="16.42578125" style="78" customWidth="1"/>
    <col min="5633" max="5633" width="14.85546875" style="78" customWidth="1"/>
    <col min="5634" max="5882" width="11.42578125" style="78"/>
    <col min="5883" max="5883" width="22.42578125" style="78" customWidth="1"/>
    <col min="5884" max="5884" width="25" style="78" bestFit="1" customWidth="1"/>
    <col min="5885" max="5887" width="11.42578125" style="78"/>
    <col min="5888" max="5888" width="16.42578125" style="78" customWidth="1"/>
    <col min="5889" max="5889" width="14.85546875" style="78" customWidth="1"/>
    <col min="5890" max="6138" width="11.42578125" style="78"/>
    <col min="6139" max="6139" width="22.42578125" style="78" customWidth="1"/>
    <col min="6140" max="6140" width="25" style="78" bestFit="1" customWidth="1"/>
    <col min="6141" max="6143" width="11.42578125" style="78"/>
    <col min="6144" max="6144" width="16.42578125" style="78" customWidth="1"/>
    <col min="6145" max="6145" width="14.85546875" style="78" customWidth="1"/>
    <col min="6146" max="6394" width="11.42578125" style="78"/>
    <col min="6395" max="6395" width="22.42578125" style="78" customWidth="1"/>
    <col min="6396" max="6396" width="25" style="78" bestFit="1" customWidth="1"/>
    <col min="6397" max="6399" width="11.42578125" style="78"/>
    <col min="6400" max="6400" width="16.42578125" style="78" customWidth="1"/>
    <col min="6401" max="6401" width="14.85546875" style="78" customWidth="1"/>
    <col min="6402" max="6650" width="11.42578125" style="78"/>
    <col min="6651" max="6651" width="22.42578125" style="78" customWidth="1"/>
    <col min="6652" max="6652" width="25" style="78" bestFit="1" customWidth="1"/>
    <col min="6653" max="6655" width="11.42578125" style="78"/>
    <col min="6656" max="6656" width="16.42578125" style="78" customWidth="1"/>
    <col min="6657" max="6657" width="14.85546875" style="78" customWidth="1"/>
    <col min="6658" max="6906" width="11.42578125" style="78"/>
    <col min="6907" max="6907" width="22.42578125" style="78" customWidth="1"/>
    <col min="6908" max="6908" width="25" style="78" bestFit="1" customWidth="1"/>
    <col min="6909" max="6911" width="11.42578125" style="78"/>
    <col min="6912" max="6912" width="16.42578125" style="78" customWidth="1"/>
    <col min="6913" max="6913" width="14.85546875" style="78" customWidth="1"/>
    <col min="6914" max="7162" width="11.42578125" style="78"/>
    <col min="7163" max="7163" width="22.42578125" style="78" customWidth="1"/>
    <col min="7164" max="7164" width="25" style="78" bestFit="1" customWidth="1"/>
    <col min="7165" max="7167" width="11.42578125" style="78"/>
    <col min="7168" max="7168" width="16.42578125" style="78" customWidth="1"/>
    <col min="7169" max="7169" width="14.85546875" style="78" customWidth="1"/>
    <col min="7170" max="7418" width="11.42578125" style="78"/>
    <col min="7419" max="7419" width="22.42578125" style="78" customWidth="1"/>
    <col min="7420" max="7420" width="25" style="78" bestFit="1" customWidth="1"/>
    <col min="7421" max="7423" width="11.42578125" style="78"/>
    <col min="7424" max="7424" width="16.42578125" style="78" customWidth="1"/>
    <col min="7425" max="7425" width="14.85546875" style="78" customWidth="1"/>
    <col min="7426" max="7674" width="11.42578125" style="78"/>
    <col min="7675" max="7675" width="22.42578125" style="78" customWidth="1"/>
    <col min="7676" max="7676" width="25" style="78" bestFit="1" customWidth="1"/>
    <col min="7677" max="7679" width="11.42578125" style="78"/>
    <col min="7680" max="7680" width="16.42578125" style="78" customWidth="1"/>
    <col min="7681" max="7681" width="14.85546875" style="78" customWidth="1"/>
    <col min="7682" max="7930" width="11.42578125" style="78"/>
    <col min="7931" max="7931" width="22.42578125" style="78" customWidth="1"/>
    <col min="7932" max="7932" width="25" style="78" bestFit="1" customWidth="1"/>
    <col min="7933" max="7935" width="11.42578125" style="78"/>
    <col min="7936" max="7936" width="16.42578125" style="78" customWidth="1"/>
    <col min="7937" max="7937" width="14.85546875" style="78" customWidth="1"/>
    <col min="7938" max="8186" width="11.42578125" style="78"/>
    <col min="8187" max="8187" width="22.42578125" style="78" customWidth="1"/>
    <col min="8188" max="8188" width="25" style="78" bestFit="1" customWidth="1"/>
    <col min="8189" max="8191" width="11.42578125" style="78"/>
    <col min="8192" max="8192" width="16.42578125" style="78" customWidth="1"/>
    <col min="8193" max="8193" width="14.85546875" style="78" customWidth="1"/>
    <col min="8194" max="8442" width="11.42578125" style="78"/>
    <col min="8443" max="8443" width="22.42578125" style="78" customWidth="1"/>
    <col min="8444" max="8444" width="25" style="78" bestFit="1" customWidth="1"/>
    <col min="8445" max="8447" width="11.42578125" style="78"/>
    <col min="8448" max="8448" width="16.42578125" style="78" customWidth="1"/>
    <col min="8449" max="8449" width="14.85546875" style="78" customWidth="1"/>
    <col min="8450" max="8698" width="11.42578125" style="78"/>
    <col min="8699" max="8699" width="22.42578125" style="78" customWidth="1"/>
    <col min="8700" max="8700" width="25" style="78" bestFit="1" customWidth="1"/>
    <col min="8701" max="8703" width="11.42578125" style="78"/>
    <col min="8704" max="8704" width="16.42578125" style="78" customWidth="1"/>
    <col min="8705" max="8705" width="14.85546875" style="78" customWidth="1"/>
    <col min="8706" max="8954" width="11.42578125" style="78"/>
    <col min="8955" max="8955" width="22.42578125" style="78" customWidth="1"/>
    <col min="8956" max="8956" width="25" style="78" bestFit="1" customWidth="1"/>
    <col min="8957" max="8959" width="11.42578125" style="78"/>
    <col min="8960" max="8960" width="16.42578125" style="78" customWidth="1"/>
    <col min="8961" max="8961" width="14.85546875" style="78" customWidth="1"/>
    <col min="8962" max="9210" width="11.42578125" style="78"/>
    <col min="9211" max="9211" width="22.42578125" style="78" customWidth="1"/>
    <col min="9212" max="9212" width="25" style="78" bestFit="1" customWidth="1"/>
    <col min="9213" max="9215" width="11.42578125" style="78"/>
    <col min="9216" max="9216" width="16.42578125" style="78" customWidth="1"/>
    <col min="9217" max="9217" width="14.85546875" style="78" customWidth="1"/>
    <col min="9218" max="9466" width="11.42578125" style="78"/>
    <col min="9467" max="9467" width="22.42578125" style="78" customWidth="1"/>
    <col min="9468" max="9468" width="25" style="78" bestFit="1" customWidth="1"/>
    <col min="9469" max="9471" width="11.42578125" style="78"/>
    <col min="9472" max="9472" width="16.42578125" style="78" customWidth="1"/>
    <col min="9473" max="9473" width="14.85546875" style="78" customWidth="1"/>
    <col min="9474" max="9722" width="11.42578125" style="78"/>
    <col min="9723" max="9723" width="22.42578125" style="78" customWidth="1"/>
    <col min="9724" max="9724" width="25" style="78" bestFit="1" customWidth="1"/>
    <col min="9725" max="9727" width="11.42578125" style="78"/>
    <col min="9728" max="9728" width="16.42578125" style="78" customWidth="1"/>
    <col min="9729" max="9729" width="14.85546875" style="78" customWidth="1"/>
    <col min="9730" max="9978" width="11.42578125" style="78"/>
    <col min="9979" max="9979" width="22.42578125" style="78" customWidth="1"/>
    <col min="9980" max="9980" width="25" style="78" bestFit="1" customWidth="1"/>
    <col min="9981" max="9983" width="11.42578125" style="78"/>
    <col min="9984" max="9984" width="16.42578125" style="78" customWidth="1"/>
    <col min="9985" max="9985" width="14.85546875" style="78" customWidth="1"/>
    <col min="9986" max="10234" width="11.42578125" style="78"/>
    <col min="10235" max="10235" width="22.42578125" style="78" customWidth="1"/>
    <col min="10236" max="10236" width="25" style="78" bestFit="1" customWidth="1"/>
    <col min="10237" max="10239" width="11.42578125" style="78"/>
    <col min="10240" max="10240" width="16.42578125" style="78" customWidth="1"/>
    <col min="10241" max="10241" width="14.85546875" style="78" customWidth="1"/>
    <col min="10242" max="10490" width="11.42578125" style="78"/>
    <col min="10491" max="10491" width="22.42578125" style="78" customWidth="1"/>
    <col min="10492" max="10492" width="25" style="78" bestFit="1" customWidth="1"/>
    <col min="10493" max="10495" width="11.42578125" style="78"/>
    <col min="10496" max="10496" width="16.42578125" style="78" customWidth="1"/>
    <col min="10497" max="10497" width="14.85546875" style="78" customWidth="1"/>
    <col min="10498" max="10746" width="11.42578125" style="78"/>
    <col min="10747" max="10747" width="22.42578125" style="78" customWidth="1"/>
    <col min="10748" max="10748" width="25" style="78" bestFit="1" customWidth="1"/>
    <col min="10749" max="10751" width="11.42578125" style="78"/>
    <col min="10752" max="10752" width="16.42578125" style="78" customWidth="1"/>
    <col min="10753" max="10753" width="14.85546875" style="78" customWidth="1"/>
    <col min="10754" max="11002" width="11.42578125" style="78"/>
    <col min="11003" max="11003" width="22.42578125" style="78" customWidth="1"/>
    <col min="11004" max="11004" width="25" style="78" bestFit="1" customWidth="1"/>
    <col min="11005" max="11007" width="11.42578125" style="78"/>
    <col min="11008" max="11008" width="16.42578125" style="78" customWidth="1"/>
    <col min="11009" max="11009" width="14.85546875" style="78" customWidth="1"/>
    <col min="11010" max="11258" width="11.42578125" style="78"/>
    <col min="11259" max="11259" width="22.42578125" style="78" customWidth="1"/>
    <col min="11260" max="11260" width="25" style="78" bestFit="1" customWidth="1"/>
    <col min="11261" max="11263" width="11.42578125" style="78"/>
    <col min="11264" max="11264" width="16.42578125" style="78" customWidth="1"/>
    <col min="11265" max="11265" width="14.85546875" style="78" customWidth="1"/>
    <col min="11266" max="11514" width="11.42578125" style="78"/>
    <col min="11515" max="11515" width="22.42578125" style="78" customWidth="1"/>
    <col min="11516" max="11516" width="25" style="78" bestFit="1" customWidth="1"/>
    <col min="11517" max="11519" width="11.42578125" style="78"/>
    <col min="11520" max="11520" width="16.42578125" style="78" customWidth="1"/>
    <col min="11521" max="11521" width="14.85546875" style="78" customWidth="1"/>
    <col min="11522" max="11770" width="11.42578125" style="78"/>
    <col min="11771" max="11771" width="22.42578125" style="78" customWidth="1"/>
    <col min="11772" max="11772" width="25" style="78" bestFit="1" customWidth="1"/>
    <col min="11773" max="11775" width="11.42578125" style="78"/>
    <col min="11776" max="11776" width="16.42578125" style="78" customWidth="1"/>
    <col min="11777" max="11777" width="14.85546875" style="78" customWidth="1"/>
    <col min="11778" max="12026" width="11.42578125" style="78"/>
    <col min="12027" max="12027" width="22.42578125" style="78" customWidth="1"/>
    <col min="12028" max="12028" width="25" style="78" bestFit="1" customWidth="1"/>
    <col min="12029" max="12031" width="11.42578125" style="78"/>
    <col min="12032" max="12032" width="16.42578125" style="78" customWidth="1"/>
    <col min="12033" max="12033" width="14.85546875" style="78" customWidth="1"/>
    <col min="12034" max="12282" width="11.42578125" style="78"/>
    <col min="12283" max="12283" width="22.42578125" style="78" customWidth="1"/>
    <col min="12284" max="12284" width="25" style="78" bestFit="1" customWidth="1"/>
    <col min="12285" max="12287" width="11.42578125" style="78"/>
    <col min="12288" max="12288" width="16.42578125" style="78" customWidth="1"/>
    <col min="12289" max="12289" width="14.85546875" style="78" customWidth="1"/>
    <col min="12290" max="12538" width="11.42578125" style="78"/>
    <col min="12539" max="12539" width="22.42578125" style="78" customWidth="1"/>
    <col min="12540" max="12540" width="25" style="78" bestFit="1" customWidth="1"/>
    <col min="12541" max="12543" width="11.42578125" style="78"/>
    <col min="12544" max="12544" width="16.42578125" style="78" customWidth="1"/>
    <col min="12545" max="12545" width="14.85546875" style="78" customWidth="1"/>
    <col min="12546" max="12794" width="11.42578125" style="78"/>
    <col min="12795" max="12795" width="22.42578125" style="78" customWidth="1"/>
    <col min="12796" max="12796" width="25" style="78" bestFit="1" customWidth="1"/>
    <col min="12797" max="12799" width="11.42578125" style="78"/>
    <col min="12800" max="12800" width="16.42578125" style="78" customWidth="1"/>
    <col min="12801" max="12801" width="14.85546875" style="78" customWidth="1"/>
    <col min="12802" max="13050" width="11.42578125" style="78"/>
    <col min="13051" max="13051" width="22.42578125" style="78" customWidth="1"/>
    <col min="13052" max="13052" width="25" style="78" bestFit="1" customWidth="1"/>
    <col min="13053" max="13055" width="11.42578125" style="78"/>
    <col min="13056" max="13056" width="16.42578125" style="78" customWidth="1"/>
    <col min="13057" max="13057" width="14.85546875" style="78" customWidth="1"/>
    <col min="13058" max="13306" width="11.42578125" style="78"/>
    <col min="13307" max="13307" width="22.42578125" style="78" customWidth="1"/>
    <col min="13308" max="13308" width="25" style="78" bestFit="1" customWidth="1"/>
    <col min="13309" max="13311" width="11.42578125" style="78"/>
    <col min="13312" max="13312" width="16.42578125" style="78" customWidth="1"/>
    <col min="13313" max="13313" width="14.85546875" style="78" customWidth="1"/>
    <col min="13314" max="13562" width="11.42578125" style="78"/>
    <col min="13563" max="13563" width="22.42578125" style="78" customWidth="1"/>
    <col min="13564" max="13564" width="25" style="78" bestFit="1" customWidth="1"/>
    <col min="13565" max="13567" width="11.42578125" style="78"/>
    <col min="13568" max="13568" width="16.42578125" style="78" customWidth="1"/>
    <col min="13569" max="13569" width="14.85546875" style="78" customWidth="1"/>
    <col min="13570" max="13818" width="11.42578125" style="78"/>
    <col min="13819" max="13819" width="22.42578125" style="78" customWidth="1"/>
    <col min="13820" max="13820" width="25" style="78" bestFit="1" customWidth="1"/>
    <col min="13821" max="13823" width="11.42578125" style="78"/>
    <col min="13824" max="13824" width="16.42578125" style="78" customWidth="1"/>
    <col min="13825" max="13825" width="14.85546875" style="78" customWidth="1"/>
    <col min="13826" max="14074" width="11.42578125" style="78"/>
    <col min="14075" max="14075" width="22.42578125" style="78" customWidth="1"/>
    <col min="14076" max="14076" width="25" style="78" bestFit="1" customWidth="1"/>
    <col min="14077" max="14079" width="11.42578125" style="78"/>
    <col min="14080" max="14080" width="16.42578125" style="78" customWidth="1"/>
    <col min="14081" max="14081" width="14.85546875" style="78" customWidth="1"/>
    <col min="14082" max="14330" width="11.42578125" style="78"/>
    <col min="14331" max="14331" width="22.42578125" style="78" customWidth="1"/>
    <col min="14332" max="14332" width="25" style="78" bestFit="1" customWidth="1"/>
    <col min="14333" max="14335" width="11.42578125" style="78"/>
    <col min="14336" max="14336" width="16.42578125" style="78" customWidth="1"/>
    <col min="14337" max="14337" width="14.85546875" style="78" customWidth="1"/>
    <col min="14338" max="14586" width="11.42578125" style="78"/>
    <col min="14587" max="14587" width="22.42578125" style="78" customWidth="1"/>
    <col min="14588" max="14588" width="25" style="78" bestFit="1" customWidth="1"/>
    <col min="14589" max="14591" width="11.42578125" style="78"/>
    <col min="14592" max="14592" width="16.42578125" style="78" customWidth="1"/>
    <col min="14593" max="14593" width="14.85546875" style="78" customWidth="1"/>
    <col min="14594" max="14842" width="11.42578125" style="78"/>
    <col min="14843" max="14843" width="22.42578125" style="78" customWidth="1"/>
    <col min="14844" max="14844" width="25" style="78" bestFit="1" customWidth="1"/>
    <col min="14845" max="14847" width="11.42578125" style="78"/>
    <col min="14848" max="14848" width="16.42578125" style="78" customWidth="1"/>
    <col min="14849" max="14849" width="14.85546875" style="78" customWidth="1"/>
    <col min="14850" max="15098" width="11.42578125" style="78"/>
    <col min="15099" max="15099" width="22.42578125" style="78" customWidth="1"/>
    <col min="15100" max="15100" width="25" style="78" bestFit="1" customWidth="1"/>
    <col min="15101" max="15103" width="11.42578125" style="78"/>
    <col min="15104" max="15104" width="16.42578125" style="78" customWidth="1"/>
    <col min="15105" max="15105" width="14.85546875" style="78" customWidth="1"/>
    <col min="15106" max="15354" width="11.42578125" style="78"/>
    <col min="15355" max="15355" width="22.42578125" style="78" customWidth="1"/>
    <col min="15356" max="15356" width="25" style="78" bestFit="1" customWidth="1"/>
    <col min="15357" max="15359" width="11.42578125" style="78"/>
    <col min="15360" max="15360" width="16.42578125" style="78" customWidth="1"/>
    <col min="15361" max="15361" width="14.85546875" style="78" customWidth="1"/>
    <col min="15362" max="15610" width="11.42578125" style="78"/>
    <col min="15611" max="15611" width="22.42578125" style="78" customWidth="1"/>
    <col min="15612" max="15612" width="25" style="78" bestFit="1" customWidth="1"/>
    <col min="15613" max="15615" width="11.42578125" style="78"/>
    <col min="15616" max="15616" width="16.42578125" style="78" customWidth="1"/>
    <col min="15617" max="15617" width="14.85546875" style="78" customWidth="1"/>
    <col min="15618" max="15866" width="11.42578125" style="78"/>
    <col min="15867" max="15867" width="22.42578125" style="78" customWidth="1"/>
    <col min="15868" max="15868" width="25" style="78" bestFit="1" customWidth="1"/>
    <col min="15869" max="15871" width="11.42578125" style="78"/>
    <col min="15872" max="15872" width="16.42578125" style="78" customWidth="1"/>
    <col min="15873" max="15873" width="14.85546875" style="78" customWidth="1"/>
    <col min="15874" max="16122" width="11.42578125" style="78"/>
    <col min="16123" max="16123" width="22.42578125" style="78" customWidth="1"/>
    <col min="16124" max="16124" width="25" style="78" bestFit="1" customWidth="1"/>
    <col min="16125" max="16127" width="11.42578125" style="78"/>
    <col min="16128" max="16128" width="16.42578125" style="78" customWidth="1"/>
    <col min="16129" max="16129" width="14.85546875" style="78" customWidth="1"/>
    <col min="16130" max="16384" width="11.42578125" style="78"/>
  </cols>
  <sheetData>
    <row r="1" spans="1:8" ht="13.5" customHeight="1" thickBot="1" x14ac:dyDescent="0.25">
      <c r="A1" s="583" t="s">
        <v>234</v>
      </c>
      <c r="B1" s="586" t="s">
        <v>402</v>
      </c>
      <c r="C1" s="583" t="s">
        <v>403</v>
      </c>
      <c r="D1" s="589" t="s">
        <v>404</v>
      </c>
      <c r="E1" s="590"/>
      <c r="F1" s="590"/>
      <c r="G1" s="590"/>
      <c r="H1" s="591"/>
    </row>
    <row r="2" spans="1:8" ht="23.25" customHeight="1" thickBot="1" x14ac:dyDescent="0.25">
      <c r="A2" s="584"/>
      <c r="B2" s="587"/>
      <c r="C2" s="584"/>
      <c r="D2" s="592" t="s">
        <v>405</v>
      </c>
      <c r="E2" s="593" t="s">
        <v>406</v>
      </c>
      <c r="F2" s="593"/>
      <c r="G2" s="593" t="s">
        <v>407</v>
      </c>
      <c r="H2" s="593"/>
    </row>
    <row r="3" spans="1:8" ht="13.5" thickBot="1" x14ac:dyDescent="0.25">
      <c r="A3" s="585"/>
      <c r="B3" s="588"/>
      <c r="C3" s="585"/>
      <c r="D3" s="593"/>
      <c r="E3" s="79" t="s">
        <v>384</v>
      </c>
      <c r="F3" s="79" t="s">
        <v>408</v>
      </c>
      <c r="G3" s="79" t="s">
        <v>384</v>
      </c>
      <c r="H3" s="79" t="s">
        <v>408</v>
      </c>
    </row>
    <row r="4" spans="1:8" x14ac:dyDescent="0.2">
      <c r="A4" s="580">
        <v>1</v>
      </c>
      <c r="B4" s="582" t="s">
        <v>409</v>
      </c>
      <c r="C4" s="80" t="s">
        <v>410</v>
      </c>
      <c r="D4" s="286">
        <f t="shared" ref="D4:D13" si="0">+E4+G4</f>
        <v>-110</v>
      </c>
      <c r="E4" s="82">
        <v>-60</v>
      </c>
      <c r="F4" s="83" t="s">
        <v>597</v>
      </c>
      <c r="G4" s="81">
        <v>-50</v>
      </c>
      <c r="H4" s="82" t="s">
        <v>598</v>
      </c>
    </row>
    <row r="5" spans="1:8" x14ac:dyDescent="0.2">
      <c r="A5" s="581"/>
      <c r="B5" s="576"/>
      <c r="C5" s="80" t="s">
        <v>412</v>
      </c>
      <c r="D5" s="286">
        <f t="shared" si="0"/>
        <v>-100</v>
      </c>
      <c r="E5" s="82">
        <v>-50</v>
      </c>
      <c r="F5" s="83" t="s">
        <v>596</v>
      </c>
      <c r="G5" s="81">
        <v>-50</v>
      </c>
      <c r="H5" s="82" t="s">
        <v>598</v>
      </c>
    </row>
    <row r="6" spans="1:8" x14ac:dyDescent="0.2">
      <c r="A6" s="581"/>
      <c r="B6" s="576"/>
      <c r="C6" s="80" t="s">
        <v>413</v>
      </c>
      <c r="D6" s="286">
        <f t="shared" si="0"/>
        <v>-150</v>
      </c>
      <c r="E6" s="82">
        <v>-100</v>
      </c>
      <c r="F6" s="83" t="s">
        <v>599</v>
      </c>
      <c r="G6" s="81">
        <v>-50</v>
      </c>
      <c r="H6" s="82" t="s">
        <v>598</v>
      </c>
    </row>
    <row r="7" spans="1:8" x14ac:dyDescent="0.2">
      <c r="A7" s="581"/>
      <c r="B7" s="576"/>
      <c r="C7" s="80" t="s">
        <v>414</v>
      </c>
      <c r="D7" s="286">
        <f t="shared" si="0"/>
        <v>-70</v>
      </c>
      <c r="E7" s="81">
        <v>-20</v>
      </c>
      <c r="F7" s="83" t="s">
        <v>599</v>
      </c>
      <c r="G7" s="81">
        <v>-50</v>
      </c>
      <c r="H7" s="82" t="s">
        <v>598</v>
      </c>
    </row>
    <row r="8" spans="1:8" x14ac:dyDescent="0.2">
      <c r="A8" s="581"/>
      <c r="B8" s="576"/>
      <c r="C8" s="80" t="s">
        <v>415</v>
      </c>
      <c r="D8" s="286">
        <f t="shared" si="0"/>
        <v>-110</v>
      </c>
      <c r="E8" s="81">
        <v>-60</v>
      </c>
      <c r="F8" s="83" t="s">
        <v>599</v>
      </c>
      <c r="G8" s="81">
        <v>-50</v>
      </c>
      <c r="H8" s="82" t="s">
        <v>598</v>
      </c>
    </row>
    <row r="9" spans="1:8" x14ac:dyDescent="0.2">
      <c r="A9" s="581"/>
      <c r="B9" s="576"/>
      <c r="C9" s="80" t="s">
        <v>416</v>
      </c>
      <c r="D9" s="286">
        <f t="shared" si="0"/>
        <v>-70</v>
      </c>
      <c r="E9" s="81">
        <v>-20</v>
      </c>
      <c r="F9" s="83" t="s">
        <v>599</v>
      </c>
      <c r="G9" s="81">
        <v>-50</v>
      </c>
      <c r="H9" s="82" t="s">
        <v>598</v>
      </c>
    </row>
    <row r="10" spans="1:8" x14ac:dyDescent="0.2">
      <c r="A10" s="581"/>
      <c r="B10" s="576"/>
      <c r="C10" s="80" t="s">
        <v>417</v>
      </c>
      <c r="D10" s="286">
        <f t="shared" si="0"/>
        <v>-70</v>
      </c>
      <c r="E10" s="81">
        <v>-20</v>
      </c>
      <c r="F10" s="83" t="s">
        <v>599</v>
      </c>
      <c r="G10" s="81">
        <v>-50</v>
      </c>
      <c r="H10" s="82" t="s">
        <v>598</v>
      </c>
    </row>
    <row r="11" spans="1:8" x14ac:dyDescent="0.2">
      <c r="A11" s="581"/>
      <c r="B11" s="576"/>
      <c r="C11" s="80" t="s">
        <v>418</v>
      </c>
      <c r="D11" s="286">
        <f t="shared" si="0"/>
        <v>-70</v>
      </c>
      <c r="E11" s="81">
        <v>-20</v>
      </c>
      <c r="F11" s="83" t="s">
        <v>599</v>
      </c>
      <c r="G11" s="81">
        <v>-50</v>
      </c>
      <c r="H11" s="82" t="s">
        <v>598</v>
      </c>
    </row>
    <row r="12" spans="1:8" x14ac:dyDescent="0.2">
      <c r="A12" s="581"/>
      <c r="B12" s="576"/>
      <c r="C12" s="80" t="s">
        <v>419</v>
      </c>
      <c r="D12" s="286">
        <f t="shared" si="0"/>
        <v>-150</v>
      </c>
      <c r="E12" s="82">
        <v>-100</v>
      </c>
      <c r="F12" s="83" t="s">
        <v>599</v>
      </c>
      <c r="G12" s="81">
        <v>-50</v>
      </c>
      <c r="H12" s="82" t="s">
        <v>598</v>
      </c>
    </row>
    <row r="13" spans="1:8" ht="13.5" thickBot="1" x14ac:dyDescent="0.25">
      <c r="A13" s="581"/>
      <c r="B13" s="576"/>
      <c r="C13" s="80" t="s">
        <v>420</v>
      </c>
      <c r="D13" s="286">
        <f t="shared" si="0"/>
        <v>450</v>
      </c>
      <c r="E13" s="82">
        <v>250</v>
      </c>
      <c r="F13" s="83" t="s">
        <v>421</v>
      </c>
      <c r="G13" s="81">
        <v>200</v>
      </c>
      <c r="H13" s="82" t="s">
        <v>421</v>
      </c>
    </row>
    <row r="14" spans="1:8" ht="13.5" thickBot="1" x14ac:dyDescent="0.25">
      <c r="A14" s="579"/>
      <c r="B14" s="575"/>
      <c r="C14" s="84" t="s">
        <v>356</v>
      </c>
      <c r="D14" s="283">
        <f>AVERAGE(D4:D13)</f>
        <v>-45</v>
      </c>
      <c r="E14" s="85" t="s">
        <v>25</v>
      </c>
      <c r="F14" s="85"/>
      <c r="G14" s="85" t="s">
        <v>25</v>
      </c>
      <c r="H14" s="86"/>
    </row>
    <row r="15" spans="1:8" x14ac:dyDescent="0.2">
      <c r="A15" s="578">
        <v>2</v>
      </c>
      <c r="B15" s="574" t="s">
        <v>422</v>
      </c>
      <c r="C15" s="80" t="s">
        <v>423</v>
      </c>
      <c r="D15" s="286">
        <f>+E15+G15</f>
        <v>120</v>
      </c>
      <c r="E15" s="81">
        <v>-30</v>
      </c>
      <c r="F15" s="83" t="s">
        <v>635</v>
      </c>
      <c r="G15" s="81">
        <v>150</v>
      </c>
      <c r="H15" s="82" t="s">
        <v>618</v>
      </c>
    </row>
    <row r="16" spans="1:8" x14ac:dyDescent="0.2">
      <c r="A16" s="581"/>
      <c r="B16" s="576"/>
      <c r="C16" s="80" t="s">
        <v>424</v>
      </c>
      <c r="D16" s="286">
        <f>+E16+G16</f>
        <v>450</v>
      </c>
      <c r="E16" s="81">
        <v>250</v>
      </c>
      <c r="F16" s="83" t="s">
        <v>421</v>
      </c>
      <c r="G16" s="81">
        <v>200</v>
      </c>
      <c r="H16" s="82" t="s">
        <v>421</v>
      </c>
    </row>
    <row r="17" spans="1:8" ht="13.5" thickBot="1" x14ac:dyDescent="0.25">
      <c r="A17" s="581"/>
      <c r="B17" s="576"/>
      <c r="C17" s="80" t="s">
        <v>425</v>
      </c>
      <c r="D17" s="286">
        <f>+E17+G17</f>
        <v>120</v>
      </c>
      <c r="E17" s="81">
        <v>-30</v>
      </c>
      <c r="F17" s="83" t="s">
        <v>635</v>
      </c>
      <c r="G17" s="81">
        <v>150</v>
      </c>
      <c r="H17" s="82" t="s">
        <v>618</v>
      </c>
    </row>
    <row r="18" spans="1:8" ht="13.5" thickBot="1" x14ac:dyDescent="0.25">
      <c r="A18" s="579"/>
      <c r="B18" s="575"/>
      <c r="C18" s="84" t="s">
        <v>356</v>
      </c>
      <c r="D18" s="283">
        <f>AVERAGE(D15:D17)</f>
        <v>230</v>
      </c>
      <c r="E18" s="87" t="s">
        <v>25</v>
      </c>
      <c r="F18" s="88"/>
      <c r="G18" s="87" t="s">
        <v>25</v>
      </c>
      <c r="H18" s="86"/>
    </row>
    <row r="19" spans="1:8" ht="13.5" thickBot="1" x14ac:dyDescent="0.25">
      <c r="A19" s="578">
        <v>3</v>
      </c>
      <c r="B19" s="574" t="s">
        <v>426</v>
      </c>
      <c r="C19" s="89" t="s">
        <v>427</v>
      </c>
      <c r="D19" s="286">
        <f>+E19+G19</f>
        <v>450</v>
      </c>
      <c r="E19" s="81">
        <v>250</v>
      </c>
      <c r="F19" s="90" t="s">
        <v>421</v>
      </c>
      <c r="G19" s="81">
        <v>200</v>
      </c>
      <c r="H19" s="91" t="s">
        <v>421</v>
      </c>
    </row>
    <row r="20" spans="1:8" ht="22.5" customHeight="1" thickBot="1" x14ac:dyDescent="0.25">
      <c r="A20" s="579"/>
      <c r="B20" s="575"/>
      <c r="C20" s="92" t="s">
        <v>356</v>
      </c>
      <c r="D20" s="283">
        <f>SUM(D19)</f>
        <v>450</v>
      </c>
      <c r="E20" s="85" t="s">
        <v>25</v>
      </c>
      <c r="F20" s="88"/>
      <c r="G20" s="85" t="s">
        <v>25</v>
      </c>
      <c r="H20" s="93"/>
    </row>
    <row r="21" spans="1:8" ht="13.5" thickBot="1" x14ac:dyDescent="0.25">
      <c r="A21" s="578">
        <v>4</v>
      </c>
      <c r="B21" s="574" t="s">
        <v>394</v>
      </c>
      <c r="C21" s="80" t="s">
        <v>427</v>
      </c>
      <c r="D21" s="286">
        <f>+G21+E21</f>
        <v>300</v>
      </c>
      <c r="E21" s="81">
        <v>100</v>
      </c>
      <c r="F21" s="90" t="s">
        <v>617</v>
      </c>
      <c r="G21" s="81">
        <v>200</v>
      </c>
      <c r="H21" s="81" t="s">
        <v>411</v>
      </c>
    </row>
    <row r="22" spans="1:8" ht="21.75" customHeight="1" thickBot="1" x14ac:dyDescent="0.25">
      <c r="A22" s="579"/>
      <c r="B22" s="575"/>
      <c r="C22" s="84" t="s">
        <v>356</v>
      </c>
      <c r="D22" s="283">
        <f>SUM(D21:D21)</f>
        <v>300</v>
      </c>
      <c r="E22" s="85" t="s">
        <v>25</v>
      </c>
      <c r="F22" s="85" t="s">
        <v>25</v>
      </c>
      <c r="G22" s="85" t="s">
        <v>25</v>
      </c>
      <c r="H22" s="86"/>
    </row>
    <row r="23" spans="1:8" ht="13.5" thickBot="1" x14ac:dyDescent="0.25">
      <c r="A23" s="578">
        <v>5</v>
      </c>
      <c r="B23" s="574" t="s">
        <v>395</v>
      </c>
      <c r="C23" s="80" t="s">
        <v>428</v>
      </c>
      <c r="D23" s="286">
        <f>+E23+G23</f>
        <v>250</v>
      </c>
      <c r="E23" s="94">
        <v>100</v>
      </c>
      <c r="F23" s="90" t="s">
        <v>617</v>
      </c>
      <c r="G23" s="94">
        <v>150</v>
      </c>
      <c r="H23" s="95" t="s">
        <v>618</v>
      </c>
    </row>
    <row r="24" spans="1:8" ht="13.5" thickBot="1" x14ac:dyDescent="0.25">
      <c r="A24" s="579"/>
      <c r="B24" s="575"/>
      <c r="C24" s="84" t="s">
        <v>356</v>
      </c>
      <c r="D24" s="287">
        <f>SUM(D23)</f>
        <v>250</v>
      </c>
      <c r="E24" s="87" t="s">
        <v>25</v>
      </c>
      <c r="F24" s="88"/>
      <c r="G24" s="87" t="s">
        <v>25</v>
      </c>
      <c r="H24" s="93"/>
    </row>
    <row r="25" spans="1:8" ht="13.5" thickBot="1" x14ac:dyDescent="0.25">
      <c r="A25" s="578">
        <v>6</v>
      </c>
      <c r="B25" s="574" t="s">
        <v>429</v>
      </c>
      <c r="C25" s="80" t="s">
        <v>430</v>
      </c>
      <c r="D25" s="286">
        <f>+E25+G25</f>
        <v>450</v>
      </c>
      <c r="E25" s="94">
        <v>250</v>
      </c>
      <c r="F25" s="90" t="s">
        <v>421</v>
      </c>
      <c r="G25" s="81">
        <v>200</v>
      </c>
      <c r="H25" s="95" t="s">
        <v>421</v>
      </c>
    </row>
    <row r="26" spans="1:8" ht="13.5" thickBot="1" x14ac:dyDescent="0.25">
      <c r="A26" s="579"/>
      <c r="B26" s="575"/>
      <c r="C26" s="84" t="s">
        <v>356</v>
      </c>
      <c r="D26" s="283">
        <f>SUM(D25)</f>
        <v>450</v>
      </c>
      <c r="E26" s="85" t="s">
        <v>25</v>
      </c>
      <c r="F26" s="88"/>
      <c r="G26" s="85" t="s">
        <v>25</v>
      </c>
      <c r="H26" s="86"/>
    </row>
    <row r="27" spans="1:8" ht="13.5" thickBot="1" x14ac:dyDescent="0.25">
      <c r="A27" s="578">
        <v>7</v>
      </c>
      <c r="B27" s="574" t="s">
        <v>431</v>
      </c>
      <c r="C27" s="80" t="s">
        <v>430</v>
      </c>
      <c r="D27" s="286">
        <f>+E27+G27</f>
        <v>450</v>
      </c>
      <c r="E27" s="94">
        <v>250</v>
      </c>
      <c r="F27" s="90" t="s">
        <v>421</v>
      </c>
      <c r="G27" s="81">
        <v>200</v>
      </c>
      <c r="H27" s="95" t="s">
        <v>421</v>
      </c>
    </row>
    <row r="28" spans="1:8" ht="19.5" customHeight="1" thickBot="1" x14ac:dyDescent="0.25">
      <c r="A28" s="579"/>
      <c r="B28" s="575"/>
      <c r="C28" s="84" t="s">
        <v>356</v>
      </c>
      <c r="D28" s="288">
        <f>SUM(D27)</f>
        <v>450</v>
      </c>
      <c r="E28" s="88" t="s">
        <v>25</v>
      </c>
      <c r="F28" s="88"/>
      <c r="G28" s="88" t="s">
        <v>25</v>
      </c>
      <c r="H28" s="93"/>
    </row>
    <row r="29" spans="1:8" ht="13.5" thickBot="1" x14ac:dyDescent="0.25">
      <c r="A29" s="578">
        <v>8</v>
      </c>
      <c r="B29" s="574" t="s">
        <v>432</v>
      </c>
      <c r="C29" s="80" t="s">
        <v>428</v>
      </c>
      <c r="D29" s="286">
        <f>+E29+G29</f>
        <v>300</v>
      </c>
      <c r="E29" s="94">
        <v>100</v>
      </c>
      <c r="F29" s="90" t="s">
        <v>617</v>
      </c>
      <c r="G29" s="94">
        <v>200</v>
      </c>
      <c r="H29" s="95" t="s">
        <v>411</v>
      </c>
    </row>
    <row r="30" spans="1:8" ht="13.5" thickBot="1" x14ac:dyDescent="0.25">
      <c r="A30" s="579"/>
      <c r="B30" s="575"/>
      <c r="C30" s="84" t="s">
        <v>356</v>
      </c>
      <c r="D30" s="283">
        <f>SUM(D29)</f>
        <v>300</v>
      </c>
      <c r="E30" s="85" t="s">
        <v>25</v>
      </c>
      <c r="F30" s="112">
        <v>0.03</v>
      </c>
      <c r="G30" s="85" t="s">
        <v>25</v>
      </c>
      <c r="H30" s="93" t="s">
        <v>411</v>
      </c>
    </row>
    <row r="31" spans="1:8" ht="29.25" customHeight="1" thickBot="1" x14ac:dyDescent="0.25">
      <c r="A31" s="578">
        <v>9</v>
      </c>
      <c r="B31" s="574" t="s">
        <v>433</v>
      </c>
      <c r="C31" s="96" t="s">
        <v>427</v>
      </c>
      <c r="D31" s="289">
        <f>+E31+G31</f>
        <v>400</v>
      </c>
      <c r="E31" s="98">
        <v>250</v>
      </c>
      <c r="F31" s="99">
        <v>0</v>
      </c>
      <c r="G31" s="97">
        <v>150</v>
      </c>
      <c r="H31" s="100">
        <v>50000000</v>
      </c>
    </row>
    <row r="32" spans="1:8" ht="13.5" thickBot="1" x14ac:dyDescent="0.25">
      <c r="A32" s="579"/>
      <c r="B32" s="575"/>
      <c r="C32" s="84" t="s">
        <v>356</v>
      </c>
      <c r="D32" s="283">
        <f>SUM(D31)</f>
        <v>400</v>
      </c>
      <c r="E32" s="85" t="s">
        <v>25</v>
      </c>
      <c r="F32" s="88"/>
      <c r="G32" s="85" t="s">
        <v>25</v>
      </c>
      <c r="H32" s="93"/>
    </row>
    <row r="33" spans="1:8" ht="13.5" thickBot="1" x14ac:dyDescent="0.25">
      <c r="A33" s="578">
        <v>10</v>
      </c>
      <c r="B33" s="574" t="s">
        <v>400</v>
      </c>
      <c r="C33" s="80" t="s">
        <v>430</v>
      </c>
      <c r="D33" s="286">
        <f>+E33+G33</f>
        <v>450</v>
      </c>
      <c r="E33" s="94">
        <v>250</v>
      </c>
      <c r="F33" s="90" t="s">
        <v>421</v>
      </c>
      <c r="G33" s="81">
        <v>200</v>
      </c>
      <c r="H33" s="95" t="s">
        <v>421</v>
      </c>
    </row>
    <row r="34" spans="1:8" ht="13.5" thickBot="1" x14ac:dyDescent="0.25">
      <c r="A34" s="579"/>
      <c r="B34" s="575"/>
      <c r="C34" s="84" t="s">
        <v>356</v>
      </c>
      <c r="D34" s="283">
        <f>SUM(D33)</f>
        <v>450</v>
      </c>
      <c r="E34" s="85" t="s">
        <v>25</v>
      </c>
      <c r="F34" s="88"/>
      <c r="G34" s="85" t="s">
        <v>25</v>
      </c>
      <c r="H34" s="93"/>
    </row>
    <row r="35" spans="1:8" ht="13.5" thickBot="1" x14ac:dyDescent="0.25">
      <c r="A35" s="572">
        <v>11</v>
      </c>
      <c r="B35" s="574" t="s">
        <v>449</v>
      </c>
      <c r="C35" s="96" t="s">
        <v>427</v>
      </c>
      <c r="D35" s="289">
        <f>+G35+E35</f>
        <v>-180</v>
      </c>
      <c r="E35" s="285">
        <v>-80</v>
      </c>
      <c r="F35" s="279" t="s">
        <v>597</v>
      </c>
      <c r="G35" s="284">
        <v>-100</v>
      </c>
      <c r="H35" s="279" t="s">
        <v>652</v>
      </c>
    </row>
    <row r="36" spans="1:8" ht="13.5" thickBot="1" x14ac:dyDescent="0.25">
      <c r="A36" s="573"/>
      <c r="B36" s="575"/>
      <c r="C36" s="84" t="s">
        <v>356</v>
      </c>
      <c r="D36" s="283">
        <f>SUM(D35)</f>
        <v>-180</v>
      </c>
      <c r="E36" s="85" t="s">
        <v>25</v>
      </c>
      <c r="F36" s="88"/>
      <c r="G36" s="85" t="s">
        <v>25</v>
      </c>
      <c r="H36" s="93"/>
    </row>
    <row r="37" spans="1:8" ht="13.15" customHeight="1" x14ac:dyDescent="0.2">
      <c r="A37" s="572">
        <v>12</v>
      </c>
      <c r="B37" s="574" t="s">
        <v>450</v>
      </c>
      <c r="C37" s="80" t="s">
        <v>410</v>
      </c>
      <c r="D37" s="286">
        <f t="shared" ref="D37:D39" si="1">+E37+G37</f>
        <v>130</v>
      </c>
      <c r="E37" s="82">
        <v>-20</v>
      </c>
      <c r="F37" s="83" t="s">
        <v>635</v>
      </c>
      <c r="G37" s="81">
        <v>150</v>
      </c>
      <c r="H37" s="82" t="s">
        <v>618</v>
      </c>
    </row>
    <row r="38" spans="1:8" ht="13.9" customHeight="1" x14ac:dyDescent="0.2">
      <c r="A38" s="577"/>
      <c r="B38" s="576"/>
      <c r="C38" s="80" t="s">
        <v>510</v>
      </c>
      <c r="D38" s="286">
        <f t="shared" si="1"/>
        <v>80</v>
      </c>
      <c r="E38" s="82">
        <v>-20</v>
      </c>
      <c r="F38" s="83" t="s">
        <v>635</v>
      </c>
      <c r="G38" s="81">
        <v>100</v>
      </c>
      <c r="H38" s="82" t="s">
        <v>598</v>
      </c>
    </row>
    <row r="39" spans="1:8" ht="15" customHeight="1" thickBot="1" x14ac:dyDescent="0.25">
      <c r="A39" s="577"/>
      <c r="B39" s="576"/>
      <c r="C39" s="80" t="s">
        <v>413</v>
      </c>
      <c r="D39" s="286">
        <f t="shared" si="1"/>
        <v>130</v>
      </c>
      <c r="E39" s="82">
        <v>-20</v>
      </c>
      <c r="F39" s="83" t="s">
        <v>635</v>
      </c>
      <c r="G39" s="81">
        <v>150</v>
      </c>
      <c r="H39" s="82" t="s">
        <v>618</v>
      </c>
    </row>
    <row r="40" spans="1:8" ht="13.9" customHeight="1" thickBot="1" x14ac:dyDescent="0.25">
      <c r="A40" s="573"/>
      <c r="B40" s="575"/>
      <c r="C40" s="84" t="s">
        <v>356</v>
      </c>
      <c r="D40" s="283">
        <f>AVERAGE(D37:D39)</f>
        <v>113.33333333333333</v>
      </c>
      <c r="E40" s="111" t="s">
        <v>25</v>
      </c>
      <c r="F40" s="88"/>
      <c r="G40" s="111" t="s">
        <v>25</v>
      </c>
      <c r="H40" s="86"/>
    </row>
    <row r="41" spans="1:8" ht="13.5" thickBot="1" x14ac:dyDescent="0.25">
      <c r="A41" s="572">
        <v>13</v>
      </c>
      <c r="B41" s="574" t="s">
        <v>532</v>
      </c>
      <c r="C41" s="80" t="s">
        <v>428</v>
      </c>
      <c r="D41" s="286">
        <f>+E41+G41</f>
        <v>350</v>
      </c>
      <c r="E41" s="94">
        <v>150</v>
      </c>
      <c r="F41" s="90" t="s">
        <v>635</v>
      </c>
      <c r="G41" s="94">
        <v>200</v>
      </c>
      <c r="H41" s="173" t="s">
        <v>664</v>
      </c>
    </row>
    <row r="42" spans="1:8" ht="13.5" thickBot="1" x14ac:dyDescent="0.25">
      <c r="A42" s="573"/>
      <c r="B42" s="575"/>
      <c r="C42" s="84" t="s">
        <v>356</v>
      </c>
      <c r="D42" s="283">
        <f>AVERAGE(D41:D41)</f>
        <v>350</v>
      </c>
      <c r="E42" s="111" t="s">
        <v>25</v>
      </c>
      <c r="F42" s="88"/>
      <c r="G42" s="111" t="s">
        <v>25</v>
      </c>
      <c r="H42" s="86"/>
    </row>
  </sheetData>
  <mergeCells count="33">
    <mergeCell ref="A1:A3"/>
    <mergeCell ref="B1:B3"/>
    <mergeCell ref="C1:C3"/>
    <mergeCell ref="D1:H1"/>
    <mergeCell ref="D2:D3"/>
    <mergeCell ref="E2:F2"/>
    <mergeCell ref="G2:H2"/>
    <mergeCell ref="A4:A14"/>
    <mergeCell ref="B4:B14"/>
    <mergeCell ref="A15:A18"/>
    <mergeCell ref="B15:B18"/>
    <mergeCell ref="A19:A20"/>
    <mergeCell ref="B19:B20"/>
    <mergeCell ref="A21:A22"/>
    <mergeCell ref="B21:B22"/>
    <mergeCell ref="A23:A24"/>
    <mergeCell ref="B23:B24"/>
    <mergeCell ref="A25:A26"/>
    <mergeCell ref="B25:B26"/>
    <mergeCell ref="A33:A34"/>
    <mergeCell ref="B33:B34"/>
    <mergeCell ref="A27:A28"/>
    <mergeCell ref="B27:B28"/>
    <mergeCell ref="A29:A30"/>
    <mergeCell ref="B29:B30"/>
    <mergeCell ref="A31:A32"/>
    <mergeCell ref="B31:B32"/>
    <mergeCell ref="A41:A42"/>
    <mergeCell ref="B41:B42"/>
    <mergeCell ref="A35:A36"/>
    <mergeCell ref="B35:B36"/>
    <mergeCell ref="B37:B40"/>
    <mergeCell ref="A37:A40"/>
  </mergeCells>
  <printOptions horizontalCentered="1" verticalCentered="1"/>
  <pageMargins left="0.31496062992125984" right="0.31496062992125984" top="0.74803149606299213" bottom="0.74803149606299213" header="0.31496062992125984" footer="0.31496062992125984"/>
  <pageSetup paperSize="119" scale="75" orientation="portrait" r:id="rId1"/>
  <ignoredErrors>
    <ignoredError sqref="D14 D1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view="pageBreakPreview" topLeftCell="B6" zoomScale="86" zoomScaleNormal="85" zoomScaleSheetLayoutView="86" workbookViewId="0">
      <selection activeCell="F19" sqref="F19"/>
    </sheetView>
  </sheetViews>
  <sheetFormatPr baseColWidth="10" defaultColWidth="11.42578125" defaultRowHeight="12.75" x14ac:dyDescent="0.2"/>
  <cols>
    <col min="1" max="1" width="4.85546875" style="41" customWidth="1"/>
    <col min="2" max="2" width="59.7109375" style="41" bestFit="1" customWidth="1"/>
    <col min="3" max="3" width="21.85546875" style="41" customWidth="1"/>
    <col min="4" max="4" width="13.140625" style="41" customWidth="1"/>
    <col min="5" max="5" width="10.7109375" style="41" customWidth="1"/>
    <col min="6" max="6" width="6.85546875" style="41" customWidth="1"/>
    <col min="7" max="7" width="12.85546875" style="41" customWidth="1"/>
    <col min="8" max="220" width="11.42578125" style="41"/>
    <col min="221" max="221" width="4.85546875" style="41" customWidth="1"/>
    <col min="222" max="222" width="4.7109375" style="41" customWidth="1"/>
    <col min="223" max="223" width="37.7109375" style="41" customWidth="1"/>
    <col min="224" max="224" width="10.85546875" style="41" customWidth="1"/>
    <col min="225" max="225" width="4.7109375" style="41" customWidth="1"/>
    <col min="226" max="226" width="9.42578125" style="41" customWidth="1"/>
    <col min="227" max="227" width="5.28515625" style="41" customWidth="1"/>
    <col min="228" max="228" width="6.85546875" style="41" customWidth="1"/>
    <col min="229" max="229" width="10" style="41" customWidth="1"/>
    <col min="230" max="230" width="4" style="41" bestFit="1" customWidth="1"/>
    <col min="231" max="231" width="8.28515625" style="41" customWidth="1"/>
    <col min="232" max="232" width="4" style="41" bestFit="1" customWidth="1"/>
    <col min="233" max="233" width="7.42578125" style="41" bestFit="1" customWidth="1"/>
    <col min="234" max="234" width="10.85546875" style="41" customWidth="1"/>
    <col min="235" max="235" width="4" style="41" bestFit="1" customWidth="1"/>
    <col min="236" max="236" width="9.5703125" style="41" customWidth="1"/>
    <col min="237" max="237" width="3.140625" style="41" bestFit="1" customWidth="1"/>
    <col min="238" max="238" width="7.42578125" style="41" bestFit="1" customWidth="1"/>
    <col min="239" max="239" width="12.85546875" style="41" customWidth="1"/>
    <col min="240" max="240" width="4" style="41" bestFit="1" customWidth="1"/>
    <col min="241" max="241" width="9.28515625" style="41" customWidth="1"/>
    <col min="242" max="242" width="4" style="41" bestFit="1" customWidth="1"/>
    <col min="243" max="243" width="7.42578125" style="41" bestFit="1" customWidth="1"/>
    <col min="244" max="244" width="10.140625" style="41" customWidth="1"/>
    <col min="245" max="245" width="5.42578125" style="41" customWidth="1"/>
    <col min="246" max="246" width="7.85546875" style="41" customWidth="1"/>
    <col min="247" max="247" width="4" style="41" customWidth="1"/>
    <col min="248" max="248" width="10.7109375" style="41" customWidth="1"/>
    <col min="249" max="249" width="11.42578125" style="41"/>
    <col min="250" max="251" width="5.5703125" style="41" customWidth="1"/>
    <col min="252" max="252" width="5" style="41" customWidth="1"/>
    <col min="253" max="253" width="6.140625" style="41" customWidth="1"/>
    <col min="254" max="476" width="11.42578125" style="41"/>
    <col min="477" max="477" width="4.85546875" style="41" customWidth="1"/>
    <col min="478" max="478" width="4.7109375" style="41" customWidth="1"/>
    <col min="479" max="479" width="37.7109375" style="41" customWidth="1"/>
    <col min="480" max="480" width="10.85546875" style="41" customWidth="1"/>
    <col min="481" max="481" width="4.7109375" style="41" customWidth="1"/>
    <col min="482" max="482" width="9.42578125" style="41" customWidth="1"/>
    <col min="483" max="483" width="5.28515625" style="41" customWidth="1"/>
    <col min="484" max="484" width="6.85546875" style="41" customWidth="1"/>
    <col min="485" max="485" width="10" style="41" customWidth="1"/>
    <col min="486" max="486" width="4" style="41" bestFit="1" customWidth="1"/>
    <col min="487" max="487" width="8.28515625" style="41" customWidth="1"/>
    <col min="488" max="488" width="4" style="41" bestFit="1" customWidth="1"/>
    <col min="489" max="489" width="7.42578125" style="41" bestFit="1" customWidth="1"/>
    <col min="490" max="490" width="10.85546875" style="41" customWidth="1"/>
    <col min="491" max="491" width="4" style="41" bestFit="1" customWidth="1"/>
    <col min="492" max="492" width="9.5703125" style="41" customWidth="1"/>
    <col min="493" max="493" width="3.140625" style="41" bestFit="1" customWidth="1"/>
    <col min="494" max="494" width="7.42578125" style="41" bestFit="1" customWidth="1"/>
    <col min="495" max="495" width="12.85546875" style="41" customWidth="1"/>
    <col min="496" max="496" width="4" style="41" bestFit="1" customWidth="1"/>
    <col min="497" max="497" width="9.28515625" style="41" customWidth="1"/>
    <col min="498" max="498" width="4" style="41" bestFit="1" customWidth="1"/>
    <col min="499" max="499" width="7.42578125" style="41" bestFit="1" customWidth="1"/>
    <col min="500" max="500" width="10.140625" style="41" customWidth="1"/>
    <col min="501" max="501" width="5.42578125" style="41" customWidth="1"/>
    <col min="502" max="502" width="7.85546875" style="41" customWidth="1"/>
    <col min="503" max="503" width="4" style="41" customWidth="1"/>
    <col min="504" max="504" width="10.7109375" style="41" customWidth="1"/>
    <col min="505" max="505" width="11.42578125" style="41"/>
    <col min="506" max="507" width="5.5703125" style="41" customWidth="1"/>
    <col min="508" max="508" width="5" style="41" customWidth="1"/>
    <col min="509" max="509" width="6.140625" style="41" customWidth="1"/>
    <col min="510" max="732" width="11.42578125" style="41"/>
    <col min="733" max="733" width="4.85546875" style="41" customWidth="1"/>
    <col min="734" max="734" width="4.7109375" style="41" customWidth="1"/>
    <col min="735" max="735" width="37.7109375" style="41" customWidth="1"/>
    <col min="736" max="736" width="10.85546875" style="41" customWidth="1"/>
    <col min="737" max="737" width="4.7109375" style="41" customWidth="1"/>
    <col min="738" max="738" width="9.42578125" style="41" customWidth="1"/>
    <col min="739" max="739" width="5.28515625" style="41" customWidth="1"/>
    <col min="740" max="740" width="6.85546875" style="41" customWidth="1"/>
    <col min="741" max="741" width="10" style="41" customWidth="1"/>
    <col min="742" max="742" width="4" style="41" bestFit="1" customWidth="1"/>
    <col min="743" max="743" width="8.28515625" style="41" customWidth="1"/>
    <col min="744" max="744" width="4" style="41" bestFit="1" customWidth="1"/>
    <col min="745" max="745" width="7.42578125" style="41" bestFit="1" customWidth="1"/>
    <col min="746" max="746" width="10.85546875" style="41" customWidth="1"/>
    <col min="747" max="747" width="4" style="41" bestFit="1" customWidth="1"/>
    <col min="748" max="748" width="9.5703125" style="41" customWidth="1"/>
    <col min="749" max="749" width="3.140625" style="41" bestFit="1" customWidth="1"/>
    <col min="750" max="750" width="7.42578125" style="41" bestFit="1" customWidth="1"/>
    <col min="751" max="751" width="12.85546875" style="41" customWidth="1"/>
    <col min="752" max="752" width="4" style="41" bestFit="1" customWidth="1"/>
    <col min="753" max="753" width="9.28515625" style="41" customWidth="1"/>
    <col min="754" max="754" width="4" style="41" bestFit="1" customWidth="1"/>
    <col min="755" max="755" width="7.42578125" style="41" bestFit="1" customWidth="1"/>
    <col min="756" max="756" width="10.140625" style="41" customWidth="1"/>
    <col min="757" max="757" width="5.42578125" style="41" customWidth="1"/>
    <col min="758" max="758" width="7.85546875" style="41" customWidth="1"/>
    <col min="759" max="759" width="4" style="41" customWidth="1"/>
    <col min="760" max="760" width="10.7109375" style="41" customWidth="1"/>
    <col min="761" max="761" width="11.42578125" style="41"/>
    <col min="762" max="763" width="5.5703125" style="41" customWidth="1"/>
    <col min="764" max="764" width="5" style="41" customWidth="1"/>
    <col min="765" max="765" width="6.140625" style="41" customWidth="1"/>
    <col min="766" max="988" width="11.42578125" style="41"/>
    <col min="989" max="989" width="4.85546875" style="41" customWidth="1"/>
    <col min="990" max="990" width="4.7109375" style="41" customWidth="1"/>
    <col min="991" max="991" width="37.7109375" style="41" customWidth="1"/>
    <col min="992" max="992" width="10.85546875" style="41" customWidth="1"/>
    <col min="993" max="993" width="4.7109375" style="41" customWidth="1"/>
    <col min="994" max="994" width="9.42578125" style="41" customWidth="1"/>
    <col min="995" max="995" width="5.28515625" style="41" customWidth="1"/>
    <col min="996" max="996" width="6.85546875" style="41" customWidth="1"/>
    <col min="997" max="997" width="10" style="41" customWidth="1"/>
    <col min="998" max="998" width="4" style="41" bestFit="1" customWidth="1"/>
    <col min="999" max="999" width="8.28515625" style="41" customWidth="1"/>
    <col min="1000" max="1000" width="4" style="41" bestFit="1" customWidth="1"/>
    <col min="1001" max="1001" width="7.42578125" style="41" bestFit="1" customWidth="1"/>
    <col min="1002" max="1002" width="10.85546875" style="41" customWidth="1"/>
    <col min="1003" max="1003" width="4" style="41" bestFit="1" customWidth="1"/>
    <col min="1004" max="1004" width="9.5703125" style="41" customWidth="1"/>
    <col min="1005" max="1005" width="3.140625" style="41" bestFit="1" customWidth="1"/>
    <col min="1006" max="1006" width="7.42578125" style="41" bestFit="1" customWidth="1"/>
    <col min="1007" max="1007" width="12.85546875" style="41" customWidth="1"/>
    <col min="1008" max="1008" width="4" style="41" bestFit="1" customWidth="1"/>
    <col min="1009" max="1009" width="9.28515625" style="41" customWidth="1"/>
    <col min="1010" max="1010" width="4" style="41" bestFit="1" customWidth="1"/>
    <col min="1011" max="1011" width="7.42578125" style="41" bestFit="1" customWidth="1"/>
    <col min="1012" max="1012" width="10.140625" style="41" customWidth="1"/>
    <col min="1013" max="1013" width="5.42578125" style="41" customWidth="1"/>
    <col min="1014" max="1014" width="7.85546875" style="41" customWidth="1"/>
    <col min="1015" max="1015" width="4" style="41" customWidth="1"/>
    <col min="1016" max="1016" width="10.7109375" style="41" customWidth="1"/>
    <col min="1017" max="1017" width="11.42578125" style="41"/>
    <col min="1018" max="1019" width="5.5703125" style="41" customWidth="1"/>
    <col min="1020" max="1020" width="5" style="41" customWidth="1"/>
    <col min="1021" max="1021" width="6.140625" style="41" customWidth="1"/>
    <col min="1022" max="1244" width="11.42578125" style="41"/>
    <col min="1245" max="1245" width="4.85546875" style="41" customWidth="1"/>
    <col min="1246" max="1246" width="4.7109375" style="41" customWidth="1"/>
    <col min="1247" max="1247" width="37.7109375" style="41" customWidth="1"/>
    <col min="1248" max="1248" width="10.85546875" style="41" customWidth="1"/>
    <col min="1249" max="1249" width="4.7109375" style="41" customWidth="1"/>
    <col min="1250" max="1250" width="9.42578125" style="41" customWidth="1"/>
    <col min="1251" max="1251" width="5.28515625" style="41" customWidth="1"/>
    <col min="1252" max="1252" width="6.85546875" style="41" customWidth="1"/>
    <col min="1253" max="1253" width="10" style="41" customWidth="1"/>
    <col min="1254" max="1254" width="4" style="41" bestFit="1" customWidth="1"/>
    <col min="1255" max="1255" width="8.28515625" style="41" customWidth="1"/>
    <col min="1256" max="1256" width="4" style="41" bestFit="1" customWidth="1"/>
    <col min="1257" max="1257" width="7.42578125" style="41" bestFit="1" customWidth="1"/>
    <col min="1258" max="1258" width="10.85546875" style="41" customWidth="1"/>
    <col min="1259" max="1259" width="4" style="41" bestFit="1" customWidth="1"/>
    <col min="1260" max="1260" width="9.5703125" style="41" customWidth="1"/>
    <col min="1261" max="1261" width="3.140625" style="41" bestFit="1" customWidth="1"/>
    <col min="1262" max="1262" width="7.42578125" style="41" bestFit="1" customWidth="1"/>
    <col min="1263" max="1263" width="12.85546875" style="41" customWidth="1"/>
    <col min="1264" max="1264" width="4" style="41" bestFit="1" customWidth="1"/>
    <col min="1265" max="1265" width="9.28515625" style="41" customWidth="1"/>
    <col min="1266" max="1266" width="4" style="41" bestFit="1" customWidth="1"/>
    <col min="1267" max="1267" width="7.42578125" style="41" bestFit="1" customWidth="1"/>
    <col min="1268" max="1268" width="10.140625" style="41" customWidth="1"/>
    <col min="1269" max="1269" width="5.42578125" style="41" customWidth="1"/>
    <col min="1270" max="1270" width="7.85546875" style="41" customWidth="1"/>
    <col min="1271" max="1271" width="4" style="41" customWidth="1"/>
    <col min="1272" max="1272" width="10.7109375" style="41" customWidth="1"/>
    <col min="1273" max="1273" width="11.42578125" style="41"/>
    <col min="1274" max="1275" width="5.5703125" style="41" customWidth="1"/>
    <col min="1276" max="1276" width="5" style="41" customWidth="1"/>
    <col min="1277" max="1277" width="6.140625" style="41" customWidth="1"/>
    <col min="1278" max="1500" width="11.42578125" style="41"/>
    <col min="1501" max="1501" width="4.85546875" style="41" customWidth="1"/>
    <col min="1502" max="1502" width="4.7109375" style="41" customWidth="1"/>
    <col min="1503" max="1503" width="37.7109375" style="41" customWidth="1"/>
    <col min="1504" max="1504" width="10.85546875" style="41" customWidth="1"/>
    <col min="1505" max="1505" width="4.7109375" style="41" customWidth="1"/>
    <col min="1506" max="1506" width="9.42578125" style="41" customWidth="1"/>
    <col min="1507" max="1507" width="5.28515625" style="41" customWidth="1"/>
    <col min="1508" max="1508" width="6.85546875" style="41" customWidth="1"/>
    <col min="1509" max="1509" width="10" style="41" customWidth="1"/>
    <col min="1510" max="1510" width="4" style="41" bestFit="1" customWidth="1"/>
    <col min="1511" max="1511" width="8.28515625" style="41" customWidth="1"/>
    <col min="1512" max="1512" width="4" style="41" bestFit="1" customWidth="1"/>
    <col min="1513" max="1513" width="7.42578125" style="41" bestFit="1" customWidth="1"/>
    <col min="1514" max="1514" width="10.85546875" style="41" customWidth="1"/>
    <col min="1515" max="1515" width="4" style="41" bestFit="1" customWidth="1"/>
    <col min="1516" max="1516" width="9.5703125" style="41" customWidth="1"/>
    <col min="1517" max="1517" width="3.140625" style="41" bestFit="1" customWidth="1"/>
    <col min="1518" max="1518" width="7.42578125" style="41" bestFit="1" customWidth="1"/>
    <col min="1519" max="1519" width="12.85546875" style="41" customWidth="1"/>
    <col min="1520" max="1520" width="4" style="41" bestFit="1" customWidth="1"/>
    <col min="1521" max="1521" width="9.28515625" style="41" customWidth="1"/>
    <col min="1522" max="1522" width="4" style="41" bestFit="1" customWidth="1"/>
    <col min="1523" max="1523" width="7.42578125" style="41" bestFit="1" customWidth="1"/>
    <col min="1524" max="1524" width="10.140625" style="41" customWidth="1"/>
    <col min="1525" max="1525" width="5.42578125" style="41" customWidth="1"/>
    <col min="1526" max="1526" width="7.85546875" style="41" customWidth="1"/>
    <col min="1527" max="1527" width="4" style="41" customWidth="1"/>
    <col min="1528" max="1528" width="10.7109375" style="41" customWidth="1"/>
    <col min="1529" max="1529" width="11.42578125" style="41"/>
    <col min="1530" max="1531" width="5.5703125" style="41" customWidth="1"/>
    <col min="1532" max="1532" width="5" style="41" customWidth="1"/>
    <col min="1533" max="1533" width="6.140625" style="41" customWidth="1"/>
    <col min="1534" max="1756" width="11.42578125" style="41"/>
    <col min="1757" max="1757" width="4.85546875" style="41" customWidth="1"/>
    <col min="1758" max="1758" width="4.7109375" style="41" customWidth="1"/>
    <col min="1759" max="1759" width="37.7109375" style="41" customWidth="1"/>
    <col min="1760" max="1760" width="10.85546875" style="41" customWidth="1"/>
    <col min="1761" max="1761" width="4.7109375" style="41" customWidth="1"/>
    <col min="1762" max="1762" width="9.42578125" style="41" customWidth="1"/>
    <col min="1763" max="1763" width="5.28515625" style="41" customWidth="1"/>
    <col min="1764" max="1764" width="6.85546875" style="41" customWidth="1"/>
    <col min="1765" max="1765" width="10" style="41" customWidth="1"/>
    <col min="1766" max="1766" width="4" style="41" bestFit="1" customWidth="1"/>
    <col min="1767" max="1767" width="8.28515625" style="41" customWidth="1"/>
    <col min="1768" max="1768" width="4" style="41" bestFit="1" customWidth="1"/>
    <col min="1769" max="1769" width="7.42578125" style="41" bestFit="1" customWidth="1"/>
    <col min="1770" max="1770" width="10.85546875" style="41" customWidth="1"/>
    <col min="1771" max="1771" width="4" style="41" bestFit="1" customWidth="1"/>
    <col min="1772" max="1772" width="9.5703125" style="41" customWidth="1"/>
    <col min="1773" max="1773" width="3.140625" style="41" bestFit="1" customWidth="1"/>
    <col min="1774" max="1774" width="7.42578125" style="41" bestFit="1" customWidth="1"/>
    <col min="1775" max="1775" width="12.85546875" style="41" customWidth="1"/>
    <col min="1776" max="1776" width="4" style="41" bestFit="1" customWidth="1"/>
    <col min="1777" max="1777" width="9.28515625" style="41" customWidth="1"/>
    <col min="1778" max="1778" width="4" style="41" bestFit="1" customWidth="1"/>
    <col min="1779" max="1779" width="7.42578125" style="41" bestFit="1" customWidth="1"/>
    <col min="1780" max="1780" width="10.140625" style="41" customWidth="1"/>
    <col min="1781" max="1781" width="5.42578125" style="41" customWidth="1"/>
    <col min="1782" max="1782" width="7.85546875" style="41" customWidth="1"/>
    <col min="1783" max="1783" width="4" style="41" customWidth="1"/>
    <col min="1784" max="1784" width="10.7109375" style="41" customWidth="1"/>
    <col min="1785" max="1785" width="11.42578125" style="41"/>
    <col min="1786" max="1787" width="5.5703125" style="41" customWidth="1"/>
    <col min="1788" max="1788" width="5" style="41" customWidth="1"/>
    <col min="1789" max="1789" width="6.140625" style="41" customWidth="1"/>
    <col min="1790" max="2012" width="11.42578125" style="41"/>
    <col min="2013" max="2013" width="4.85546875" style="41" customWidth="1"/>
    <col min="2014" max="2014" width="4.7109375" style="41" customWidth="1"/>
    <col min="2015" max="2015" width="37.7109375" style="41" customWidth="1"/>
    <col min="2016" max="2016" width="10.85546875" style="41" customWidth="1"/>
    <col min="2017" max="2017" width="4.7109375" style="41" customWidth="1"/>
    <col min="2018" max="2018" width="9.42578125" style="41" customWidth="1"/>
    <col min="2019" max="2019" width="5.28515625" style="41" customWidth="1"/>
    <col min="2020" max="2020" width="6.85546875" style="41" customWidth="1"/>
    <col min="2021" max="2021" width="10" style="41" customWidth="1"/>
    <col min="2022" max="2022" width="4" style="41" bestFit="1" customWidth="1"/>
    <col min="2023" max="2023" width="8.28515625" style="41" customWidth="1"/>
    <col min="2024" max="2024" width="4" style="41" bestFit="1" customWidth="1"/>
    <col min="2025" max="2025" width="7.42578125" style="41" bestFit="1" customWidth="1"/>
    <col min="2026" max="2026" width="10.85546875" style="41" customWidth="1"/>
    <col min="2027" max="2027" width="4" style="41" bestFit="1" customWidth="1"/>
    <col min="2028" max="2028" width="9.5703125" style="41" customWidth="1"/>
    <col min="2029" max="2029" width="3.140625" style="41" bestFit="1" customWidth="1"/>
    <col min="2030" max="2030" width="7.42578125" style="41" bestFit="1" customWidth="1"/>
    <col min="2031" max="2031" width="12.85546875" style="41" customWidth="1"/>
    <col min="2032" max="2032" width="4" style="41" bestFit="1" customWidth="1"/>
    <col min="2033" max="2033" width="9.28515625" style="41" customWidth="1"/>
    <col min="2034" max="2034" width="4" style="41" bestFit="1" customWidth="1"/>
    <col min="2035" max="2035" width="7.42578125" style="41" bestFit="1" customWidth="1"/>
    <col min="2036" max="2036" width="10.140625" style="41" customWidth="1"/>
    <col min="2037" max="2037" width="5.42578125" style="41" customWidth="1"/>
    <col min="2038" max="2038" width="7.85546875" style="41" customWidth="1"/>
    <col min="2039" max="2039" width="4" style="41" customWidth="1"/>
    <col min="2040" max="2040" width="10.7109375" style="41" customWidth="1"/>
    <col min="2041" max="2041" width="11.42578125" style="41"/>
    <col min="2042" max="2043" width="5.5703125" style="41" customWidth="1"/>
    <col min="2044" max="2044" width="5" style="41" customWidth="1"/>
    <col min="2045" max="2045" width="6.140625" style="41" customWidth="1"/>
    <col min="2046" max="2268" width="11.42578125" style="41"/>
    <col min="2269" max="2269" width="4.85546875" style="41" customWidth="1"/>
    <col min="2270" max="2270" width="4.7109375" style="41" customWidth="1"/>
    <col min="2271" max="2271" width="37.7109375" style="41" customWidth="1"/>
    <col min="2272" max="2272" width="10.85546875" style="41" customWidth="1"/>
    <col min="2273" max="2273" width="4.7109375" style="41" customWidth="1"/>
    <col min="2274" max="2274" width="9.42578125" style="41" customWidth="1"/>
    <col min="2275" max="2275" width="5.28515625" style="41" customWidth="1"/>
    <col min="2276" max="2276" width="6.85546875" style="41" customWidth="1"/>
    <col min="2277" max="2277" width="10" style="41" customWidth="1"/>
    <col min="2278" max="2278" width="4" style="41" bestFit="1" customWidth="1"/>
    <col min="2279" max="2279" width="8.28515625" style="41" customWidth="1"/>
    <col min="2280" max="2280" width="4" style="41" bestFit="1" customWidth="1"/>
    <col min="2281" max="2281" width="7.42578125" style="41" bestFit="1" customWidth="1"/>
    <col min="2282" max="2282" width="10.85546875" style="41" customWidth="1"/>
    <col min="2283" max="2283" width="4" style="41" bestFit="1" customWidth="1"/>
    <col min="2284" max="2284" width="9.5703125" style="41" customWidth="1"/>
    <col min="2285" max="2285" width="3.140625" style="41" bestFit="1" customWidth="1"/>
    <col min="2286" max="2286" width="7.42578125" style="41" bestFit="1" customWidth="1"/>
    <col min="2287" max="2287" width="12.85546875" style="41" customWidth="1"/>
    <col min="2288" max="2288" width="4" style="41" bestFit="1" customWidth="1"/>
    <col min="2289" max="2289" width="9.28515625" style="41" customWidth="1"/>
    <col min="2290" max="2290" width="4" style="41" bestFit="1" customWidth="1"/>
    <col min="2291" max="2291" width="7.42578125" style="41" bestFit="1" customWidth="1"/>
    <col min="2292" max="2292" width="10.140625" style="41" customWidth="1"/>
    <col min="2293" max="2293" width="5.42578125" style="41" customWidth="1"/>
    <col min="2294" max="2294" width="7.85546875" style="41" customWidth="1"/>
    <col min="2295" max="2295" width="4" style="41" customWidth="1"/>
    <col min="2296" max="2296" width="10.7109375" style="41" customWidth="1"/>
    <col min="2297" max="2297" width="11.42578125" style="41"/>
    <col min="2298" max="2299" width="5.5703125" style="41" customWidth="1"/>
    <col min="2300" max="2300" width="5" style="41" customWidth="1"/>
    <col min="2301" max="2301" width="6.140625" style="41" customWidth="1"/>
    <col min="2302" max="2524" width="11.42578125" style="41"/>
    <col min="2525" max="2525" width="4.85546875" style="41" customWidth="1"/>
    <col min="2526" max="2526" width="4.7109375" style="41" customWidth="1"/>
    <col min="2527" max="2527" width="37.7109375" style="41" customWidth="1"/>
    <col min="2528" max="2528" width="10.85546875" style="41" customWidth="1"/>
    <col min="2529" max="2529" width="4.7109375" style="41" customWidth="1"/>
    <col min="2530" max="2530" width="9.42578125" style="41" customWidth="1"/>
    <col min="2531" max="2531" width="5.28515625" style="41" customWidth="1"/>
    <col min="2532" max="2532" width="6.85546875" style="41" customWidth="1"/>
    <col min="2533" max="2533" width="10" style="41" customWidth="1"/>
    <col min="2534" max="2534" width="4" style="41" bestFit="1" customWidth="1"/>
    <col min="2535" max="2535" width="8.28515625" style="41" customWidth="1"/>
    <col min="2536" max="2536" width="4" style="41" bestFit="1" customWidth="1"/>
    <col min="2537" max="2537" width="7.42578125" style="41" bestFit="1" customWidth="1"/>
    <col min="2538" max="2538" width="10.85546875" style="41" customWidth="1"/>
    <col min="2539" max="2539" width="4" style="41" bestFit="1" customWidth="1"/>
    <col min="2540" max="2540" width="9.5703125" style="41" customWidth="1"/>
    <col min="2541" max="2541" width="3.140625" style="41" bestFit="1" customWidth="1"/>
    <col min="2542" max="2542" width="7.42578125" style="41" bestFit="1" customWidth="1"/>
    <col min="2543" max="2543" width="12.85546875" style="41" customWidth="1"/>
    <col min="2544" max="2544" width="4" style="41" bestFit="1" customWidth="1"/>
    <col min="2545" max="2545" width="9.28515625" style="41" customWidth="1"/>
    <col min="2546" max="2546" width="4" style="41" bestFit="1" customWidth="1"/>
    <col min="2547" max="2547" width="7.42578125" style="41" bestFit="1" customWidth="1"/>
    <col min="2548" max="2548" width="10.140625" style="41" customWidth="1"/>
    <col min="2549" max="2549" width="5.42578125" style="41" customWidth="1"/>
    <col min="2550" max="2550" width="7.85546875" style="41" customWidth="1"/>
    <col min="2551" max="2551" width="4" style="41" customWidth="1"/>
    <col min="2552" max="2552" width="10.7109375" style="41" customWidth="1"/>
    <col min="2553" max="2553" width="11.42578125" style="41"/>
    <col min="2554" max="2555" width="5.5703125" style="41" customWidth="1"/>
    <col min="2556" max="2556" width="5" style="41" customWidth="1"/>
    <col min="2557" max="2557" width="6.140625" style="41" customWidth="1"/>
    <col min="2558" max="2780" width="11.42578125" style="41"/>
    <col min="2781" max="2781" width="4.85546875" style="41" customWidth="1"/>
    <col min="2782" max="2782" width="4.7109375" style="41" customWidth="1"/>
    <col min="2783" max="2783" width="37.7109375" style="41" customWidth="1"/>
    <col min="2784" max="2784" width="10.85546875" style="41" customWidth="1"/>
    <col min="2785" max="2785" width="4.7109375" style="41" customWidth="1"/>
    <col min="2786" max="2786" width="9.42578125" style="41" customWidth="1"/>
    <col min="2787" max="2787" width="5.28515625" style="41" customWidth="1"/>
    <col min="2788" max="2788" width="6.85546875" style="41" customWidth="1"/>
    <col min="2789" max="2789" width="10" style="41" customWidth="1"/>
    <col min="2790" max="2790" width="4" style="41" bestFit="1" customWidth="1"/>
    <col min="2791" max="2791" width="8.28515625" style="41" customWidth="1"/>
    <col min="2792" max="2792" width="4" style="41" bestFit="1" customWidth="1"/>
    <col min="2793" max="2793" width="7.42578125" style="41" bestFit="1" customWidth="1"/>
    <col min="2794" max="2794" width="10.85546875" style="41" customWidth="1"/>
    <col min="2795" max="2795" width="4" style="41" bestFit="1" customWidth="1"/>
    <col min="2796" max="2796" width="9.5703125" style="41" customWidth="1"/>
    <col min="2797" max="2797" width="3.140625" style="41" bestFit="1" customWidth="1"/>
    <col min="2798" max="2798" width="7.42578125" style="41" bestFit="1" customWidth="1"/>
    <col min="2799" max="2799" width="12.85546875" style="41" customWidth="1"/>
    <col min="2800" max="2800" width="4" style="41" bestFit="1" customWidth="1"/>
    <col min="2801" max="2801" width="9.28515625" style="41" customWidth="1"/>
    <col min="2802" max="2802" width="4" style="41" bestFit="1" customWidth="1"/>
    <col min="2803" max="2803" width="7.42578125" style="41" bestFit="1" customWidth="1"/>
    <col min="2804" max="2804" width="10.140625" style="41" customWidth="1"/>
    <col min="2805" max="2805" width="5.42578125" style="41" customWidth="1"/>
    <col min="2806" max="2806" width="7.85546875" style="41" customWidth="1"/>
    <col min="2807" max="2807" width="4" style="41" customWidth="1"/>
    <col min="2808" max="2808" width="10.7109375" style="41" customWidth="1"/>
    <col min="2809" max="2809" width="11.42578125" style="41"/>
    <col min="2810" max="2811" width="5.5703125" style="41" customWidth="1"/>
    <col min="2812" max="2812" width="5" style="41" customWidth="1"/>
    <col min="2813" max="2813" width="6.140625" style="41" customWidth="1"/>
    <col min="2814" max="3036" width="11.42578125" style="41"/>
    <col min="3037" max="3037" width="4.85546875" style="41" customWidth="1"/>
    <col min="3038" max="3038" width="4.7109375" style="41" customWidth="1"/>
    <col min="3039" max="3039" width="37.7109375" style="41" customWidth="1"/>
    <col min="3040" max="3040" width="10.85546875" style="41" customWidth="1"/>
    <col min="3041" max="3041" width="4.7109375" style="41" customWidth="1"/>
    <col min="3042" max="3042" width="9.42578125" style="41" customWidth="1"/>
    <col min="3043" max="3043" width="5.28515625" style="41" customWidth="1"/>
    <col min="3044" max="3044" width="6.85546875" style="41" customWidth="1"/>
    <col min="3045" max="3045" width="10" style="41" customWidth="1"/>
    <col min="3046" max="3046" width="4" style="41" bestFit="1" customWidth="1"/>
    <col min="3047" max="3047" width="8.28515625" style="41" customWidth="1"/>
    <col min="3048" max="3048" width="4" style="41" bestFit="1" customWidth="1"/>
    <col min="3049" max="3049" width="7.42578125" style="41" bestFit="1" customWidth="1"/>
    <col min="3050" max="3050" width="10.85546875" style="41" customWidth="1"/>
    <col min="3051" max="3051" width="4" style="41" bestFit="1" customWidth="1"/>
    <col min="3052" max="3052" width="9.5703125" style="41" customWidth="1"/>
    <col min="3053" max="3053" width="3.140625" style="41" bestFit="1" customWidth="1"/>
    <col min="3054" max="3054" width="7.42578125" style="41" bestFit="1" customWidth="1"/>
    <col min="3055" max="3055" width="12.85546875" style="41" customWidth="1"/>
    <col min="3056" max="3056" width="4" style="41" bestFit="1" customWidth="1"/>
    <col min="3057" max="3057" width="9.28515625" style="41" customWidth="1"/>
    <col min="3058" max="3058" width="4" style="41" bestFit="1" customWidth="1"/>
    <col min="3059" max="3059" width="7.42578125" style="41" bestFit="1" customWidth="1"/>
    <col min="3060" max="3060" width="10.140625" style="41" customWidth="1"/>
    <col min="3061" max="3061" width="5.42578125" style="41" customWidth="1"/>
    <col min="3062" max="3062" width="7.85546875" style="41" customWidth="1"/>
    <col min="3063" max="3063" width="4" style="41" customWidth="1"/>
    <col min="3064" max="3064" width="10.7109375" style="41" customWidth="1"/>
    <col min="3065" max="3065" width="11.42578125" style="41"/>
    <col min="3066" max="3067" width="5.5703125" style="41" customWidth="1"/>
    <col min="3068" max="3068" width="5" style="41" customWidth="1"/>
    <col min="3069" max="3069" width="6.140625" style="41" customWidth="1"/>
    <col min="3070" max="3292" width="11.42578125" style="41"/>
    <col min="3293" max="3293" width="4.85546875" style="41" customWidth="1"/>
    <col min="3294" max="3294" width="4.7109375" style="41" customWidth="1"/>
    <col min="3295" max="3295" width="37.7109375" style="41" customWidth="1"/>
    <col min="3296" max="3296" width="10.85546875" style="41" customWidth="1"/>
    <col min="3297" max="3297" width="4.7109375" style="41" customWidth="1"/>
    <col min="3298" max="3298" width="9.42578125" style="41" customWidth="1"/>
    <col min="3299" max="3299" width="5.28515625" style="41" customWidth="1"/>
    <col min="3300" max="3300" width="6.85546875" style="41" customWidth="1"/>
    <col min="3301" max="3301" width="10" style="41" customWidth="1"/>
    <col min="3302" max="3302" width="4" style="41" bestFit="1" customWidth="1"/>
    <col min="3303" max="3303" width="8.28515625" style="41" customWidth="1"/>
    <col min="3304" max="3304" width="4" style="41" bestFit="1" customWidth="1"/>
    <col min="3305" max="3305" width="7.42578125" style="41" bestFit="1" customWidth="1"/>
    <col min="3306" max="3306" width="10.85546875" style="41" customWidth="1"/>
    <col min="3307" max="3307" width="4" style="41" bestFit="1" customWidth="1"/>
    <col min="3308" max="3308" width="9.5703125" style="41" customWidth="1"/>
    <col min="3309" max="3309" width="3.140625" style="41" bestFit="1" customWidth="1"/>
    <col min="3310" max="3310" width="7.42578125" style="41" bestFit="1" customWidth="1"/>
    <col min="3311" max="3311" width="12.85546875" style="41" customWidth="1"/>
    <col min="3312" max="3312" width="4" style="41" bestFit="1" customWidth="1"/>
    <col min="3313" max="3313" width="9.28515625" style="41" customWidth="1"/>
    <col min="3314" max="3314" width="4" style="41" bestFit="1" customWidth="1"/>
    <col min="3315" max="3315" width="7.42578125" style="41" bestFit="1" customWidth="1"/>
    <col min="3316" max="3316" width="10.140625" style="41" customWidth="1"/>
    <col min="3317" max="3317" width="5.42578125" style="41" customWidth="1"/>
    <col min="3318" max="3318" width="7.85546875" style="41" customWidth="1"/>
    <col min="3319" max="3319" width="4" style="41" customWidth="1"/>
    <col min="3320" max="3320" width="10.7109375" style="41" customWidth="1"/>
    <col min="3321" max="3321" width="11.42578125" style="41"/>
    <col min="3322" max="3323" width="5.5703125" style="41" customWidth="1"/>
    <col min="3324" max="3324" width="5" style="41" customWidth="1"/>
    <col min="3325" max="3325" width="6.140625" style="41" customWidth="1"/>
    <col min="3326" max="3548" width="11.42578125" style="41"/>
    <col min="3549" max="3549" width="4.85546875" style="41" customWidth="1"/>
    <col min="3550" max="3550" width="4.7109375" style="41" customWidth="1"/>
    <col min="3551" max="3551" width="37.7109375" style="41" customWidth="1"/>
    <col min="3552" max="3552" width="10.85546875" style="41" customWidth="1"/>
    <col min="3553" max="3553" width="4.7109375" style="41" customWidth="1"/>
    <col min="3554" max="3554" width="9.42578125" style="41" customWidth="1"/>
    <col min="3555" max="3555" width="5.28515625" style="41" customWidth="1"/>
    <col min="3556" max="3556" width="6.85546875" style="41" customWidth="1"/>
    <col min="3557" max="3557" width="10" style="41" customWidth="1"/>
    <col min="3558" max="3558" width="4" style="41" bestFit="1" customWidth="1"/>
    <col min="3559" max="3559" width="8.28515625" style="41" customWidth="1"/>
    <col min="3560" max="3560" width="4" style="41" bestFit="1" customWidth="1"/>
    <col min="3561" max="3561" width="7.42578125" style="41" bestFit="1" customWidth="1"/>
    <col min="3562" max="3562" width="10.85546875" style="41" customWidth="1"/>
    <col min="3563" max="3563" width="4" style="41" bestFit="1" customWidth="1"/>
    <col min="3564" max="3564" width="9.5703125" style="41" customWidth="1"/>
    <col min="3565" max="3565" width="3.140625" style="41" bestFit="1" customWidth="1"/>
    <col min="3566" max="3566" width="7.42578125" style="41" bestFit="1" customWidth="1"/>
    <col min="3567" max="3567" width="12.85546875" style="41" customWidth="1"/>
    <col min="3568" max="3568" width="4" style="41" bestFit="1" customWidth="1"/>
    <col min="3569" max="3569" width="9.28515625" style="41" customWidth="1"/>
    <col min="3570" max="3570" width="4" style="41" bestFit="1" customWidth="1"/>
    <col min="3571" max="3571" width="7.42578125" style="41" bestFit="1" customWidth="1"/>
    <col min="3572" max="3572" width="10.140625" style="41" customWidth="1"/>
    <col min="3573" max="3573" width="5.42578125" style="41" customWidth="1"/>
    <col min="3574" max="3574" width="7.85546875" style="41" customWidth="1"/>
    <col min="3575" max="3575" width="4" style="41" customWidth="1"/>
    <col min="3576" max="3576" width="10.7109375" style="41" customWidth="1"/>
    <col min="3577" max="3577" width="11.42578125" style="41"/>
    <col min="3578" max="3579" width="5.5703125" style="41" customWidth="1"/>
    <col min="3580" max="3580" width="5" style="41" customWidth="1"/>
    <col min="3581" max="3581" width="6.140625" style="41" customWidth="1"/>
    <col min="3582" max="3804" width="11.42578125" style="41"/>
    <col min="3805" max="3805" width="4.85546875" style="41" customWidth="1"/>
    <col min="3806" max="3806" width="4.7109375" style="41" customWidth="1"/>
    <col min="3807" max="3807" width="37.7109375" style="41" customWidth="1"/>
    <col min="3808" max="3808" width="10.85546875" style="41" customWidth="1"/>
    <col min="3809" max="3809" width="4.7109375" style="41" customWidth="1"/>
    <col min="3810" max="3810" width="9.42578125" style="41" customWidth="1"/>
    <col min="3811" max="3811" width="5.28515625" style="41" customWidth="1"/>
    <col min="3812" max="3812" width="6.85546875" style="41" customWidth="1"/>
    <col min="3813" max="3813" width="10" style="41" customWidth="1"/>
    <col min="3814" max="3814" width="4" style="41" bestFit="1" customWidth="1"/>
    <col min="3815" max="3815" width="8.28515625" style="41" customWidth="1"/>
    <col min="3816" max="3816" width="4" style="41" bestFit="1" customWidth="1"/>
    <col min="3817" max="3817" width="7.42578125" style="41" bestFit="1" customWidth="1"/>
    <col min="3818" max="3818" width="10.85546875" style="41" customWidth="1"/>
    <col min="3819" max="3819" width="4" style="41" bestFit="1" customWidth="1"/>
    <col min="3820" max="3820" width="9.5703125" style="41" customWidth="1"/>
    <col min="3821" max="3821" width="3.140625" style="41" bestFit="1" customWidth="1"/>
    <col min="3822" max="3822" width="7.42578125" style="41" bestFit="1" customWidth="1"/>
    <col min="3823" max="3823" width="12.85546875" style="41" customWidth="1"/>
    <col min="3824" max="3824" width="4" style="41" bestFit="1" customWidth="1"/>
    <col min="3825" max="3825" width="9.28515625" style="41" customWidth="1"/>
    <col min="3826" max="3826" width="4" style="41" bestFit="1" customWidth="1"/>
    <col min="3827" max="3827" width="7.42578125" style="41" bestFit="1" customWidth="1"/>
    <col min="3828" max="3828" width="10.140625" style="41" customWidth="1"/>
    <col min="3829" max="3829" width="5.42578125" style="41" customWidth="1"/>
    <col min="3830" max="3830" width="7.85546875" style="41" customWidth="1"/>
    <col min="3831" max="3831" width="4" style="41" customWidth="1"/>
    <col min="3832" max="3832" width="10.7109375" style="41" customWidth="1"/>
    <col min="3833" max="3833" width="11.42578125" style="41"/>
    <col min="3834" max="3835" width="5.5703125" style="41" customWidth="1"/>
    <col min="3836" max="3836" width="5" style="41" customWidth="1"/>
    <col min="3837" max="3837" width="6.140625" style="41" customWidth="1"/>
    <col min="3838" max="4060" width="11.42578125" style="41"/>
    <col min="4061" max="4061" width="4.85546875" style="41" customWidth="1"/>
    <col min="4062" max="4062" width="4.7109375" style="41" customWidth="1"/>
    <col min="4063" max="4063" width="37.7109375" style="41" customWidth="1"/>
    <col min="4064" max="4064" width="10.85546875" style="41" customWidth="1"/>
    <col min="4065" max="4065" width="4.7109375" style="41" customWidth="1"/>
    <col min="4066" max="4066" width="9.42578125" style="41" customWidth="1"/>
    <col min="4067" max="4067" width="5.28515625" style="41" customWidth="1"/>
    <col min="4068" max="4068" width="6.85546875" style="41" customWidth="1"/>
    <col min="4069" max="4069" width="10" style="41" customWidth="1"/>
    <col min="4070" max="4070" width="4" style="41" bestFit="1" customWidth="1"/>
    <col min="4071" max="4071" width="8.28515625" style="41" customWidth="1"/>
    <col min="4072" max="4072" width="4" style="41" bestFit="1" customWidth="1"/>
    <col min="4073" max="4073" width="7.42578125" style="41" bestFit="1" customWidth="1"/>
    <col min="4074" max="4074" width="10.85546875" style="41" customWidth="1"/>
    <col min="4075" max="4075" width="4" style="41" bestFit="1" customWidth="1"/>
    <col min="4076" max="4076" width="9.5703125" style="41" customWidth="1"/>
    <col min="4077" max="4077" width="3.140625" style="41" bestFit="1" customWidth="1"/>
    <col min="4078" max="4078" width="7.42578125" style="41" bestFit="1" customWidth="1"/>
    <col min="4079" max="4079" width="12.85546875" style="41" customWidth="1"/>
    <col min="4080" max="4080" width="4" style="41" bestFit="1" customWidth="1"/>
    <col min="4081" max="4081" width="9.28515625" style="41" customWidth="1"/>
    <col min="4082" max="4082" width="4" style="41" bestFit="1" customWidth="1"/>
    <col min="4083" max="4083" width="7.42578125" style="41" bestFit="1" customWidth="1"/>
    <col min="4084" max="4084" width="10.140625" style="41" customWidth="1"/>
    <col min="4085" max="4085" width="5.42578125" style="41" customWidth="1"/>
    <col min="4086" max="4086" width="7.85546875" style="41" customWidth="1"/>
    <col min="4087" max="4087" width="4" style="41" customWidth="1"/>
    <col min="4088" max="4088" width="10.7109375" style="41" customWidth="1"/>
    <col min="4089" max="4089" width="11.42578125" style="41"/>
    <col min="4090" max="4091" width="5.5703125" style="41" customWidth="1"/>
    <col min="4092" max="4092" width="5" style="41" customWidth="1"/>
    <col min="4093" max="4093" width="6.140625" style="41" customWidth="1"/>
    <col min="4094" max="4316" width="11.42578125" style="41"/>
    <col min="4317" max="4317" width="4.85546875" style="41" customWidth="1"/>
    <col min="4318" max="4318" width="4.7109375" style="41" customWidth="1"/>
    <col min="4319" max="4319" width="37.7109375" style="41" customWidth="1"/>
    <col min="4320" max="4320" width="10.85546875" style="41" customWidth="1"/>
    <col min="4321" max="4321" width="4.7109375" style="41" customWidth="1"/>
    <col min="4322" max="4322" width="9.42578125" style="41" customWidth="1"/>
    <col min="4323" max="4323" width="5.28515625" style="41" customWidth="1"/>
    <col min="4324" max="4324" width="6.85546875" style="41" customWidth="1"/>
    <col min="4325" max="4325" width="10" style="41" customWidth="1"/>
    <col min="4326" max="4326" width="4" style="41" bestFit="1" customWidth="1"/>
    <col min="4327" max="4327" width="8.28515625" style="41" customWidth="1"/>
    <col min="4328" max="4328" width="4" style="41" bestFit="1" customWidth="1"/>
    <col min="4329" max="4329" width="7.42578125" style="41" bestFit="1" customWidth="1"/>
    <col min="4330" max="4330" width="10.85546875" style="41" customWidth="1"/>
    <col min="4331" max="4331" width="4" style="41" bestFit="1" customWidth="1"/>
    <col min="4332" max="4332" width="9.5703125" style="41" customWidth="1"/>
    <col min="4333" max="4333" width="3.140625" style="41" bestFit="1" customWidth="1"/>
    <col min="4334" max="4334" width="7.42578125" style="41" bestFit="1" customWidth="1"/>
    <col min="4335" max="4335" width="12.85546875" style="41" customWidth="1"/>
    <col min="4336" max="4336" width="4" style="41" bestFit="1" customWidth="1"/>
    <col min="4337" max="4337" width="9.28515625" style="41" customWidth="1"/>
    <col min="4338" max="4338" width="4" style="41" bestFit="1" customWidth="1"/>
    <col min="4339" max="4339" width="7.42578125" style="41" bestFit="1" customWidth="1"/>
    <col min="4340" max="4340" width="10.140625" style="41" customWidth="1"/>
    <col min="4341" max="4341" width="5.42578125" style="41" customWidth="1"/>
    <col min="4342" max="4342" width="7.85546875" style="41" customWidth="1"/>
    <col min="4343" max="4343" width="4" style="41" customWidth="1"/>
    <col min="4344" max="4344" width="10.7109375" style="41" customWidth="1"/>
    <col min="4345" max="4345" width="11.42578125" style="41"/>
    <col min="4346" max="4347" width="5.5703125" style="41" customWidth="1"/>
    <col min="4348" max="4348" width="5" style="41" customWidth="1"/>
    <col min="4349" max="4349" width="6.140625" style="41" customWidth="1"/>
    <col min="4350" max="4572" width="11.42578125" style="41"/>
    <col min="4573" max="4573" width="4.85546875" style="41" customWidth="1"/>
    <col min="4574" max="4574" width="4.7109375" style="41" customWidth="1"/>
    <col min="4575" max="4575" width="37.7109375" style="41" customWidth="1"/>
    <col min="4576" max="4576" width="10.85546875" style="41" customWidth="1"/>
    <col min="4577" max="4577" width="4.7109375" style="41" customWidth="1"/>
    <col min="4578" max="4578" width="9.42578125" style="41" customWidth="1"/>
    <col min="4579" max="4579" width="5.28515625" style="41" customWidth="1"/>
    <col min="4580" max="4580" width="6.85546875" style="41" customWidth="1"/>
    <col min="4581" max="4581" width="10" style="41" customWidth="1"/>
    <col min="4582" max="4582" width="4" style="41" bestFit="1" customWidth="1"/>
    <col min="4583" max="4583" width="8.28515625" style="41" customWidth="1"/>
    <col min="4584" max="4584" width="4" style="41" bestFit="1" customWidth="1"/>
    <col min="4585" max="4585" width="7.42578125" style="41" bestFit="1" customWidth="1"/>
    <col min="4586" max="4586" width="10.85546875" style="41" customWidth="1"/>
    <col min="4587" max="4587" width="4" style="41" bestFit="1" customWidth="1"/>
    <col min="4588" max="4588" width="9.5703125" style="41" customWidth="1"/>
    <col min="4589" max="4589" width="3.140625" style="41" bestFit="1" customWidth="1"/>
    <col min="4590" max="4590" width="7.42578125" style="41" bestFit="1" customWidth="1"/>
    <col min="4591" max="4591" width="12.85546875" style="41" customWidth="1"/>
    <col min="4592" max="4592" width="4" style="41" bestFit="1" customWidth="1"/>
    <col min="4593" max="4593" width="9.28515625" style="41" customWidth="1"/>
    <col min="4594" max="4594" width="4" style="41" bestFit="1" customWidth="1"/>
    <col min="4595" max="4595" width="7.42578125" style="41" bestFit="1" customWidth="1"/>
    <col min="4596" max="4596" width="10.140625" style="41" customWidth="1"/>
    <col min="4597" max="4597" width="5.42578125" style="41" customWidth="1"/>
    <col min="4598" max="4598" width="7.85546875" style="41" customWidth="1"/>
    <col min="4599" max="4599" width="4" style="41" customWidth="1"/>
    <col min="4600" max="4600" width="10.7109375" style="41" customWidth="1"/>
    <col min="4601" max="4601" width="11.42578125" style="41"/>
    <col min="4602" max="4603" width="5.5703125" style="41" customWidth="1"/>
    <col min="4604" max="4604" width="5" style="41" customWidth="1"/>
    <col min="4605" max="4605" width="6.140625" style="41" customWidth="1"/>
    <col min="4606" max="4828" width="11.42578125" style="41"/>
    <col min="4829" max="4829" width="4.85546875" style="41" customWidth="1"/>
    <col min="4830" max="4830" width="4.7109375" style="41" customWidth="1"/>
    <col min="4831" max="4831" width="37.7109375" style="41" customWidth="1"/>
    <col min="4832" max="4832" width="10.85546875" style="41" customWidth="1"/>
    <col min="4833" max="4833" width="4.7109375" style="41" customWidth="1"/>
    <col min="4834" max="4834" width="9.42578125" style="41" customWidth="1"/>
    <col min="4835" max="4835" width="5.28515625" style="41" customWidth="1"/>
    <col min="4836" max="4836" width="6.85546875" style="41" customWidth="1"/>
    <col min="4837" max="4837" width="10" style="41" customWidth="1"/>
    <col min="4838" max="4838" width="4" style="41" bestFit="1" customWidth="1"/>
    <col min="4839" max="4839" width="8.28515625" style="41" customWidth="1"/>
    <col min="4840" max="4840" width="4" style="41" bestFit="1" customWidth="1"/>
    <col min="4841" max="4841" width="7.42578125" style="41" bestFit="1" customWidth="1"/>
    <col min="4842" max="4842" width="10.85546875" style="41" customWidth="1"/>
    <col min="4843" max="4843" width="4" style="41" bestFit="1" customWidth="1"/>
    <col min="4844" max="4844" width="9.5703125" style="41" customWidth="1"/>
    <col min="4845" max="4845" width="3.140625" style="41" bestFit="1" customWidth="1"/>
    <col min="4846" max="4846" width="7.42578125" style="41" bestFit="1" customWidth="1"/>
    <col min="4847" max="4847" width="12.85546875" style="41" customWidth="1"/>
    <col min="4848" max="4848" width="4" style="41" bestFit="1" customWidth="1"/>
    <col min="4849" max="4849" width="9.28515625" style="41" customWidth="1"/>
    <col min="4850" max="4850" width="4" style="41" bestFit="1" customWidth="1"/>
    <col min="4851" max="4851" width="7.42578125" style="41" bestFit="1" customWidth="1"/>
    <col min="4852" max="4852" width="10.140625" style="41" customWidth="1"/>
    <col min="4853" max="4853" width="5.42578125" style="41" customWidth="1"/>
    <col min="4854" max="4854" width="7.85546875" style="41" customWidth="1"/>
    <col min="4855" max="4855" width="4" style="41" customWidth="1"/>
    <col min="4856" max="4856" width="10.7109375" style="41" customWidth="1"/>
    <col min="4857" max="4857" width="11.42578125" style="41"/>
    <col min="4858" max="4859" width="5.5703125" style="41" customWidth="1"/>
    <col min="4860" max="4860" width="5" style="41" customWidth="1"/>
    <col min="4861" max="4861" width="6.140625" style="41" customWidth="1"/>
    <col min="4862" max="5084" width="11.42578125" style="41"/>
    <col min="5085" max="5085" width="4.85546875" style="41" customWidth="1"/>
    <col min="5086" max="5086" width="4.7109375" style="41" customWidth="1"/>
    <col min="5087" max="5087" width="37.7109375" style="41" customWidth="1"/>
    <col min="5088" max="5088" width="10.85546875" style="41" customWidth="1"/>
    <col min="5089" max="5089" width="4.7109375" style="41" customWidth="1"/>
    <col min="5090" max="5090" width="9.42578125" style="41" customWidth="1"/>
    <col min="5091" max="5091" width="5.28515625" style="41" customWidth="1"/>
    <col min="5092" max="5092" width="6.85546875" style="41" customWidth="1"/>
    <col min="5093" max="5093" width="10" style="41" customWidth="1"/>
    <col min="5094" max="5094" width="4" style="41" bestFit="1" customWidth="1"/>
    <col min="5095" max="5095" width="8.28515625" style="41" customWidth="1"/>
    <col min="5096" max="5096" width="4" style="41" bestFit="1" customWidth="1"/>
    <col min="5097" max="5097" width="7.42578125" style="41" bestFit="1" customWidth="1"/>
    <col min="5098" max="5098" width="10.85546875" style="41" customWidth="1"/>
    <col min="5099" max="5099" width="4" style="41" bestFit="1" customWidth="1"/>
    <col min="5100" max="5100" width="9.5703125" style="41" customWidth="1"/>
    <col min="5101" max="5101" width="3.140625" style="41" bestFit="1" customWidth="1"/>
    <col min="5102" max="5102" width="7.42578125" style="41" bestFit="1" customWidth="1"/>
    <col min="5103" max="5103" width="12.85546875" style="41" customWidth="1"/>
    <col min="5104" max="5104" width="4" style="41" bestFit="1" customWidth="1"/>
    <col min="5105" max="5105" width="9.28515625" style="41" customWidth="1"/>
    <col min="5106" max="5106" width="4" style="41" bestFit="1" customWidth="1"/>
    <col min="5107" max="5107" width="7.42578125" style="41" bestFit="1" customWidth="1"/>
    <col min="5108" max="5108" width="10.140625" style="41" customWidth="1"/>
    <col min="5109" max="5109" width="5.42578125" style="41" customWidth="1"/>
    <col min="5110" max="5110" width="7.85546875" style="41" customWidth="1"/>
    <col min="5111" max="5111" width="4" style="41" customWidth="1"/>
    <col min="5112" max="5112" width="10.7109375" style="41" customWidth="1"/>
    <col min="5113" max="5113" width="11.42578125" style="41"/>
    <col min="5114" max="5115" width="5.5703125" style="41" customWidth="1"/>
    <col min="5116" max="5116" width="5" style="41" customWidth="1"/>
    <col min="5117" max="5117" width="6.140625" style="41" customWidth="1"/>
    <col min="5118" max="5340" width="11.42578125" style="41"/>
    <col min="5341" max="5341" width="4.85546875" style="41" customWidth="1"/>
    <col min="5342" max="5342" width="4.7109375" style="41" customWidth="1"/>
    <col min="5343" max="5343" width="37.7109375" style="41" customWidth="1"/>
    <col min="5344" max="5344" width="10.85546875" style="41" customWidth="1"/>
    <col min="5345" max="5345" width="4.7109375" style="41" customWidth="1"/>
    <col min="5346" max="5346" width="9.42578125" style="41" customWidth="1"/>
    <col min="5347" max="5347" width="5.28515625" style="41" customWidth="1"/>
    <col min="5348" max="5348" width="6.85546875" style="41" customWidth="1"/>
    <col min="5349" max="5349" width="10" style="41" customWidth="1"/>
    <col min="5350" max="5350" width="4" style="41" bestFit="1" customWidth="1"/>
    <col min="5351" max="5351" width="8.28515625" style="41" customWidth="1"/>
    <col min="5352" max="5352" width="4" style="41" bestFit="1" customWidth="1"/>
    <col min="5353" max="5353" width="7.42578125" style="41" bestFit="1" customWidth="1"/>
    <col min="5354" max="5354" width="10.85546875" style="41" customWidth="1"/>
    <col min="5355" max="5355" width="4" style="41" bestFit="1" customWidth="1"/>
    <col min="5356" max="5356" width="9.5703125" style="41" customWidth="1"/>
    <col min="5357" max="5357" width="3.140625" style="41" bestFit="1" customWidth="1"/>
    <col min="5358" max="5358" width="7.42578125" style="41" bestFit="1" customWidth="1"/>
    <col min="5359" max="5359" width="12.85546875" style="41" customWidth="1"/>
    <col min="5360" max="5360" width="4" style="41" bestFit="1" customWidth="1"/>
    <col min="5361" max="5361" width="9.28515625" style="41" customWidth="1"/>
    <col min="5362" max="5362" width="4" style="41" bestFit="1" customWidth="1"/>
    <col min="5363" max="5363" width="7.42578125" style="41" bestFit="1" customWidth="1"/>
    <col min="5364" max="5364" width="10.140625" style="41" customWidth="1"/>
    <col min="5365" max="5365" width="5.42578125" style="41" customWidth="1"/>
    <col min="5366" max="5366" width="7.85546875" style="41" customWidth="1"/>
    <col min="5367" max="5367" width="4" style="41" customWidth="1"/>
    <col min="5368" max="5368" width="10.7109375" style="41" customWidth="1"/>
    <col min="5369" max="5369" width="11.42578125" style="41"/>
    <col min="5370" max="5371" width="5.5703125" style="41" customWidth="1"/>
    <col min="5372" max="5372" width="5" style="41" customWidth="1"/>
    <col min="5373" max="5373" width="6.140625" style="41" customWidth="1"/>
    <col min="5374" max="5596" width="11.42578125" style="41"/>
    <col min="5597" max="5597" width="4.85546875" style="41" customWidth="1"/>
    <col min="5598" max="5598" width="4.7109375" style="41" customWidth="1"/>
    <col min="5599" max="5599" width="37.7109375" style="41" customWidth="1"/>
    <col min="5600" max="5600" width="10.85546875" style="41" customWidth="1"/>
    <col min="5601" max="5601" width="4.7109375" style="41" customWidth="1"/>
    <col min="5602" max="5602" width="9.42578125" style="41" customWidth="1"/>
    <col min="5603" max="5603" width="5.28515625" style="41" customWidth="1"/>
    <col min="5604" max="5604" width="6.85546875" style="41" customWidth="1"/>
    <col min="5605" max="5605" width="10" style="41" customWidth="1"/>
    <col min="5606" max="5606" width="4" style="41" bestFit="1" customWidth="1"/>
    <col min="5607" max="5607" width="8.28515625" style="41" customWidth="1"/>
    <col min="5608" max="5608" width="4" style="41" bestFit="1" customWidth="1"/>
    <col min="5609" max="5609" width="7.42578125" style="41" bestFit="1" customWidth="1"/>
    <col min="5610" max="5610" width="10.85546875" style="41" customWidth="1"/>
    <col min="5611" max="5611" width="4" style="41" bestFit="1" customWidth="1"/>
    <col min="5612" max="5612" width="9.5703125" style="41" customWidth="1"/>
    <col min="5613" max="5613" width="3.140625" style="41" bestFit="1" customWidth="1"/>
    <col min="5614" max="5614" width="7.42578125" style="41" bestFit="1" customWidth="1"/>
    <col min="5615" max="5615" width="12.85546875" style="41" customWidth="1"/>
    <col min="5616" max="5616" width="4" style="41" bestFit="1" customWidth="1"/>
    <col min="5617" max="5617" width="9.28515625" style="41" customWidth="1"/>
    <col min="5618" max="5618" width="4" style="41" bestFit="1" customWidth="1"/>
    <col min="5619" max="5619" width="7.42578125" style="41" bestFit="1" customWidth="1"/>
    <col min="5620" max="5620" width="10.140625" style="41" customWidth="1"/>
    <col min="5621" max="5621" width="5.42578125" style="41" customWidth="1"/>
    <col min="5622" max="5622" width="7.85546875" style="41" customWidth="1"/>
    <col min="5623" max="5623" width="4" style="41" customWidth="1"/>
    <col min="5624" max="5624" width="10.7109375" style="41" customWidth="1"/>
    <col min="5625" max="5625" width="11.42578125" style="41"/>
    <col min="5626" max="5627" width="5.5703125" style="41" customWidth="1"/>
    <col min="5628" max="5628" width="5" style="41" customWidth="1"/>
    <col min="5629" max="5629" width="6.140625" style="41" customWidth="1"/>
    <col min="5630" max="5852" width="11.42578125" style="41"/>
    <col min="5853" max="5853" width="4.85546875" style="41" customWidth="1"/>
    <col min="5854" max="5854" width="4.7109375" style="41" customWidth="1"/>
    <col min="5855" max="5855" width="37.7109375" style="41" customWidth="1"/>
    <col min="5856" max="5856" width="10.85546875" style="41" customWidth="1"/>
    <col min="5857" max="5857" width="4.7109375" style="41" customWidth="1"/>
    <col min="5858" max="5858" width="9.42578125" style="41" customWidth="1"/>
    <col min="5859" max="5859" width="5.28515625" style="41" customWidth="1"/>
    <col min="5860" max="5860" width="6.85546875" style="41" customWidth="1"/>
    <col min="5861" max="5861" width="10" style="41" customWidth="1"/>
    <col min="5862" max="5862" width="4" style="41" bestFit="1" customWidth="1"/>
    <col min="5863" max="5863" width="8.28515625" style="41" customWidth="1"/>
    <col min="5864" max="5864" width="4" style="41" bestFit="1" customWidth="1"/>
    <col min="5865" max="5865" width="7.42578125" style="41" bestFit="1" customWidth="1"/>
    <col min="5866" max="5866" width="10.85546875" style="41" customWidth="1"/>
    <col min="5867" max="5867" width="4" style="41" bestFit="1" customWidth="1"/>
    <col min="5868" max="5868" width="9.5703125" style="41" customWidth="1"/>
    <col min="5869" max="5869" width="3.140625" style="41" bestFit="1" customWidth="1"/>
    <col min="5870" max="5870" width="7.42578125" style="41" bestFit="1" customWidth="1"/>
    <col min="5871" max="5871" width="12.85546875" style="41" customWidth="1"/>
    <col min="5872" max="5872" width="4" style="41" bestFit="1" customWidth="1"/>
    <col min="5873" max="5873" width="9.28515625" style="41" customWidth="1"/>
    <col min="5874" max="5874" width="4" style="41" bestFit="1" customWidth="1"/>
    <col min="5875" max="5875" width="7.42578125" style="41" bestFit="1" customWidth="1"/>
    <col min="5876" max="5876" width="10.140625" style="41" customWidth="1"/>
    <col min="5877" max="5877" width="5.42578125" style="41" customWidth="1"/>
    <col min="5878" max="5878" width="7.85546875" style="41" customWidth="1"/>
    <col min="5879" max="5879" width="4" style="41" customWidth="1"/>
    <col min="5880" max="5880" width="10.7109375" style="41" customWidth="1"/>
    <col min="5881" max="5881" width="11.42578125" style="41"/>
    <col min="5882" max="5883" width="5.5703125" style="41" customWidth="1"/>
    <col min="5884" max="5884" width="5" style="41" customWidth="1"/>
    <col min="5885" max="5885" width="6.140625" style="41" customWidth="1"/>
    <col min="5886" max="6108" width="11.42578125" style="41"/>
    <col min="6109" max="6109" width="4.85546875" style="41" customWidth="1"/>
    <col min="6110" max="6110" width="4.7109375" style="41" customWidth="1"/>
    <col min="6111" max="6111" width="37.7109375" style="41" customWidth="1"/>
    <col min="6112" max="6112" width="10.85546875" style="41" customWidth="1"/>
    <col min="6113" max="6113" width="4.7109375" style="41" customWidth="1"/>
    <col min="6114" max="6114" width="9.42578125" style="41" customWidth="1"/>
    <col min="6115" max="6115" width="5.28515625" style="41" customWidth="1"/>
    <col min="6116" max="6116" width="6.85546875" style="41" customWidth="1"/>
    <col min="6117" max="6117" width="10" style="41" customWidth="1"/>
    <col min="6118" max="6118" width="4" style="41" bestFit="1" customWidth="1"/>
    <col min="6119" max="6119" width="8.28515625" style="41" customWidth="1"/>
    <col min="6120" max="6120" width="4" style="41" bestFit="1" customWidth="1"/>
    <col min="6121" max="6121" width="7.42578125" style="41" bestFit="1" customWidth="1"/>
    <col min="6122" max="6122" width="10.85546875" style="41" customWidth="1"/>
    <col min="6123" max="6123" width="4" style="41" bestFit="1" customWidth="1"/>
    <col min="6124" max="6124" width="9.5703125" style="41" customWidth="1"/>
    <col min="6125" max="6125" width="3.140625" style="41" bestFit="1" customWidth="1"/>
    <col min="6126" max="6126" width="7.42578125" style="41" bestFit="1" customWidth="1"/>
    <col min="6127" max="6127" width="12.85546875" style="41" customWidth="1"/>
    <col min="6128" max="6128" width="4" style="41" bestFit="1" customWidth="1"/>
    <col min="6129" max="6129" width="9.28515625" style="41" customWidth="1"/>
    <col min="6130" max="6130" width="4" style="41" bestFit="1" customWidth="1"/>
    <col min="6131" max="6131" width="7.42578125" style="41" bestFit="1" customWidth="1"/>
    <col min="6132" max="6132" width="10.140625" style="41" customWidth="1"/>
    <col min="6133" max="6133" width="5.42578125" style="41" customWidth="1"/>
    <col min="6134" max="6134" width="7.85546875" style="41" customWidth="1"/>
    <col min="6135" max="6135" width="4" style="41" customWidth="1"/>
    <col min="6136" max="6136" width="10.7109375" style="41" customWidth="1"/>
    <col min="6137" max="6137" width="11.42578125" style="41"/>
    <col min="6138" max="6139" width="5.5703125" style="41" customWidth="1"/>
    <col min="6140" max="6140" width="5" style="41" customWidth="1"/>
    <col min="6141" max="6141" width="6.140625" style="41" customWidth="1"/>
    <col min="6142" max="6364" width="11.42578125" style="41"/>
    <col min="6365" max="6365" width="4.85546875" style="41" customWidth="1"/>
    <col min="6366" max="6366" width="4.7109375" style="41" customWidth="1"/>
    <col min="6367" max="6367" width="37.7109375" style="41" customWidth="1"/>
    <col min="6368" max="6368" width="10.85546875" style="41" customWidth="1"/>
    <col min="6369" max="6369" width="4.7109375" style="41" customWidth="1"/>
    <col min="6370" max="6370" width="9.42578125" style="41" customWidth="1"/>
    <col min="6371" max="6371" width="5.28515625" style="41" customWidth="1"/>
    <col min="6372" max="6372" width="6.85546875" style="41" customWidth="1"/>
    <col min="6373" max="6373" width="10" style="41" customWidth="1"/>
    <col min="6374" max="6374" width="4" style="41" bestFit="1" customWidth="1"/>
    <col min="6375" max="6375" width="8.28515625" style="41" customWidth="1"/>
    <col min="6376" max="6376" width="4" style="41" bestFit="1" customWidth="1"/>
    <col min="6377" max="6377" width="7.42578125" style="41" bestFit="1" customWidth="1"/>
    <col min="6378" max="6378" width="10.85546875" style="41" customWidth="1"/>
    <col min="6379" max="6379" width="4" style="41" bestFit="1" customWidth="1"/>
    <col min="6380" max="6380" width="9.5703125" style="41" customWidth="1"/>
    <col min="6381" max="6381" width="3.140625" style="41" bestFit="1" customWidth="1"/>
    <col min="6382" max="6382" width="7.42578125" style="41" bestFit="1" customWidth="1"/>
    <col min="6383" max="6383" width="12.85546875" style="41" customWidth="1"/>
    <col min="6384" max="6384" width="4" style="41" bestFit="1" customWidth="1"/>
    <col min="6385" max="6385" width="9.28515625" style="41" customWidth="1"/>
    <col min="6386" max="6386" width="4" style="41" bestFit="1" customWidth="1"/>
    <col min="6387" max="6387" width="7.42578125" style="41" bestFit="1" customWidth="1"/>
    <col min="6388" max="6388" width="10.140625" style="41" customWidth="1"/>
    <col min="6389" max="6389" width="5.42578125" style="41" customWidth="1"/>
    <col min="6390" max="6390" width="7.85546875" style="41" customWidth="1"/>
    <col min="6391" max="6391" width="4" style="41" customWidth="1"/>
    <col min="6392" max="6392" width="10.7109375" style="41" customWidth="1"/>
    <col min="6393" max="6393" width="11.42578125" style="41"/>
    <col min="6394" max="6395" width="5.5703125" style="41" customWidth="1"/>
    <col min="6396" max="6396" width="5" style="41" customWidth="1"/>
    <col min="6397" max="6397" width="6.140625" style="41" customWidth="1"/>
    <col min="6398" max="6620" width="11.42578125" style="41"/>
    <col min="6621" max="6621" width="4.85546875" style="41" customWidth="1"/>
    <col min="6622" max="6622" width="4.7109375" style="41" customWidth="1"/>
    <col min="6623" max="6623" width="37.7109375" style="41" customWidth="1"/>
    <col min="6624" max="6624" width="10.85546875" style="41" customWidth="1"/>
    <col min="6625" max="6625" width="4.7109375" style="41" customWidth="1"/>
    <col min="6626" max="6626" width="9.42578125" style="41" customWidth="1"/>
    <col min="6627" max="6627" width="5.28515625" style="41" customWidth="1"/>
    <col min="6628" max="6628" width="6.85546875" style="41" customWidth="1"/>
    <col min="6629" max="6629" width="10" style="41" customWidth="1"/>
    <col min="6630" max="6630" width="4" style="41" bestFit="1" customWidth="1"/>
    <col min="6631" max="6631" width="8.28515625" style="41" customWidth="1"/>
    <col min="6632" max="6632" width="4" style="41" bestFit="1" customWidth="1"/>
    <col min="6633" max="6633" width="7.42578125" style="41" bestFit="1" customWidth="1"/>
    <col min="6634" max="6634" width="10.85546875" style="41" customWidth="1"/>
    <col min="6635" max="6635" width="4" style="41" bestFit="1" customWidth="1"/>
    <col min="6636" max="6636" width="9.5703125" style="41" customWidth="1"/>
    <col min="6637" max="6637" width="3.140625" style="41" bestFit="1" customWidth="1"/>
    <col min="6638" max="6638" width="7.42578125" style="41" bestFit="1" customWidth="1"/>
    <col min="6639" max="6639" width="12.85546875" style="41" customWidth="1"/>
    <col min="6640" max="6640" width="4" style="41" bestFit="1" customWidth="1"/>
    <col min="6641" max="6641" width="9.28515625" style="41" customWidth="1"/>
    <col min="6642" max="6642" width="4" style="41" bestFit="1" customWidth="1"/>
    <col min="6643" max="6643" width="7.42578125" style="41" bestFit="1" customWidth="1"/>
    <col min="6644" max="6644" width="10.140625" style="41" customWidth="1"/>
    <col min="6645" max="6645" width="5.42578125" style="41" customWidth="1"/>
    <col min="6646" max="6646" width="7.85546875" style="41" customWidth="1"/>
    <col min="6647" max="6647" width="4" style="41" customWidth="1"/>
    <col min="6648" max="6648" width="10.7109375" style="41" customWidth="1"/>
    <col min="6649" max="6649" width="11.42578125" style="41"/>
    <col min="6650" max="6651" width="5.5703125" style="41" customWidth="1"/>
    <col min="6652" max="6652" width="5" style="41" customWidth="1"/>
    <col min="6653" max="6653" width="6.140625" style="41" customWidth="1"/>
    <col min="6654" max="6876" width="11.42578125" style="41"/>
    <col min="6877" max="6877" width="4.85546875" style="41" customWidth="1"/>
    <col min="6878" max="6878" width="4.7109375" style="41" customWidth="1"/>
    <col min="6879" max="6879" width="37.7109375" style="41" customWidth="1"/>
    <col min="6880" max="6880" width="10.85546875" style="41" customWidth="1"/>
    <col min="6881" max="6881" width="4.7109375" style="41" customWidth="1"/>
    <col min="6882" max="6882" width="9.42578125" style="41" customWidth="1"/>
    <col min="6883" max="6883" width="5.28515625" style="41" customWidth="1"/>
    <col min="6884" max="6884" width="6.85546875" style="41" customWidth="1"/>
    <col min="6885" max="6885" width="10" style="41" customWidth="1"/>
    <col min="6886" max="6886" width="4" style="41" bestFit="1" customWidth="1"/>
    <col min="6887" max="6887" width="8.28515625" style="41" customWidth="1"/>
    <col min="6888" max="6888" width="4" style="41" bestFit="1" customWidth="1"/>
    <col min="6889" max="6889" width="7.42578125" style="41" bestFit="1" customWidth="1"/>
    <col min="6890" max="6890" width="10.85546875" style="41" customWidth="1"/>
    <col min="6891" max="6891" width="4" style="41" bestFit="1" customWidth="1"/>
    <col min="6892" max="6892" width="9.5703125" style="41" customWidth="1"/>
    <col min="6893" max="6893" width="3.140625" style="41" bestFit="1" customWidth="1"/>
    <col min="6894" max="6894" width="7.42578125" style="41" bestFit="1" customWidth="1"/>
    <col min="6895" max="6895" width="12.85546875" style="41" customWidth="1"/>
    <col min="6896" max="6896" width="4" style="41" bestFit="1" customWidth="1"/>
    <col min="6897" max="6897" width="9.28515625" style="41" customWidth="1"/>
    <col min="6898" max="6898" width="4" style="41" bestFit="1" customWidth="1"/>
    <col min="6899" max="6899" width="7.42578125" style="41" bestFit="1" customWidth="1"/>
    <col min="6900" max="6900" width="10.140625" style="41" customWidth="1"/>
    <col min="6901" max="6901" width="5.42578125" style="41" customWidth="1"/>
    <col min="6902" max="6902" width="7.85546875" style="41" customWidth="1"/>
    <col min="6903" max="6903" width="4" style="41" customWidth="1"/>
    <col min="6904" max="6904" width="10.7109375" style="41" customWidth="1"/>
    <col min="6905" max="6905" width="11.42578125" style="41"/>
    <col min="6906" max="6907" width="5.5703125" style="41" customWidth="1"/>
    <col min="6908" max="6908" width="5" style="41" customWidth="1"/>
    <col min="6909" max="6909" width="6.140625" style="41" customWidth="1"/>
    <col min="6910" max="7132" width="11.42578125" style="41"/>
    <col min="7133" max="7133" width="4.85546875" style="41" customWidth="1"/>
    <col min="7134" max="7134" width="4.7109375" style="41" customWidth="1"/>
    <col min="7135" max="7135" width="37.7109375" style="41" customWidth="1"/>
    <col min="7136" max="7136" width="10.85546875" style="41" customWidth="1"/>
    <col min="7137" max="7137" width="4.7109375" style="41" customWidth="1"/>
    <col min="7138" max="7138" width="9.42578125" style="41" customWidth="1"/>
    <col min="7139" max="7139" width="5.28515625" style="41" customWidth="1"/>
    <col min="7140" max="7140" width="6.85546875" style="41" customWidth="1"/>
    <col min="7141" max="7141" width="10" style="41" customWidth="1"/>
    <col min="7142" max="7142" width="4" style="41" bestFit="1" customWidth="1"/>
    <col min="7143" max="7143" width="8.28515625" style="41" customWidth="1"/>
    <col min="7144" max="7144" width="4" style="41" bestFit="1" customWidth="1"/>
    <col min="7145" max="7145" width="7.42578125" style="41" bestFit="1" customWidth="1"/>
    <col min="7146" max="7146" width="10.85546875" style="41" customWidth="1"/>
    <col min="7147" max="7147" width="4" style="41" bestFit="1" customWidth="1"/>
    <col min="7148" max="7148" width="9.5703125" style="41" customWidth="1"/>
    <col min="7149" max="7149" width="3.140625" style="41" bestFit="1" customWidth="1"/>
    <col min="7150" max="7150" width="7.42578125" style="41" bestFit="1" customWidth="1"/>
    <col min="7151" max="7151" width="12.85546875" style="41" customWidth="1"/>
    <col min="7152" max="7152" width="4" style="41" bestFit="1" customWidth="1"/>
    <col min="7153" max="7153" width="9.28515625" style="41" customWidth="1"/>
    <col min="7154" max="7154" width="4" style="41" bestFit="1" customWidth="1"/>
    <col min="7155" max="7155" width="7.42578125" style="41" bestFit="1" customWidth="1"/>
    <col min="7156" max="7156" width="10.140625" style="41" customWidth="1"/>
    <col min="7157" max="7157" width="5.42578125" style="41" customWidth="1"/>
    <col min="7158" max="7158" width="7.85546875" style="41" customWidth="1"/>
    <col min="7159" max="7159" width="4" style="41" customWidth="1"/>
    <col min="7160" max="7160" width="10.7109375" style="41" customWidth="1"/>
    <col min="7161" max="7161" width="11.42578125" style="41"/>
    <col min="7162" max="7163" width="5.5703125" style="41" customWidth="1"/>
    <col min="7164" max="7164" width="5" style="41" customWidth="1"/>
    <col min="7165" max="7165" width="6.140625" style="41" customWidth="1"/>
    <col min="7166" max="7388" width="11.42578125" style="41"/>
    <col min="7389" max="7389" width="4.85546875" style="41" customWidth="1"/>
    <col min="7390" max="7390" width="4.7109375" style="41" customWidth="1"/>
    <col min="7391" max="7391" width="37.7109375" style="41" customWidth="1"/>
    <col min="7392" max="7392" width="10.85546875" style="41" customWidth="1"/>
    <col min="7393" max="7393" width="4.7109375" style="41" customWidth="1"/>
    <col min="7394" max="7394" width="9.42578125" style="41" customWidth="1"/>
    <col min="7395" max="7395" width="5.28515625" style="41" customWidth="1"/>
    <col min="7396" max="7396" width="6.85546875" style="41" customWidth="1"/>
    <col min="7397" max="7397" width="10" style="41" customWidth="1"/>
    <col min="7398" max="7398" width="4" style="41" bestFit="1" customWidth="1"/>
    <col min="7399" max="7399" width="8.28515625" style="41" customWidth="1"/>
    <col min="7400" max="7400" width="4" style="41" bestFit="1" customWidth="1"/>
    <col min="7401" max="7401" width="7.42578125" style="41" bestFit="1" customWidth="1"/>
    <col min="7402" max="7402" width="10.85546875" style="41" customWidth="1"/>
    <col min="7403" max="7403" width="4" style="41" bestFit="1" customWidth="1"/>
    <col min="7404" max="7404" width="9.5703125" style="41" customWidth="1"/>
    <col min="7405" max="7405" width="3.140625" style="41" bestFit="1" customWidth="1"/>
    <col min="7406" max="7406" width="7.42578125" style="41" bestFit="1" customWidth="1"/>
    <col min="7407" max="7407" width="12.85546875" style="41" customWidth="1"/>
    <col min="7408" max="7408" width="4" style="41" bestFit="1" customWidth="1"/>
    <col min="7409" max="7409" width="9.28515625" style="41" customWidth="1"/>
    <col min="7410" max="7410" width="4" style="41" bestFit="1" customWidth="1"/>
    <col min="7411" max="7411" width="7.42578125" style="41" bestFit="1" customWidth="1"/>
    <col min="7412" max="7412" width="10.140625" style="41" customWidth="1"/>
    <col min="7413" max="7413" width="5.42578125" style="41" customWidth="1"/>
    <col min="7414" max="7414" width="7.85546875" style="41" customWidth="1"/>
    <col min="7415" max="7415" width="4" style="41" customWidth="1"/>
    <col min="7416" max="7416" width="10.7109375" style="41" customWidth="1"/>
    <col min="7417" max="7417" width="11.42578125" style="41"/>
    <col min="7418" max="7419" width="5.5703125" style="41" customWidth="1"/>
    <col min="7420" max="7420" width="5" style="41" customWidth="1"/>
    <col min="7421" max="7421" width="6.140625" style="41" customWidth="1"/>
    <col min="7422" max="7644" width="11.42578125" style="41"/>
    <col min="7645" max="7645" width="4.85546875" style="41" customWidth="1"/>
    <col min="7646" max="7646" width="4.7109375" style="41" customWidth="1"/>
    <col min="7647" max="7647" width="37.7109375" style="41" customWidth="1"/>
    <col min="7648" max="7648" width="10.85546875" style="41" customWidth="1"/>
    <col min="7649" max="7649" width="4.7109375" style="41" customWidth="1"/>
    <col min="7650" max="7650" width="9.42578125" style="41" customWidth="1"/>
    <col min="7651" max="7651" width="5.28515625" style="41" customWidth="1"/>
    <col min="7652" max="7652" width="6.85546875" style="41" customWidth="1"/>
    <col min="7653" max="7653" width="10" style="41" customWidth="1"/>
    <col min="7654" max="7654" width="4" style="41" bestFit="1" customWidth="1"/>
    <col min="7655" max="7655" width="8.28515625" style="41" customWidth="1"/>
    <col min="7656" max="7656" width="4" style="41" bestFit="1" customWidth="1"/>
    <col min="7657" max="7657" width="7.42578125" style="41" bestFit="1" customWidth="1"/>
    <col min="7658" max="7658" width="10.85546875" style="41" customWidth="1"/>
    <col min="7659" max="7659" width="4" style="41" bestFit="1" customWidth="1"/>
    <col min="7660" max="7660" width="9.5703125" style="41" customWidth="1"/>
    <col min="7661" max="7661" width="3.140625" style="41" bestFit="1" customWidth="1"/>
    <col min="7662" max="7662" width="7.42578125" style="41" bestFit="1" customWidth="1"/>
    <col min="7663" max="7663" width="12.85546875" style="41" customWidth="1"/>
    <col min="7664" max="7664" width="4" style="41" bestFit="1" customWidth="1"/>
    <col min="7665" max="7665" width="9.28515625" style="41" customWidth="1"/>
    <col min="7666" max="7666" width="4" style="41" bestFit="1" customWidth="1"/>
    <col min="7667" max="7667" width="7.42578125" style="41" bestFit="1" customWidth="1"/>
    <col min="7668" max="7668" width="10.140625" style="41" customWidth="1"/>
    <col min="7669" max="7669" width="5.42578125" style="41" customWidth="1"/>
    <col min="7670" max="7670" width="7.85546875" style="41" customWidth="1"/>
    <col min="7671" max="7671" width="4" style="41" customWidth="1"/>
    <col min="7672" max="7672" width="10.7109375" style="41" customWidth="1"/>
    <col min="7673" max="7673" width="11.42578125" style="41"/>
    <col min="7674" max="7675" width="5.5703125" style="41" customWidth="1"/>
    <col min="7676" max="7676" width="5" style="41" customWidth="1"/>
    <col min="7677" max="7677" width="6.140625" style="41" customWidth="1"/>
    <col min="7678" max="7900" width="11.42578125" style="41"/>
    <col min="7901" max="7901" width="4.85546875" style="41" customWidth="1"/>
    <col min="7902" max="7902" width="4.7109375" style="41" customWidth="1"/>
    <col min="7903" max="7903" width="37.7109375" style="41" customWidth="1"/>
    <col min="7904" max="7904" width="10.85546875" style="41" customWidth="1"/>
    <col min="7905" max="7905" width="4.7109375" style="41" customWidth="1"/>
    <col min="7906" max="7906" width="9.42578125" style="41" customWidth="1"/>
    <col min="7907" max="7907" width="5.28515625" style="41" customWidth="1"/>
    <col min="7908" max="7908" width="6.85546875" style="41" customWidth="1"/>
    <col min="7909" max="7909" width="10" style="41" customWidth="1"/>
    <col min="7910" max="7910" width="4" style="41" bestFit="1" customWidth="1"/>
    <col min="7911" max="7911" width="8.28515625" style="41" customWidth="1"/>
    <col min="7912" max="7912" width="4" style="41" bestFit="1" customWidth="1"/>
    <col min="7913" max="7913" width="7.42578125" style="41" bestFit="1" customWidth="1"/>
    <col min="7914" max="7914" width="10.85546875" style="41" customWidth="1"/>
    <col min="7915" max="7915" width="4" style="41" bestFit="1" customWidth="1"/>
    <col min="7916" max="7916" width="9.5703125" style="41" customWidth="1"/>
    <col min="7917" max="7917" width="3.140625" style="41" bestFit="1" customWidth="1"/>
    <col min="7918" max="7918" width="7.42578125" style="41" bestFit="1" customWidth="1"/>
    <col min="7919" max="7919" width="12.85546875" style="41" customWidth="1"/>
    <col min="7920" max="7920" width="4" style="41" bestFit="1" customWidth="1"/>
    <col min="7921" max="7921" width="9.28515625" style="41" customWidth="1"/>
    <col min="7922" max="7922" width="4" style="41" bestFit="1" customWidth="1"/>
    <col min="7923" max="7923" width="7.42578125" style="41" bestFit="1" customWidth="1"/>
    <col min="7924" max="7924" width="10.140625" style="41" customWidth="1"/>
    <col min="7925" max="7925" width="5.42578125" style="41" customWidth="1"/>
    <col min="7926" max="7926" width="7.85546875" style="41" customWidth="1"/>
    <col min="7927" max="7927" width="4" style="41" customWidth="1"/>
    <col min="7928" max="7928" width="10.7109375" style="41" customWidth="1"/>
    <col min="7929" max="7929" width="11.42578125" style="41"/>
    <col min="7930" max="7931" width="5.5703125" style="41" customWidth="1"/>
    <col min="7932" max="7932" width="5" style="41" customWidth="1"/>
    <col min="7933" max="7933" width="6.140625" style="41" customWidth="1"/>
    <col min="7934" max="8156" width="11.42578125" style="41"/>
    <col min="8157" max="8157" width="4.85546875" style="41" customWidth="1"/>
    <col min="8158" max="8158" width="4.7109375" style="41" customWidth="1"/>
    <col min="8159" max="8159" width="37.7109375" style="41" customWidth="1"/>
    <col min="8160" max="8160" width="10.85546875" style="41" customWidth="1"/>
    <col min="8161" max="8161" width="4.7109375" style="41" customWidth="1"/>
    <col min="8162" max="8162" width="9.42578125" style="41" customWidth="1"/>
    <col min="8163" max="8163" width="5.28515625" style="41" customWidth="1"/>
    <col min="8164" max="8164" width="6.85546875" style="41" customWidth="1"/>
    <col min="8165" max="8165" width="10" style="41" customWidth="1"/>
    <col min="8166" max="8166" width="4" style="41" bestFit="1" customWidth="1"/>
    <col min="8167" max="8167" width="8.28515625" style="41" customWidth="1"/>
    <col min="8168" max="8168" width="4" style="41" bestFit="1" customWidth="1"/>
    <col min="8169" max="8169" width="7.42578125" style="41" bestFit="1" customWidth="1"/>
    <col min="8170" max="8170" width="10.85546875" style="41" customWidth="1"/>
    <col min="8171" max="8171" width="4" style="41" bestFit="1" customWidth="1"/>
    <col min="8172" max="8172" width="9.5703125" style="41" customWidth="1"/>
    <col min="8173" max="8173" width="3.140625" style="41" bestFit="1" customWidth="1"/>
    <col min="8174" max="8174" width="7.42578125" style="41" bestFit="1" customWidth="1"/>
    <col min="8175" max="8175" width="12.85546875" style="41" customWidth="1"/>
    <col min="8176" max="8176" width="4" style="41" bestFit="1" customWidth="1"/>
    <col min="8177" max="8177" width="9.28515625" style="41" customWidth="1"/>
    <col min="8178" max="8178" width="4" style="41" bestFit="1" customWidth="1"/>
    <col min="8179" max="8179" width="7.42578125" style="41" bestFit="1" customWidth="1"/>
    <col min="8180" max="8180" width="10.140625" style="41" customWidth="1"/>
    <col min="8181" max="8181" width="5.42578125" style="41" customWidth="1"/>
    <col min="8182" max="8182" width="7.85546875" style="41" customWidth="1"/>
    <col min="8183" max="8183" width="4" style="41" customWidth="1"/>
    <col min="8184" max="8184" width="10.7109375" style="41" customWidth="1"/>
    <col min="8185" max="8185" width="11.42578125" style="41"/>
    <col min="8186" max="8187" width="5.5703125" style="41" customWidth="1"/>
    <col min="8188" max="8188" width="5" style="41" customWidth="1"/>
    <col min="8189" max="8189" width="6.140625" style="41" customWidth="1"/>
    <col min="8190" max="8412" width="11.42578125" style="41"/>
    <col min="8413" max="8413" width="4.85546875" style="41" customWidth="1"/>
    <col min="8414" max="8414" width="4.7109375" style="41" customWidth="1"/>
    <col min="8415" max="8415" width="37.7109375" style="41" customWidth="1"/>
    <col min="8416" max="8416" width="10.85546875" style="41" customWidth="1"/>
    <col min="8417" max="8417" width="4.7109375" style="41" customWidth="1"/>
    <col min="8418" max="8418" width="9.42578125" style="41" customWidth="1"/>
    <col min="8419" max="8419" width="5.28515625" style="41" customWidth="1"/>
    <col min="8420" max="8420" width="6.85546875" style="41" customWidth="1"/>
    <col min="8421" max="8421" width="10" style="41" customWidth="1"/>
    <col min="8422" max="8422" width="4" style="41" bestFit="1" customWidth="1"/>
    <col min="8423" max="8423" width="8.28515625" style="41" customWidth="1"/>
    <col min="8424" max="8424" width="4" style="41" bestFit="1" customWidth="1"/>
    <col min="8425" max="8425" width="7.42578125" style="41" bestFit="1" customWidth="1"/>
    <col min="8426" max="8426" width="10.85546875" style="41" customWidth="1"/>
    <col min="8427" max="8427" width="4" style="41" bestFit="1" customWidth="1"/>
    <col min="8428" max="8428" width="9.5703125" style="41" customWidth="1"/>
    <col min="8429" max="8429" width="3.140625" style="41" bestFit="1" customWidth="1"/>
    <col min="8430" max="8430" width="7.42578125" style="41" bestFit="1" customWidth="1"/>
    <col min="8431" max="8431" width="12.85546875" style="41" customWidth="1"/>
    <col min="8432" max="8432" width="4" style="41" bestFit="1" customWidth="1"/>
    <col min="8433" max="8433" width="9.28515625" style="41" customWidth="1"/>
    <col min="8434" max="8434" width="4" style="41" bestFit="1" customWidth="1"/>
    <col min="8435" max="8435" width="7.42578125" style="41" bestFit="1" customWidth="1"/>
    <col min="8436" max="8436" width="10.140625" style="41" customWidth="1"/>
    <col min="8437" max="8437" width="5.42578125" style="41" customWidth="1"/>
    <col min="8438" max="8438" width="7.85546875" style="41" customWidth="1"/>
    <col min="8439" max="8439" width="4" style="41" customWidth="1"/>
    <col min="8440" max="8440" width="10.7109375" style="41" customWidth="1"/>
    <col min="8441" max="8441" width="11.42578125" style="41"/>
    <col min="8442" max="8443" width="5.5703125" style="41" customWidth="1"/>
    <col min="8444" max="8444" width="5" style="41" customWidth="1"/>
    <col min="8445" max="8445" width="6.140625" style="41" customWidth="1"/>
    <col min="8446" max="8668" width="11.42578125" style="41"/>
    <col min="8669" max="8669" width="4.85546875" style="41" customWidth="1"/>
    <col min="8670" max="8670" width="4.7109375" style="41" customWidth="1"/>
    <col min="8671" max="8671" width="37.7109375" style="41" customWidth="1"/>
    <col min="8672" max="8672" width="10.85546875" style="41" customWidth="1"/>
    <col min="8673" max="8673" width="4.7109375" style="41" customWidth="1"/>
    <col min="8674" max="8674" width="9.42578125" style="41" customWidth="1"/>
    <col min="8675" max="8675" width="5.28515625" style="41" customWidth="1"/>
    <col min="8676" max="8676" width="6.85546875" style="41" customWidth="1"/>
    <col min="8677" max="8677" width="10" style="41" customWidth="1"/>
    <col min="8678" max="8678" width="4" style="41" bestFit="1" customWidth="1"/>
    <col min="8679" max="8679" width="8.28515625" style="41" customWidth="1"/>
    <col min="8680" max="8680" width="4" style="41" bestFit="1" customWidth="1"/>
    <col min="8681" max="8681" width="7.42578125" style="41" bestFit="1" customWidth="1"/>
    <col min="8682" max="8682" width="10.85546875" style="41" customWidth="1"/>
    <col min="8683" max="8683" width="4" style="41" bestFit="1" customWidth="1"/>
    <col min="8684" max="8684" width="9.5703125" style="41" customWidth="1"/>
    <col min="8685" max="8685" width="3.140625" style="41" bestFit="1" customWidth="1"/>
    <col min="8686" max="8686" width="7.42578125" style="41" bestFit="1" customWidth="1"/>
    <col min="8687" max="8687" width="12.85546875" style="41" customWidth="1"/>
    <col min="8688" max="8688" width="4" style="41" bestFit="1" customWidth="1"/>
    <col min="8689" max="8689" width="9.28515625" style="41" customWidth="1"/>
    <col min="8690" max="8690" width="4" style="41" bestFit="1" customWidth="1"/>
    <col min="8691" max="8691" width="7.42578125" style="41" bestFit="1" customWidth="1"/>
    <col min="8692" max="8692" width="10.140625" style="41" customWidth="1"/>
    <col min="8693" max="8693" width="5.42578125" style="41" customWidth="1"/>
    <col min="8694" max="8694" width="7.85546875" style="41" customWidth="1"/>
    <col min="8695" max="8695" width="4" style="41" customWidth="1"/>
    <col min="8696" max="8696" width="10.7109375" style="41" customWidth="1"/>
    <col min="8697" max="8697" width="11.42578125" style="41"/>
    <col min="8698" max="8699" width="5.5703125" style="41" customWidth="1"/>
    <col min="8700" max="8700" width="5" style="41" customWidth="1"/>
    <col min="8701" max="8701" width="6.140625" style="41" customWidth="1"/>
    <col min="8702" max="8924" width="11.42578125" style="41"/>
    <col min="8925" max="8925" width="4.85546875" style="41" customWidth="1"/>
    <col min="8926" max="8926" width="4.7109375" style="41" customWidth="1"/>
    <col min="8927" max="8927" width="37.7109375" style="41" customWidth="1"/>
    <col min="8928" max="8928" width="10.85546875" style="41" customWidth="1"/>
    <col min="8929" max="8929" width="4.7109375" style="41" customWidth="1"/>
    <col min="8930" max="8930" width="9.42578125" style="41" customWidth="1"/>
    <col min="8931" max="8931" width="5.28515625" style="41" customWidth="1"/>
    <col min="8932" max="8932" width="6.85546875" style="41" customWidth="1"/>
    <col min="8933" max="8933" width="10" style="41" customWidth="1"/>
    <col min="8934" max="8934" width="4" style="41" bestFit="1" customWidth="1"/>
    <col min="8935" max="8935" width="8.28515625" style="41" customWidth="1"/>
    <col min="8936" max="8936" width="4" style="41" bestFit="1" customWidth="1"/>
    <col min="8937" max="8937" width="7.42578125" style="41" bestFit="1" customWidth="1"/>
    <col min="8938" max="8938" width="10.85546875" style="41" customWidth="1"/>
    <col min="8939" max="8939" width="4" style="41" bestFit="1" customWidth="1"/>
    <col min="8940" max="8940" width="9.5703125" style="41" customWidth="1"/>
    <col min="8941" max="8941" width="3.140625" style="41" bestFit="1" customWidth="1"/>
    <col min="8942" max="8942" width="7.42578125" style="41" bestFit="1" customWidth="1"/>
    <col min="8943" max="8943" width="12.85546875" style="41" customWidth="1"/>
    <col min="8944" max="8944" width="4" style="41" bestFit="1" customWidth="1"/>
    <col min="8945" max="8945" width="9.28515625" style="41" customWidth="1"/>
    <col min="8946" max="8946" width="4" style="41" bestFit="1" customWidth="1"/>
    <col min="8947" max="8947" width="7.42578125" style="41" bestFit="1" customWidth="1"/>
    <col min="8948" max="8948" width="10.140625" style="41" customWidth="1"/>
    <col min="8949" max="8949" width="5.42578125" style="41" customWidth="1"/>
    <col min="8950" max="8950" width="7.85546875" style="41" customWidth="1"/>
    <col min="8951" max="8951" width="4" style="41" customWidth="1"/>
    <col min="8952" max="8952" width="10.7109375" style="41" customWidth="1"/>
    <col min="8953" max="8953" width="11.42578125" style="41"/>
    <col min="8954" max="8955" width="5.5703125" style="41" customWidth="1"/>
    <col min="8956" max="8956" width="5" style="41" customWidth="1"/>
    <col min="8957" max="8957" width="6.140625" style="41" customWidth="1"/>
    <col min="8958" max="9180" width="11.42578125" style="41"/>
    <col min="9181" max="9181" width="4.85546875" style="41" customWidth="1"/>
    <col min="9182" max="9182" width="4.7109375" style="41" customWidth="1"/>
    <col min="9183" max="9183" width="37.7109375" style="41" customWidth="1"/>
    <col min="9184" max="9184" width="10.85546875" style="41" customWidth="1"/>
    <col min="9185" max="9185" width="4.7109375" style="41" customWidth="1"/>
    <col min="9186" max="9186" width="9.42578125" style="41" customWidth="1"/>
    <col min="9187" max="9187" width="5.28515625" style="41" customWidth="1"/>
    <col min="9188" max="9188" width="6.85546875" style="41" customWidth="1"/>
    <col min="9189" max="9189" width="10" style="41" customWidth="1"/>
    <col min="9190" max="9190" width="4" style="41" bestFit="1" customWidth="1"/>
    <col min="9191" max="9191" width="8.28515625" style="41" customWidth="1"/>
    <col min="9192" max="9192" width="4" style="41" bestFit="1" customWidth="1"/>
    <col min="9193" max="9193" width="7.42578125" style="41" bestFit="1" customWidth="1"/>
    <col min="9194" max="9194" width="10.85546875" style="41" customWidth="1"/>
    <col min="9195" max="9195" width="4" style="41" bestFit="1" customWidth="1"/>
    <col min="9196" max="9196" width="9.5703125" style="41" customWidth="1"/>
    <col min="9197" max="9197" width="3.140625" style="41" bestFit="1" customWidth="1"/>
    <col min="9198" max="9198" width="7.42578125" style="41" bestFit="1" customWidth="1"/>
    <col min="9199" max="9199" width="12.85546875" style="41" customWidth="1"/>
    <col min="9200" max="9200" width="4" style="41" bestFit="1" customWidth="1"/>
    <col min="9201" max="9201" width="9.28515625" style="41" customWidth="1"/>
    <col min="9202" max="9202" width="4" style="41" bestFit="1" customWidth="1"/>
    <col min="9203" max="9203" width="7.42578125" style="41" bestFit="1" customWidth="1"/>
    <col min="9204" max="9204" width="10.140625" style="41" customWidth="1"/>
    <col min="9205" max="9205" width="5.42578125" style="41" customWidth="1"/>
    <col min="9206" max="9206" width="7.85546875" style="41" customWidth="1"/>
    <col min="9207" max="9207" width="4" style="41" customWidth="1"/>
    <col min="9208" max="9208" width="10.7109375" style="41" customWidth="1"/>
    <col min="9209" max="9209" width="11.42578125" style="41"/>
    <col min="9210" max="9211" width="5.5703125" style="41" customWidth="1"/>
    <col min="9212" max="9212" width="5" style="41" customWidth="1"/>
    <col min="9213" max="9213" width="6.140625" style="41" customWidth="1"/>
    <col min="9214" max="9436" width="11.42578125" style="41"/>
    <col min="9437" max="9437" width="4.85546875" style="41" customWidth="1"/>
    <col min="9438" max="9438" width="4.7109375" style="41" customWidth="1"/>
    <col min="9439" max="9439" width="37.7109375" style="41" customWidth="1"/>
    <col min="9440" max="9440" width="10.85546875" style="41" customWidth="1"/>
    <col min="9441" max="9441" width="4.7109375" style="41" customWidth="1"/>
    <col min="9442" max="9442" width="9.42578125" style="41" customWidth="1"/>
    <col min="9443" max="9443" width="5.28515625" style="41" customWidth="1"/>
    <col min="9444" max="9444" width="6.85546875" style="41" customWidth="1"/>
    <col min="9445" max="9445" width="10" style="41" customWidth="1"/>
    <col min="9446" max="9446" width="4" style="41" bestFit="1" customWidth="1"/>
    <col min="9447" max="9447" width="8.28515625" style="41" customWidth="1"/>
    <col min="9448" max="9448" width="4" style="41" bestFit="1" customWidth="1"/>
    <col min="9449" max="9449" width="7.42578125" style="41" bestFit="1" customWidth="1"/>
    <col min="9450" max="9450" width="10.85546875" style="41" customWidth="1"/>
    <col min="9451" max="9451" width="4" style="41" bestFit="1" customWidth="1"/>
    <col min="9452" max="9452" width="9.5703125" style="41" customWidth="1"/>
    <col min="9453" max="9453" width="3.140625" style="41" bestFit="1" customWidth="1"/>
    <col min="9454" max="9454" width="7.42578125" style="41" bestFit="1" customWidth="1"/>
    <col min="9455" max="9455" width="12.85546875" style="41" customWidth="1"/>
    <col min="9456" max="9456" width="4" style="41" bestFit="1" customWidth="1"/>
    <col min="9457" max="9457" width="9.28515625" style="41" customWidth="1"/>
    <col min="9458" max="9458" width="4" style="41" bestFit="1" customWidth="1"/>
    <col min="9459" max="9459" width="7.42578125" style="41" bestFit="1" customWidth="1"/>
    <col min="9460" max="9460" width="10.140625" style="41" customWidth="1"/>
    <col min="9461" max="9461" width="5.42578125" style="41" customWidth="1"/>
    <col min="9462" max="9462" width="7.85546875" style="41" customWidth="1"/>
    <col min="9463" max="9463" width="4" style="41" customWidth="1"/>
    <col min="9464" max="9464" width="10.7109375" style="41" customWidth="1"/>
    <col min="9465" max="9465" width="11.42578125" style="41"/>
    <col min="9466" max="9467" width="5.5703125" style="41" customWidth="1"/>
    <col min="9468" max="9468" width="5" style="41" customWidth="1"/>
    <col min="9469" max="9469" width="6.140625" style="41" customWidth="1"/>
    <col min="9470" max="9692" width="11.42578125" style="41"/>
    <col min="9693" max="9693" width="4.85546875" style="41" customWidth="1"/>
    <col min="9694" max="9694" width="4.7109375" style="41" customWidth="1"/>
    <col min="9695" max="9695" width="37.7109375" style="41" customWidth="1"/>
    <col min="9696" max="9696" width="10.85546875" style="41" customWidth="1"/>
    <col min="9697" max="9697" width="4.7109375" style="41" customWidth="1"/>
    <col min="9698" max="9698" width="9.42578125" style="41" customWidth="1"/>
    <col min="9699" max="9699" width="5.28515625" style="41" customWidth="1"/>
    <col min="9700" max="9700" width="6.85546875" style="41" customWidth="1"/>
    <col min="9701" max="9701" width="10" style="41" customWidth="1"/>
    <col min="9702" max="9702" width="4" style="41" bestFit="1" customWidth="1"/>
    <col min="9703" max="9703" width="8.28515625" style="41" customWidth="1"/>
    <col min="9704" max="9704" width="4" style="41" bestFit="1" customWidth="1"/>
    <col min="9705" max="9705" width="7.42578125" style="41" bestFit="1" customWidth="1"/>
    <col min="9706" max="9706" width="10.85546875" style="41" customWidth="1"/>
    <col min="9707" max="9707" width="4" style="41" bestFit="1" customWidth="1"/>
    <col min="9708" max="9708" width="9.5703125" style="41" customWidth="1"/>
    <col min="9709" max="9709" width="3.140625" style="41" bestFit="1" customWidth="1"/>
    <col min="9710" max="9710" width="7.42578125" style="41" bestFit="1" customWidth="1"/>
    <col min="9711" max="9711" width="12.85546875" style="41" customWidth="1"/>
    <col min="9712" max="9712" width="4" style="41" bestFit="1" customWidth="1"/>
    <col min="9713" max="9713" width="9.28515625" style="41" customWidth="1"/>
    <col min="9714" max="9714" width="4" style="41" bestFit="1" customWidth="1"/>
    <col min="9715" max="9715" width="7.42578125" style="41" bestFit="1" customWidth="1"/>
    <col min="9716" max="9716" width="10.140625" style="41" customWidth="1"/>
    <col min="9717" max="9717" width="5.42578125" style="41" customWidth="1"/>
    <col min="9718" max="9718" width="7.85546875" style="41" customWidth="1"/>
    <col min="9719" max="9719" width="4" style="41" customWidth="1"/>
    <col min="9720" max="9720" width="10.7109375" style="41" customWidth="1"/>
    <col min="9721" max="9721" width="11.42578125" style="41"/>
    <col min="9722" max="9723" width="5.5703125" style="41" customWidth="1"/>
    <col min="9724" max="9724" width="5" style="41" customWidth="1"/>
    <col min="9725" max="9725" width="6.140625" style="41" customWidth="1"/>
    <col min="9726" max="9948" width="11.42578125" style="41"/>
    <col min="9949" max="9949" width="4.85546875" style="41" customWidth="1"/>
    <col min="9950" max="9950" width="4.7109375" style="41" customWidth="1"/>
    <col min="9951" max="9951" width="37.7109375" style="41" customWidth="1"/>
    <col min="9952" max="9952" width="10.85546875" style="41" customWidth="1"/>
    <col min="9953" max="9953" width="4.7109375" style="41" customWidth="1"/>
    <col min="9954" max="9954" width="9.42578125" style="41" customWidth="1"/>
    <col min="9955" max="9955" width="5.28515625" style="41" customWidth="1"/>
    <col min="9956" max="9956" width="6.85546875" style="41" customWidth="1"/>
    <col min="9957" max="9957" width="10" style="41" customWidth="1"/>
    <col min="9958" max="9958" width="4" style="41" bestFit="1" customWidth="1"/>
    <col min="9959" max="9959" width="8.28515625" style="41" customWidth="1"/>
    <col min="9960" max="9960" width="4" style="41" bestFit="1" customWidth="1"/>
    <col min="9961" max="9961" width="7.42578125" style="41" bestFit="1" customWidth="1"/>
    <col min="9962" max="9962" width="10.85546875" style="41" customWidth="1"/>
    <col min="9963" max="9963" width="4" style="41" bestFit="1" customWidth="1"/>
    <col min="9964" max="9964" width="9.5703125" style="41" customWidth="1"/>
    <col min="9965" max="9965" width="3.140625" style="41" bestFit="1" customWidth="1"/>
    <col min="9966" max="9966" width="7.42578125" style="41" bestFit="1" customWidth="1"/>
    <col min="9967" max="9967" width="12.85546875" style="41" customWidth="1"/>
    <col min="9968" max="9968" width="4" style="41" bestFit="1" customWidth="1"/>
    <col min="9969" max="9969" width="9.28515625" style="41" customWidth="1"/>
    <col min="9970" max="9970" width="4" style="41" bestFit="1" customWidth="1"/>
    <col min="9971" max="9971" width="7.42578125" style="41" bestFit="1" customWidth="1"/>
    <col min="9972" max="9972" width="10.140625" style="41" customWidth="1"/>
    <col min="9973" max="9973" width="5.42578125" style="41" customWidth="1"/>
    <col min="9974" max="9974" width="7.85546875" style="41" customWidth="1"/>
    <col min="9975" max="9975" width="4" style="41" customWidth="1"/>
    <col min="9976" max="9976" width="10.7109375" style="41" customWidth="1"/>
    <col min="9977" max="9977" width="11.42578125" style="41"/>
    <col min="9978" max="9979" width="5.5703125" style="41" customWidth="1"/>
    <col min="9980" max="9980" width="5" style="41" customWidth="1"/>
    <col min="9981" max="9981" width="6.140625" style="41" customWidth="1"/>
    <col min="9982" max="10204" width="11.42578125" style="41"/>
    <col min="10205" max="10205" width="4.85546875" style="41" customWidth="1"/>
    <col min="10206" max="10206" width="4.7109375" style="41" customWidth="1"/>
    <col min="10207" max="10207" width="37.7109375" style="41" customWidth="1"/>
    <col min="10208" max="10208" width="10.85546875" style="41" customWidth="1"/>
    <col min="10209" max="10209" width="4.7109375" style="41" customWidth="1"/>
    <col min="10210" max="10210" width="9.42578125" style="41" customWidth="1"/>
    <col min="10211" max="10211" width="5.28515625" style="41" customWidth="1"/>
    <col min="10212" max="10212" width="6.85546875" style="41" customWidth="1"/>
    <col min="10213" max="10213" width="10" style="41" customWidth="1"/>
    <col min="10214" max="10214" width="4" style="41" bestFit="1" customWidth="1"/>
    <col min="10215" max="10215" width="8.28515625" style="41" customWidth="1"/>
    <col min="10216" max="10216" width="4" style="41" bestFit="1" customWidth="1"/>
    <col min="10217" max="10217" width="7.42578125" style="41" bestFit="1" customWidth="1"/>
    <col min="10218" max="10218" width="10.85546875" style="41" customWidth="1"/>
    <col min="10219" max="10219" width="4" style="41" bestFit="1" customWidth="1"/>
    <col min="10220" max="10220" width="9.5703125" style="41" customWidth="1"/>
    <col min="10221" max="10221" width="3.140625" style="41" bestFit="1" customWidth="1"/>
    <col min="10222" max="10222" width="7.42578125" style="41" bestFit="1" customWidth="1"/>
    <col min="10223" max="10223" width="12.85546875" style="41" customWidth="1"/>
    <col min="10224" max="10224" width="4" style="41" bestFit="1" customWidth="1"/>
    <col min="10225" max="10225" width="9.28515625" style="41" customWidth="1"/>
    <col min="10226" max="10226" width="4" style="41" bestFit="1" customWidth="1"/>
    <col min="10227" max="10227" width="7.42578125" style="41" bestFit="1" customWidth="1"/>
    <col min="10228" max="10228" width="10.140625" style="41" customWidth="1"/>
    <col min="10229" max="10229" width="5.42578125" style="41" customWidth="1"/>
    <col min="10230" max="10230" width="7.85546875" style="41" customWidth="1"/>
    <col min="10231" max="10231" width="4" style="41" customWidth="1"/>
    <col min="10232" max="10232" width="10.7109375" style="41" customWidth="1"/>
    <col min="10233" max="10233" width="11.42578125" style="41"/>
    <col min="10234" max="10235" width="5.5703125" style="41" customWidth="1"/>
    <col min="10236" max="10236" width="5" style="41" customWidth="1"/>
    <col min="10237" max="10237" width="6.140625" style="41" customWidth="1"/>
    <col min="10238" max="10460" width="11.42578125" style="41"/>
    <col min="10461" max="10461" width="4.85546875" style="41" customWidth="1"/>
    <col min="10462" max="10462" width="4.7109375" style="41" customWidth="1"/>
    <col min="10463" max="10463" width="37.7109375" style="41" customWidth="1"/>
    <col min="10464" max="10464" width="10.85546875" style="41" customWidth="1"/>
    <col min="10465" max="10465" width="4.7109375" style="41" customWidth="1"/>
    <col min="10466" max="10466" width="9.42578125" style="41" customWidth="1"/>
    <col min="10467" max="10467" width="5.28515625" style="41" customWidth="1"/>
    <col min="10468" max="10468" width="6.85546875" style="41" customWidth="1"/>
    <col min="10469" max="10469" width="10" style="41" customWidth="1"/>
    <col min="10470" max="10470" width="4" style="41" bestFit="1" customWidth="1"/>
    <col min="10471" max="10471" width="8.28515625" style="41" customWidth="1"/>
    <col min="10472" max="10472" width="4" style="41" bestFit="1" customWidth="1"/>
    <col min="10473" max="10473" width="7.42578125" style="41" bestFit="1" customWidth="1"/>
    <col min="10474" max="10474" width="10.85546875" style="41" customWidth="1"/>
    <col min="10475" max="10475" width="4" style="41" bestFit="1" customWidth="1"/>
    <col min="10476" max="10476" width="9.5703125" style="41" customWidth="1"/>
    <col min="10477" max="10477" width="3.140625" style="41" bestFit="1" customWidth="1"/>
    <col min="10478" max="10478" width="7.42578125" style="41" bestFit="1" customWidth="1"/>
    <col min="10479" max="10479" width="12.85546875" style="41" customWidth="1"/>
    <col min="10480" max="10480" width="4" style="41" bestFit="1" customWidth="1"/>
    <col min="10481" max="10481" width="9.28515625" style="41" customWidth="1"/>
    <col min="10482" max="10482" width="4" style="41" bestFit="1" customWidth="1"/>
    <col min="10483" max="10483" width="7.42578125" style="41" bestFit="1" customWidth="1"/>
    <col min="10484" max="10484" width="10.140625" style="41" customWidth="1"/>
    <col min="10485" max="10485" width="5.42578125" style="41" customWidth="1"/>
    <col min="10486" max="10486" width="7.85546875" style="41" customWidth="1"/>
    <col min="10487" max="10487" width="4" style="41" customWidth="1"/>
    <col min="10488" max="10488" width="10.7109375" style="41" customWidth="1"/>
    <col min="10489" max="10489" width="11.42578125" style="41"/>
    <col min="10490" max="10491" width="5.5703125" style="41" customWidth="1"/>
    <col min="10492" max="10492" width="5" style="41" customWidth="1"/>
    <col min="10493" max="10493" width="6.140625" style="41" customWidth="1"/>
    <col min="10494" max="10716" width="11.42578125" style="41"/>
    <col min="10717" max="10717" width="4.85546875" style="41" customWidth="1"/>
    <col min="10718" max="10718" width="4.7109375" style="41" customWidth="1"/>
    <col min="10719" max="10719" width="37.7109375" style="41" customWidth="1"/>
    <col min="10720" max="10720" width="10.85546875" style="41" customWidth="1"/>
    <col min="10721" max="10721" width="4.7109375" style="41" customWidth="1"/>
    <col min="10722" max="10722" width="9.42578125" style="41" customWidth="1"/>
    <col min="10723" max="10723" width="5.28515625" style="41" customWidth="1"/>
    <col min="10724" max="10724" width="6.85546875" style="41" customWidth="1"/>
    <col min="10725" max="10725" width="10" style="41" customWidth="1"/>
    <col min="10726" max="10726" width="4" style="41" bestFit="1" customWidth="1"/>
    <col min="10727" max="10727" width="8.28515625" style="41" customWidth="1"/>
    <col min="10728" max="10728" width="4" style="41" bestFit="1" customWidth="1"/>
    <col min="10729" max="10729" width="7.42578125" style="41" bestFit="1" customWidth="1"/>
    <col min="10730" max="10730" width="10.85546875" style="41" customWidth="1"/>
    <col min="10731" max="10731" width="4" style="41" bestFit="1" customWidth="1"/>
    <col min="10732" max="10732" width="9.5703125" style="41" customWidth="1"/>
    <col min="10733" max="10733" width="3.140625" style="41" bestFit="1" customWidth="1"/>
    <col min="10734" max="10734" width="7.42578125" style="41" bestFit="1" customWidth="1"/>
    <col min="10735" max="10735" width="12.85546875" style="41" customWidth="1"/>
    <col min="10736" max="10736" width="4" style="41" bestFit="1" customWidth="1"/>
    <col min="10737" max="10737" width="9.28515625" style="41" customWidth="1"/>
    <col min="10738" max="10738" width="4" style="41" bestFit="1" customWidth="1"/>
    <col min="10739" max="10739" width="7.42578125" style="41" bestFit="1" customWidth="1"/>
    <col min="10740" max="10740" width="10.140625" style="41" customWidth="1"/>
    <col min="10741" max="10741" width="5.42578125" style="41" customWidth="1"/>
    <col min="10742" max="10742" width="7.85546875" style="41" customWidth="1"/>
    <col min="10743" max="10743" width="4" style="41" customWidth="1"/>
    <col min="10744" max="10744" width="10.7109375" style="41" customWidth="1"/>
    <col min="10745" max="10745" width="11.42578125" style="41"/>
    <col min="10746" max="10747" width="5.5703125" style="41" customWidth="1"/>
    <col min="10748" max="10748" width="5" style="41" customWidth="1"/>
    <col min="10749" max="10749" width="6.140625" style="41" customWidth="1"/>
    <col min="10750" max="10972" width="11.42578125" style="41"/>
    <col min="10973" max="10973" width="4.85546875" style="41" customWidth="1"/>
    <col min="10974" max="10974" width="4.7109375" style="41" customWidth="1"/>
    <col min="10975" max="10975" width="37.7109375" style="41" customWidth="1"/>
    <col min="10976" max="10976" width="10.85546875" style="41" customWidth="1"/>
    <col min="10977" max="10977" width="4.7109375" style="41" customWidth="1"/>
    <col min="10978" max="10978" width="9.42578125" style="41" customWidth="1"/>
    <col min="10979" max="10979" width="5.28515625" style="41" customWidth="1"/>
    <col min="10980" max="10980" width="6.85546875" style="41" customWidth="1"/>
    <col min="10981" max="10981" width="10" style="41" customWidth="1"/>
    <col min="10982" max="10982" width="4" style="41" bestFit="1" customWidth="1"/>
    <col min="10983" max="10983" width="8.28515625" style="41" customWidth="1"/>
    <col min="10984" max="10984" width="4" style="41" bestFit="1" customWidth="1"/>
    <col min="10985" max="10985" width="7.42578125" style="41" bestFit="1" customWidth="1"/>
    <col min="10986" max="10986" width="10.85546875" style="41" customWidth="1"/>
    <col min="10987" max="10987" width="4" style="41" bestFit="1" customWidth="1"/>
    <col min="10988" max="10988" width="9.5703125" style="41" customWidth="1"/>
    <col min="10989" max="10989" width="3.140625" style="41" bestFit="1" customWidth="1"/>
    <col min="10990" max="10990" width="7.42578125" style="41" bestFit="1" customWidth="1"/>
    <col min="10991" max="10991" width="12.85546875" style="41" customWidth="1"/>
    <col min="10992" max="10992" width="4" style="41" bestFit="1" customWidth="1"/>
    <col min="10993" max="10993" width="9.28515625" style="41" customWidth="1"/>
    <col min="10994" max="10994" width="4" style="41" bestFit="1" customWidth="1"/>
    <col min="10995" max="10995" width="7.42578125" style="41" bestFit="1" customWidth="1"/>
    <col min="10996" max="10996" width="10.140625" style="41" customWidth="1"/>
    <col min="10997" max="10997" width="5.42578125" style="41" customWidth="1"/>
    <col min="10998" max="10998" width="7.85546875" style="41" customWidth="1"/>
    <col min="10999" max="10999" width="4" style="41" customWidth="1"/>
    <col min="11000" max="11000" width="10.7109375" style="41" customWidth="1"/>
    <col min="11001" max="11001" width="11.42578125" style="41"/>
    <col min="11002" max="11003" width="5.5703125" style="41" customWidth="1"/>
    <col min="11004" max="11004" width="5" style="41" customWidth="1"/>
    <col min="11005" max="11005" width="6.140625" style="41" customWidth="1"/>
    <col min="11006" max="11228" width="11.42578125" style="41"/>
    <col min="11229" max="11229" width="4.85546875" style="41" customWidth="1"/>
    <col min="11230" max="11230" width="4.7109375" style="41" customWidth="1"/>
    <col min="11231" max="11231" width="37.7109375" style="41" customWidth="1"/>
    <col min="11232" max="11232" width="10.85546875" style="41" customWidth="1"/>
    <col min="11233" max="11233" width="4.7109375" style="41" customWidth="1"/>
    <col min="11234" max="11234" width="9.42578125" style="41" customWidth="1"/>
    <col min="11235" max="11235" width="5.28515625" style="41" customWidth="1"/>
    <col min="11236" max="11236" width="6.85546875" style="41" customWidth="1"/>
    <col min="11237" max="11237" width="10" style="41" customWidth="1"/>
    <col min="11238" max="11238" width="4" style="41" bestFit="1" customWidth="1"/>
    <col min="11239" max="11239" width="8.28515625" style="41" customWidth="1"/>
    <col min="11240" max="11240" width="4" style="41" bestFit="1" customWidth="1"/>
    <col min="11241" max="11241" width="7.42578125" style="41" bestFit="1" customWidth="1"/>
    <col min="11242" max="11242" width="10.85546875" style="41" customWidth="1"/>
    <col min="11243" max="11243" width="4" style="41" bestFit="1" customWidth="1"/>
    <col min="11244" max="11244" width="9.5703125" style="41" customWidth="1"/>
    <col min="11245" max="11245" width="3.140625" style="41" bestFit="1" customWidth="1"/>
    <col min="11246" max="11246" width="7.42578125" style="41" bestFit="1" customWidth="1"/>
    <col min="11247" max="11247" width="12.85546875" style="41" customWidth="1"/>
    <col min="11248" max="11248" width="4" style="41" bestFit="1" customWidth="1"/>
    <col min="11249" max="11249" width="9.28515625" style="41" customWidth="1"/>
    <col min="11250" max="11250" width="4" style="41" bestFit="1" customWidth="1"/>
    <col min="11251" max="11251" width="7.42578125" style="41" bestFit="1" customWidth="1"/>
    <col min="11252" max="11252" width="10.140625" style="41" customWidth="1"/>
    <col min="11253" max="11253" width="5.42578125" style="41" customWidth="1"/>
    <col min="11254" max="11254" width="7.85546875" style="41" customWidth="1"/>
    <col min="11255" max="11255" width="4" style="41" customWidth="1"/>
    <col min="11256" max="11256" width="10.7109375" style="41" customWidth="1"/>
    <col min="11257" max="11257" width="11.42578125" style="41"/>
    <col min="11258" max="11259" width="5.5703125" style="41" customWidth="1"/>
    <col min="11260" max="11260" width="5" style="41" customWidth="1"/>
    <col min="11261" max="11261" width="6.140625" style="41" customWidth="1"/>
    <col min="11262" max="11484" width="11.42578125" style="41"/>
    <col min="11485" max="11485" width="4.85546875" style="41" customWidth="1"/>
    <col min="11486" max="11486" width="4.7109375" style="41" customWidth="1"/>
    <col min="11487" max="11487" width="37.7109375" style="41" customWidth="1"/>
    <col min="11488" max="11488" width="10.85546875" style="41" customWidth="1"/>
    <col min="11489" max="11489" width="4.7109375" style="41" customWidth="1"/>
    <col min="11490" max="11490" width="9.42578125" style="41" customWidth="1"/>
    <col min="11491" max="11491" width="5.28515625" style="41" customWidth="1"/>
    <col min="11492" max="11492" width="6.85546875" style="41" customWidth="1"/>
    <col min="11493" max="11493" width="10" style="41" customWidth="1"/>
    <col min="11494" max="11494" width="4" style="41" bestFit="1" customWidth="1"/>
    <col min="11495" max="11495" width="8.28515625" style="41" customWidth="1"/>
    <col min="11496" max="11496" width="4" style="41" bestFit="1" customWidth="1"/>
    <col min="11497" max="11497" width="7.42578125" style="41" bestFit="1" customWidth="1"/>
    <col min="11498" max="11498" width="10.85546875" style="41" customWidth="1"/>
    <col min="11499" max="11499" width="4" style="41" bestFit="1" customWidth="1"/>
    <col min="11500" max="11500" width="9.5703125" style="41" customWidth="1"/>
    <col min="11501" max="11501" width="3.140625" style="41" bestFit="1" customWidth="1"/>
    <col min="11502" max="11502" width="7.42578125" style="41" bestFit="1" customWidth="1"/>
    <col min="11503" max="11503" width="12.85546875" style="41" customWidth="1"/>
    <col min="11504" max="11504" width="4" style="41" bestFit="1" customWidth="1"/>
    <col min="11505" max="11505" width="9.28515625" style="41" customWidth="1"/>
    <col min="11506" max="11506" width="4" style="41" bestFit="1" customWidth="1"/>
    <col min="11507" max="11507" width="7.42578125" style="41" bestFit="1" customWidth="1"/>
    <col min="11508" max="11508" width="10.140625" style="41" customWidth="1"/>
    <col min="11509" max="11509" width="5.42578125" style="41" customWidth="1"/>
    <col min="11510" max="11510" width="7.85546875" style="41" customWidth="1"/>
    <col min="11511" max="11511" width="4" style="41" customWidth="1"/>
    <col min="11512" max="11512" width="10.7109375" style="41" customWidth="1"/>
    <col min="11513" max="11513" width="11.42578125" style="41"/>
    <col min="11514" max="11515" width="5.5703125" style="41" customWidth="1"/>
    <col min="11516" max="11516" width="5" style="41" customWidth="1"/>
    <col min="11517" max="11517" width="6.140625" style="41" customWidth="1"/>
    <col min="11518" max="11740" width="11.42578125" style="41"/>
    <col min="11741" max="11741" width="4.85546875" style="41" customWidth="1"/>
    <col min="11742" max="11742" width="4.7109375" style="41" customWidth="1"/>
    <col min="11743" max="11743" width="37.7109375" style="41" customWidth="1"/>
    <col min="11744" max="11744" width="10.85546875" style="41" customWidth="1"/>
    <col min="11745" max="11745" width="4.7109375" style="41" customWidth="1"/>
    <col min="11746" max="11746" width="9.42578125" style="41" customWidth="1"/>
    <col min="11747" max="11747" width="5.28515625" style="41" customWidth="1"/>
    <col min="11748" max="11748" width="6.85546875" style="41" customWidth="1"/>
    <col min="11749" max="11749" width="10" style="41" customWidth="1"/>
    <col min="11750" max="11750" width="4" style="41" bestFit="1" customWidth="1"/>
    <col min="11751" max="11751" width="8.28515625" style="41" customWidth="1"/>
    <col min="11752" max="11752" width="4" style="41" bestFit="1" customWidth="1"/>
    <col min="11753" max="11753" width="7.42578125" style="41" bestFit="1" customWidth="1"/>
    <col min="11754" max="11754" width="10.85546875" style="41" customWidth="1"/>
    <col min="11755" max="11755" width="4" style="41" bestFit="1" customWidth="1"/>
    <col min="11756" max="11756" width="9.5703125" style="41" customWidth="1"/>
    <col min="11757" max="11757" width="3.140625" style="41" bestFit="1" customWidth="1"/>
    <col min="11758" max="11758" width="7.42578125" style="41" bestFit="1" customWidth="1"/>
    <col min="11759" max="11759" width="12.85546875" style="41" customWidth="1"/>
    <col min="11760" max="11760" width="4" style="41" bestFit="1" customWidth="1"/>
    <col min="11761" max="11761" width="9.28515625" style="41" customWidth="1"/>
    <col min="11762" max="11762" width="4" style="41" bestFit="1" customWidth="1"/>
    <col min="11763" max="11763" width="7.42578125" style="41" bestFit="1" customWidth="1"/>
    <col min="11764" max="11764" width="10.140625" style="41" customWidth="1"/>
    <col min="11765" max="11765" width="5.42578125" style="41" customWidth="1"/>
    <col min="11766" max="11766" width="7.85546875" style="41" customWidth="1"/>
    <col min="11767" max="11767" width="4" style="41" customWidth="1"/>
    <col min="11768" max="11768" width="10.7109375" style="41" customWidth="1"/>
    <col min="11769" max="11769" width="11.42578125" style="41"/>
    <col min="11770" max="11771" width="5.5703125" style="41" customWidth="1"/>
    <col min="11772" max="11772" width="5" style="41" customWidth="1"/>
    <col min="11773" max="11773" width="6.140625" style="41" customWidth="1"/>
    <col min="11774" max="11996" width="11.42578125" style="41"/>
    <col min="11997" max="11997" width="4.85546875" style="41" customWidth="1"/>
    <col min="11998" max="11998" width="4.7109375" style="41" customWidth="1"/>
    <col min="11999" max="11999" width="37.7109375" style="41" customWidth="1"/>
    <col min="12000" max="12000" width="10.85546875" style="41" customWidth="1"/>
    <col min="12001" max="12001" width="4.7109375" style="41" customWidth="1"/>
    <col min="12002" max="12002" width="9.42578125" style="41" customWidth="1"/>
    <col min="12003" max="12003" width="5.28515625" style="41" customWidth="1"/>
    <col min="12004" max="12004" width="6.85546875" style="41" customWidth="1"/>
    <col min="12005" max="12005" width="10" style="41" customWidth="1"/>
    <col min="12006" max="12006" width="4" style="41" bestFit="1" customWidth="1"/>
    <col min="12007" max="12007" width="8.28515625" style="41" customWidth="1"/>
    <col min="12008" max="12008" width="4" style="41" bestFit="1" customWidth="1"/>
    <col min="12009" max="12009" width="7.42578125" style="41" bestFit="1" customWidth="1"/>
    <col min="12010" max="12010" width="10.85546875" style="41" customWidth="1"/>
    <col min="12011" max="12011" width="4" style="41" bestFit="1" customWidth="1"/>
    <col min="12012" max="12012" width="9.5703125" style="41" customWidth="1"/>
    <col min="12013" max="12013" width="3.140625" style="41" bestFit="1" customWidth="1"/>
    <col min="12014" max="12014" width="7.42578125" style="41" bestFit="1" customWidth="1"/>
    <col min="12015" max="12015" width="12.85546875" style="41" customWidth="1"/>
    <col min="12016" max="12016" width="4" style="41" bestFit="1" customWidth="1"/>
    <col min="12017" max="12017" width="9.28515625" style="41" customWidth="1"/>
    <col min="12018" max="12018" width="4" style="41" bestFit="1" customWidth="1"/>
    <col min="12019" max="12019" width="7.42578125" style="41" bestFit="1" customWidth="1"/>
    <col min="12020" max="12020" width="10.140625" style="41" customWidth="1"/>
    <col min="12021" max="12021" width="5.42578125" style="41" customWidth="1"/>
    <col min="12022" max="12022" width="7.85546875" style="41" customWidth="1"/>
    <col min="12023" max="12023" width="4" style="41" customWidth="1"/>
    <col min="12024" max="12024" width="10.7109375" style="41" customWidth="1"/>
    <col min="12025" max="12025" width="11.42578125" style="41"/>
    <col min="12026" max="12027" width="5.5703125" style="41" customWidth="1"/>
    <col min="12028" max="12028" width="5" style="41" customWidth="1"/>
    <col min="12029" max="12029" width="6.140625" style="41" customWidth="1"/>
    <col min="12030" max="12252" width="11.42578125" style="41"/>
    <col min="12253" max="12253" width="4.85546875" style="41" customWidth="1"/>
    <col min="12254" max="12254" width="4.7109375" style="41" customWidth="1"/>
    <col min="12255" max="12255" width="37.7109375" style="41" customWidth="1"/>
    <col min="12256" max="12256" width="10.85546875" style="41" customWidth="1"/>
    <col min="12257" max="12257" width="4.7109375" style="41" customWidth="1"/>
    <col min="12258" max="12258" width="9.42578125" style="41" customWidth="1"/>
    <col min="12259" max="12259" width="5.28515625" style="41" customWidth="1"/>
    <col min="12260" max="12260" width="6.85546875" style="41" customWidth="1"/>
    <col min="12261" max="12261" width="10" style="41" customWidth="1"/>
    <col min="12262" max="12262" width="4" style="41" bestFit="1" customWidth="1"/>
    <col min="12263" max="12263" width="8.28515625" style="41" customWidth="1"/>
    <col min="12264" max="12264" width="4" style="41" bestFit="1" customWidth="1"/>
    <col min="12265" max="12265" width="7.42578125" style="41" bestFit="1" customWidth="1"/>
    <col min="12266" max="12266" width="10.85546875" style="41" customWidth="1"/>
    <col min="12267" max="12267" width="4" style="41" bestFit="1" customWidth="1"/>
    <col min="12268" max="12268" width="9.5703125" style="41" customWidth="1"/>
    <col min="12269" max="12269" width="3.140625" style="41" bestFit="1" customWidth="1"/>
    <col min="12270" max="12270" width="7.42578125" style="41" bestFit="1" customWidth="1"/>
    <col min="12271" max="12271" width="12.85546875" style="41" customWidth="1"/>
    <col min="12272" max="12272" width="4" style="41" bestFit="1" customWidth="1"/>
    <col min="12273" max="12273" width="9.28515625" style="41" customWidth="1"/>
    <col min="12274" max="12274" width="4" style="41" bestFit="1" customWidth="1"/>
    <col min="12275" max="12275" width="7.42578125" style="41" bestFit="1" customWidth="1"/>
    <col min="12276" max="12276" width="10.140625" style="41" customWidth="1"/>
    <col min="12277" max="12277" width="5.42578125" style="41" customWidth="1"/>
    <col min="12278" max="12278" width="7.85546875" style="41" customWidth="1"/>
    <col min="12279" max="12279" width="4" style="41" customWidth="1"/>
    <col min="12280" max="12280" width="10.7109375" style="41" customWidth="1"/>
    <col min="12281" max="12281" width="11.42578125" style="41"/>
    <col min="12282" max="12283" width="5.5703125" style="41" customWidth="1"/>
    <col min="12284" max="12284" width="5" style="41" customWidth="1"/>
    <col min="12285" max="12285" width="6.140625" style="41" customWidth="1"/>
    <col min="12286" max="12508" width="11.42578125" style="41"/>
    <col min="12509" max="12509" width="4.85546875" style="41" customWidth="1"/>
    <col min="12510" max="12510" width="4.7109375" style="41" customWidth="1"/>
    <col min="12511" max="12511" width="37.7109375" style="41" customWidth="1"/>
    <col min="12512" max="12512" width="10.85546875" style="41" customWidth="1"/>
    <col min="12513" max="12513" width="4.7109375" style="41" customWidth="1"/>
    <col min="12514" max="12514" width="9.42578125" style="41" customWidth="1"/>
    <col min="12515" max="12515" width="5.28515625" style="41" customWidth="1"/>
    <col min="12516" max="12516" width="6.85546875" style="41" customWidth="1"/>
    <col min="12517" max="12517" width="10" style="41" customWidth="1"/>
    <col min="12518" max="12518" width="4" style="41" bestFit="1" customWidth="1"/>
    <col min="12519" max="12519" width="8.28515625" style="41" customWidth="1"/>
    <col min="12520" max="12520" width="4" style="41" bestFit="1" customWidth="1"/>
    <col min="12521" max="12521" width="7.42578125" style="41" bestFit="1" customWidth="1"/>
    <col min="12522" max="12522" width="10.85546875" style="41" customWidth="1"/>
    <col min="12523" max="12523" width="4" style="41" bestFit="1" customWidth="1"/>
    <col min="12524" max="12524" width="9.5703125" style="41" customWidth="1"/>
    <col min="12525" max="12525" width="3.140625" style="41" bestFit="1" customWidth="1"/>
    <col min="12526" max="12526" width="7.42578125" style="41" bestFit="1" customWidth="1"/>
    <col min="12527" max="12527" width="12.85546875" style="41" customWidth="1"/>
    <col min="12528" max="12528" width="4" style="41" bestFit="1" customWidth="1"/>
    <col min="12529" max="12529" width="9.28515625" style="41" customWidth="1"/>
    <col min="12530" max="12530" width="4" style="41" bestFit="1" customWidth="1"/>
    <col min="12531" max="12531" width="7.42578125" style="41" bestFit="1" customWidth="1"/>
    <col min="12532" max="12532" width="10.140625" style="41" customWidth="1"/>
    <col min="12533" max="12533" width="5.42578125" style="41" customWidth="1"/>
    <col min="12534" max="12534" width="7.85546875" style="41" customWidth="1"/>
    <col min="12535" max="12535" width="4" style="41" customWidth="1"/>
    <col min="12536" max="12536" width="10.7109375" style="41" customWidth="1"/>
    <col min="12537" max="12537" width="11.42578125" style="41"/>
    <col min="12538" max="12539" width="5.5703125" style="41" customWidth="1"/>
    <col min="12540" max="12540" width="5" style="41" customWidth="1"/>
    <col min="12541" max="12541" width="6.140625" style="41" customWidth="1"/>
    <col min="12542" max="12764" width="11.42578125" style="41"/>
    <col min="12765" max="12765" width="4.85546875" style="41" customWidth="1"/>
    <col min="12766" max="12766" width="4.7109375" style="41" customWidth="1"/>
    <col min="12767" max="12767" width="37.7109375" style="41" customWidth="1"/>
    <col min="12768" max="12768" width="10.85546875" style="41" customWidth="1"/>
    <col min="12769" max="12769" width="4.7109375" style="41" customWidth="1"/>
    <col min="12770" max="12770" width="9.42578125" style="41" customWidth="1"/>
    <col min="12771" max="12771" width="5.28515625" style="41" customWidth="1"/>
    <col min="12772" max="12772" width="6.85546875" style="41" customWidth="1"/>
    <col min="12773" max="12773" width="10" style="41" customWidth="1"/>
    <col min="12774" max="12774" width="4" style="41" bestFit="1" customWidth="1"/>
    <col min="12775" max="12775" width="8.28515625" style="41" customWidth="1"/>
    <col min="12776" max="12776" width="4" style="41" bestFit="1" customWidth="1"/>
    <col min="12777" max="12777" width="7.42578125" style="41" bestFit="1" customWidth="1"/>
    <col min="12778" max="12778" width="10.85546875" style="41" customWidth="1"/>
    <col min="12779" max="12779" width="4" style="41" bestFit="1" customWidth="1"/>
    <col min="12780" max="12780" width="9.5703125" style="41" customWidth="1"/>
    <col min="12781" max="12781" width="3.140625" style="41" bestFit="1" customWidth="1"/>
    <col min="12782" max="12782" width="7.42578125" style="41" bestFit="1" customWidth="1"/>
    <col min="12783" max="12783" width="12.85546875" style="41" customWidth="1"/>
    <col min="12784" max="12784" width="4" style="41" bestFit="1" customWidth="1"/>
    <col min="12785" max="12785" width="9.28515625" style="41" customWidth="1"/>
    <col min="12786" max="12786" width="4" style="41" bestFit="1" customWidth="1"/>
    <col min="12787" max="12787" width="7.42578125" style="41" bestFit="1" customWidth="1"/>
    <col min="12788" max="12788" width="10.140625" style="41" customWidth="1"/>
    <col min="12789" max="12789" width="5.42578125" style="41" customWidth="1"/>
    <col min="12790" max="12790" width="7.85546875" style="41" customWidth="1"/>
    <col min="12791" max="12791" width="4" style="41" customWidth="1"/>
    <col min="12792" max="12792" width="10.7109375" style="41" customWidth="1"/>
    <col min="12793" max="12793" width="11.42578125" style="41"/>
    <col min="12794" max="12795" width="5.5703125" style="41" customWidth="1"/>
    <col min="12796" max="12796" width="5" style="41" customWidth="1"/>
    <col min="12797" max="12797" width="6.140625" style="41" customWidth="1"/>
    <col min="12798" max="13020" width="11.42578125" style="41"/>
    <col min="13021" max="13021" width="4.85546875" style="41" customWidth="1"/>
    <col min="13022" max="13022" width="4.7109375" style="41" customWidth="1"/>
    <col min="13023" max="13023" width="37.7109375" style="41" customWidth="1"/>
    <col min="13024" max="13024" width="10.85546875" style="41" customWidth="1"/>
    <col min="13025" max="13025" width="4.7109375" style="41" customWidth="1"/>
    <col min="13026" max="13026" width="9.42578125" style="41" customWidth="1"/>
    <col min="13027" max="13027" width="5.28515625" style="41" customWidth="1"/>
    <col min="13028" max="13028" width="6.85546875" style="41" customWidth="1"/>
    <col min="13029" max="13029" width="10" style="41" customWidth="1"/>
    <col min="13030" max="13030" width="4" style="41" bestFit="1" customWidth="1"/>
    <col min="13031" max="13031" width="8.28515625" style="41" customWidth="1"/>
    <col min="13032" max="13032" width="4" style="41" bestFit="1" customWidth="1"/>
    <col min="13033" max="13033" width="7.42578125" style="41" bestFit="1" customWidth="1"/>
    <col min="13034" max="13034" width="10.85546875" style="41" customWidth="1"/>
    <col min="13035" max="13035" width="4" style="41" bestFit="1" customWidth="1"/>
    <col min="13036" max="13036" width="9.5703125" style="41" customWidth="1"/>
    <col min="13037" max="13037" width="3.140625" style="41" bestFit="1" customWidth="1"/>
    <col min="13038" max="13038" width="7.42578125" style="41" bestFit="1" customWidth="1"/>
    <col min="13039" max="13039" width="12.85546875" style="41" customWidth="1"/>
    <col min="13040" max="13040" width="4" style="41" bestFit="1" customWidth="1"/>
    <col min="13041" max="13041" width="9.28515625" style="41" customWidth="1"/>
    <col min="13042" max="13042" width="4" style="41" bestFit="1" customWidth="1"/>
    <col min="13043" max="13043" width="7.42578125" style="41" bestFit="1" customWidth="1"/>
    <col min="13044" max="13044" width="10.140625" style="41" customWidth="1"/>
    <col min="13045" max="13045" width="5.42578125" style="41" customWidth="1"/>
    <col min="13046" max="13046" width="7.85546875" style="41" customWidth="1"/>
    <col min="13047" max="13047" width="4" style="41" customWidth="1"/>
    <col min="13048" max="13048" width="10.7109375" style="41" customWidth="1"/>
    <col min="13049" max="13049" width="11.42578125" style="41"/>
    <col min="13050" max="13051" width="5.5703125" style="41" customWidth="1"/>
    <col min="13052" max="13052" width="5" style="41" customWidth="1"/>
    <col min="13053" max="13053" width="6.140625" style="41" customWidth="1"/>
    <col min="13054" max="13276" width="11.42578125" style="41"/>
    <col min="13277" max="13277" width="4.85546875" style="41" customWidth="1"/>
    <col min="13278" max="13278" width="4.7109375" style="41" customWidth="1"/>
    <col min="13279" max="13279" width="37.7109375" style="41" customWidth="1"/>
    <col min="13280" max="13280" width="10.85546875" style="41" customWidth="1"/>
    <col min="13281" max="13281" width="4.7109375" style="41" customWidth="1"/>
    <col min="13282" max="13282" width="9.42578125" style="41" customWidth="1"/>
    <col min="13283" max="13283" width="5.28515625" style="41" customWidth="1"/>
    <col min="13284" max="13284" width="6.85546875" style="41" customWidth="1"/>
    <col min="13285" max="13285" width="10" style="41" customWidth="1"/>
    <col min="13286" max="13286" width="4" style="41" bestFit="1" customWidth="1"/>
    <col min="13287" max="13287" width="8.28515625" style="41" customWidth="1"/>
    <col min="13288" max="13288" width="4" style="41" bestFit="1" customWidth="1"/>
    <col min="13289" max="13289" width="7.42578125" style="41" bestFit="1" customWidth="1"/>
    <col min="13290" max="13290" width="10.85546875" style="41" customWidth="1"/>
    <col min="13291" max="13291" width="4" style="41" bestFit="1" customWidth="1"/>
    <col min="13292" max="13292" width="9.5703125" style="41" customWidth="1"/>
    <col min="13293" max="13293" width="3.140625" style="41" bestFit="1" customWidth="1"/>
    <col min="13294" max="13294" width="7.42578125" style="41" bestFit="1" customWidth="1"/>
    <col min="13295" max="13295" width="12.85546875" style="41" customWidth="1"/>
    <col min="13296" max="13296" width="4" style="41" bestFit="1" customWidth="1"/>
    <col min="13297" max="13297" width="9.28515625" style="41" customWidth="1"/>
    <col min="13298" max="13298" width="4" style="41" bestFit="1" customWidth="1"/>
    <col min="13299" max="13299" width="7.42578125" style="41" bestFit="1" customWidth="1"/>
    <col min="13300" max="13300" width="10.140625" style="41" customWidth="1"/>
    <col min="13301" max="13301" width="5.42578125" style="41" customWidth="1"/>
    <col min="13302" max="13302" width="7.85546875" style="41" customWidth="1"/>
    <col min="13303" max="13303" width="4" style="41" customWidth="1"/>
    <col min="13304" max="13304" width="10.7109375" style="41" customWidth="1"/>
    <col min="13305" max="13305" width="11.42578125" style="41"/>
    <col min="13306" max="13307" width="5.5703125" style="41" customWidth="1"/>
    <col min="13308" max="13308" width="5" style="41" customWidth="1"/>
    <col min="13309" max="13309" width="6.140625" style="41" customWidth="1"/>
    <col min="13310" max="13532" width="11.42578125" style="41"/>
    <col min="13533" max="13533" width="4.85546875" style="41" customWidth="1"/>
    <col min="13534" max="13534" width="4.7109375" style="41" customWidth="1"/>
    <col min="13535" max="13535" width="37.7109375" style="41" customWidth="1"/>
    <col min="13536" max="13536" width="10.85546875" style="41" customWidth="1"/>
    <col min="13537" max="13537" width="4.7109375" style="41" customWidth="1"/>
    <col min="13538" max="13538" width="9.42578125" style="41" customWidth="1"/>
    <col min="13539" max="13539" width="5.28515625" style="41" customWidth="1"/>
    <col min="13540" max="13540" width="6.85546875" style="41" customWidth="1"/>
    <col min="13541" max="13541" width="10" style="41" customWidth="1"/>
    <col min="13542" max="13542" width="4" style="41" bestFit="1" customWidth="1"/>
    <col min="13543" max="13543" width="8.28515625" style="41" customWidth="1"/>
    <col min="13544" max="13544" width="4" style="41" bestFit="1" customWidth="1"/>
    <col min="13545" max="13545" width="7.42578125" style="41" bestFit="1" customWidth="1"/>
    <col min="13546" max="13546" width="10.85546875" style="41" customWidth="1"/>
    <col min="13547" max="13547" width="4" style="41" bestFit="1" customWidth="1"/>
    <col min="13548" max="13548" width="9.5703125" style="41" customWidth="1"/>
    <col min="13549" max="13549" width="3.140625" style="41" bestFit="1" customWidth="1"/>
    <col min="13550" max="13550" width="7.42578125" style="41" bestFit="1" customWidth="1"/>
    <col min="13551" max="13551" width="12.85546875" style="41" customWidth="1"/>
    <col min="13552" max="13552" width="4" style="41" bestFit="1" customWidth="1"/>
    <col min="13553" max="13553" width="9.28515625" style="41" customWidth="1"/>
    <col min="13554" max="13554" width="4" style="41" bestFit="1" customWidth="1"/>
    <col min="13555" max="13555" width="7.42578125" style="41" bestFit="1" customWidth="1"/>
    <col min="13556" max="13556" width="10.140625" style="41" customWidth="1"/>
    <col min="13557" max="13557" width="5.42578125" style="41" customWidth="1"/>
    <col min="13558" max="13558" width="7.85546875" style="41" customWidth="1"/>
    <col min="13559" max="13559" width="4" style="41" customWidth="1"/>
    <col min="13560" max="13560" width="10.7109375" style="41" customWidth="1"/>
    <col min="13561" max="13561" width="11.42578125" style="41"/>
    <col min="13562" max="13563" width="5.5703125" style="41" customWidth="1"/>
    <col min="13564" max="13564" width="5" style="41" customWidth="1"/>
    <col min="13565" max="13565" width="6.140625" style="41" customWidth="1"/>
    <col min="13566" max="13788" width="11.42578125" style="41"/>
    <col min="13789" max="13789" width="4.85546875" style="41" customWidth="1"/>
    <col min="13790" max="13790" width="4.7109375" style="41" customWidth="1"/>
    <col min="13791" max="13791" width="37.7109375" style="41" customWidth="1"/>
    <col min="13792" max="13792" width="10.85546875" style="41" customWidth="1"/>
    <col min="13793" max="13793" width="4.7109375" style="41" customWidth="1"/>
    <col min="13794" max="13794" width="9.42578125" style="41" customWidth="1"/>
    <col min="13795" max="13795" width="5.28515625" style="41" customWidth="1"/>
    <col min="13796" max="13796" width="6.85546875" style="41" customWidth="1"/>
    <col min="13797" max="13797" width="10" style="41" customWidth="1"/>
    <col min="13798" max="13798" width="4" style="41" bestFit="1" customWidth="1"/>
    <col min="13799" max="13799" width="8.28515625" style="41" customWidth="1"/>
    <col min="13800" max="13800" width="4" style="41" bestFit="1" customWidth="1"/>
    <col min="13801" max="13801" width="7.42578125" style="41" bestFit="1" customWidth="1"/>
    <col min="13802" max="13802" width="10.85546875" style="41" customWidth="1"/>
    <col min="13803" max="13803" width="4" style="41" bestFit="1" customWidth="1"/>
    <col min="13804" max="13804" width="9.5703125" style="41" customWidth="1"/>
    <col min="13805" max="13805" width="3.140625" style="41" bestFit="1" customWidth="1"/>
    <col min="13806" max="13806" width="7.42578125" style="41" bestFit="1" customWidth="1"/>
    <col min="13807" max="13807" width="12.85546875" style="41" customWidth="1"/>
    <col min="13808" max="13808" width="4" style="41" bestFit="1" customWidth="1"/>
    <col min="13809" max="13809" width="9.28515625" style="41" customWidth="1"/>
    <col min="13810" max="13810" width="4" style="41" bestFit="1" customWidth="1"/>
    <col min="13811" max="13811" width="7.42578125" style="41" bestFit="1" customWidth="1"/>
    <col min="13812" max="13812" width="10.140625" style="41" customWidth="1"/>
    <col min="13813" max="13813" width="5.42578125" style="41" customWidth="1"/>
    <col min="13814" max="13814" width="7.85546875" style="41" customWidth="1"/>
    <col min="13815" max="13815" width="4" style="41" customWidth="1"/>
    <col min="13816" max="13816" width="10.7109375" style="41" customWidth="1"/>
    <col min="13817" max="13817" width="11.42578125" style="41"/>
    <col min="13818" max="13819" width="5.5703125" style="41" customWidth="1"/>
    <col min="13820" max="13820" width="5" style="41" customWidth="1"/>
    <col min="13821" max="13821" width="6.140625" style="41" customWidth="1"/>
    <col min="13822" max="14044" width="11.42578125" style="41"/>
    <col min="14045" max="14045" width="4.85546875" style="41" customWidth="1"/>
    <col min="14046" max="14046" width="4.7109375" style="41" customWidth="1"/>
    <col min="14047" max="14047" width="37.7109375" style="41" customWidth="1"/>
    <col min="14048" max="14048" width="10.85546875" style="41" customWidth="1"/>
    <col min="14049" max="14049" width="4.7109375" style="41" customWidth="1"/>
    <col min="14050" max="14050" width="9.42578125" style="41" customWidth="1"/>
    <col min="14051" max="14051" width="5.28515625" style="41" customWidth="1"/>
    <col min="14052" max="14052" width="6.85546875" style="41" customWidth="1"/>
    <col min="14053" max="14053" width="10" style="41" customWidth="1"/>
    <col min="14054" max="14054" width="4" style="41" bestFit="1" customWidth="1"/>
    <col min="14055" max="14055" width="8.28515625" style="41" customWidth="1"/>
    <col min="14056" max="14056" width="4" style="41" bestFit="1" customWidth="1"/>
    <col min="14057" max="14057" width="7.42578125" style="41" bestFit="1" customWidth="1"/>
    <col min="14058" max="14058" width="10.85546875" style="41" customWidth="1"/>
    <col min="14059" max="14059" width="4" style="41" bestFit="1" customWidth="1"/>
    <col min="14060" max="14060" width="9.5703125" style="41" customWidth="1"/>
    <col min="14061" max="14061" width="3.140625" style="41" bestFit="1" customWidth="1"/>
    <col min="14062" max="14062" width="7.42578125" style="41" bestFit="1" customWidth="1"/>
    <col min="14063" max="14063" width="12.85546875" style="41" customWidth="1"/>
    <col min="14064" max="14064" width="4" style="41" bestFit="1" customWidth="1"/>
    <col min="14065" max="14065" width="9.28515625" style="41" customWidth="1"/>
    <col min="14066" max="14066" width="4" style="41" bestFit="1" customWidth="1"/>
    <col min="14067" max="14067" width="7.42578125" style="41" bestFit="1" customWidth="1"/>
    <col min="14068" max="14068" width="10.140625" style="41" customWidth="1"/>
    <col min="14069" max="14069" width="5.42578125" style="41" customWidth="1"/>
    <col min="14070" max="14070" width="7.85546875" style="41" customWidth="1"/>
    <col min="14071" max="14071" width="4" style="41" customWidth="1"/>
    <col min="14072" max="14072" width="10.7109375" style="41" customWidth="1"/>
    <col min="14073" max="14073" width="11.42578125" style="41"/>
    <col min="14074" max="14075" width="5.5703125" style="41" customWidth="1"/>
    <col min="14076" max="14076" width="5" style="41" customWidth="1"/>
    <col min="14077" max="14077" width="6.140625" style="41" customWidth="1"/>
    <col min="14078" max="14300" width="11.42578125" style="41"/>
    <col min="14301" max="14301" width="4.85546875" style="41" customWidth="1"/>
    <col min="14302" max="14302" width="4.7109375" style="41" customWidth="1"/>
    <col min="14303" max="14303" width="37.7109375" style="41" customWidth="1"/>
    <col min="14304" max="14304" width="10.85546875" style="41" customWidth="1"/>
    <col min="14305" max="14305" width="4.7109375" style="41" customWidth="1"/>
    <col min="14306" max="14306" width="9.42578125" style="41" customWidth="1"/>
    <col min="14307" max="14307" width="5.28515625" style="41" customWidth="1"/>
    <col min="14308" max="14308" width="6.85546875" style="41" customWidth="1"/>
    <col min="14309" max="14309" width="10" style="41" customWidth="1"/>
    <col min="14310" max="14310" width="4" style="41" bestFit="1" customWidth="1"/>
    <col min="14311" max="14311" width="8.28515625" style="41" customWidth="1"/>
    <col min="14312" max="14312" width="4" style="41" bestFit="1" customWidth="1"/>
    <col min="14313" max="14313" width="7.42578125" style="41" bestFit="1" customWidth="1"/>
    <col min="14314" max="14314" width="10.85546875" style="41" customWidth="1"/>
    <col min="14315" max="14315" width="4" style="41" bestFit="1" customWidth="1"/>
    <col min="14316" max="14316" width="9.5703125" style="41" customWidth="1"/>
    <col min="14317" max="14317" width="3.140625" style="41" bestFit="1" customWidth="1"/>
    <col min="14318" max="14318" width="7.42578125" style="41" bestFit="1" customWidth="1"/>
    <col min="14319" max="14319" width="12.85546875" style="41" customWidth="1"/>
    <col min="14320" max="14320" width="4" style="41" bestFit="1" customWidth="1"/>
    <col min="14321" max="14321" width="9.28515625" style="41" customWidth="1"/>
    <col min="14322" max="14322" width="4" style="41" bestFit="1" customWidth="1"/>
    <col min="14323" max="14323" width="7.42578125" style="41" bestFit="1" customWidth="1"/>
    <col min="14324" max="14324" width="10.140625" style="41" customWidth="1"/>
    <col min="14325" max="14325" width="5.42578125" style="41" customWidth="1"/>
    <col min="14326" max="14326" width="7.85546875" style="41" customWidth="1"/>
    <col min="14327" max="14327" width="4" style="41" customWidth="1"/>
    <col min="14328" max="14328" width="10.7109375" style="41" customWidth="1"/>
    <col min="14329" max="14329" width="11.42578125" style="41"/>
    <col min="14330" max="14331" width="5.5703125" style="41" customWidth="1"/>
    <col min="14332" max="14332" width="5" style="41" customWidth="1"/>
    <col min="14333" max="14333" width="6.140625" style="41" customWidth="1"/>
    <col min="14334" max="14556" width="11.42578125" style="41"/>
    <col min="14557" max="14557" width="4.85546875" style="41" customWidth="1"/>
    <col min="14558" max="14558" width="4.7109375" style="41" customWidth="1"/>
    <col min="14559" max="14559" width="37.7109375" style="41" customWidth="1"/>
    <col min="14560" max="14560" width="10.85546875" style="41" customWidth="1"/>
    <col min="14561" max="14561" width="4.7109375" style="41" customWidth="1"/>
    <col min="14562" max="14562" width="9.42578125" style="41" customWidth="1"/>
    <col min="14563" max="14563" width="5.28515625" style="41" customWidth="1"/>
    <col min="14564" max="14564" width="6.85546875" style="41" customWidth="1"/>
    <col min="14565" max="14565" width="10" style="41" customWidth="1"/>
    <col min="14566" max="14566" width="4" style="41" bestFit="1" customWidth="1"/>
    <col min="14567" max="14567" width="8.28515625" style="41" customWidth="1"/>
    <col min="14568" max="14568" width="4" style="41" bestFit="1" customWidth="1"/>
    <col min="14569" max="14569" width="7.42578125" style="41" bestFit="1" customWidth="1"/>
    <col min="14570" max="14570" width="10.85546875" style="41" customWidth="1"/>
    <col min="14571" max="14571" width="4" style="41" bestFit="1" customWidth="1"/>
    <col min="14572" max="14572" width="9.5703125" style="41" customWidth="1"/>
    <col min="14573" max="14573" width="3.140625" style="41" bestFit="1" customWidth="1"/>
    <col min="14574" max="14574" width="7.42578125" style="41" bestFit="1" customWidth="1"/>
    <col min="14575" max="14575" width="12.85546875" style="41" customWidth="1"/>
    <col min="14576" max="14576" width="4" style="41" bestFit="1" customWidth="1"/>
    <col min="14577" max="14577" width="9.28515625" style="41" customWidth="1"/>
    <col min="14578" max="14578" width="4" style="41" bestFit="1" customWidth="1"/>
    <col min="14579" max="14579" width="7.42578125" style="41" bestFit="1" customWidth="1"/>
    <col min="14580" max="14580" width="10.140625" style="41" customWidth="1"/>
    <col min="14581" max="14581" width="5.42578125" style="41" customWidth="1"/>
    <col min="14582" max="14582" width="7.85546875" style="41" customWidth="1"/>
    <col min="14583" max="14583" width="4" style="41" customWidth="1"/>
    <col min="14584" max="14584" width="10.7109375" style="41" customWidth="1"/>
    <col min="14585" max="14585" width="11.42578125" style="41"/>
    <col min="14586" max="14587" width="5.5703125" style="41" customWidth="1"/>
    <col min="14588" max="14588" width="5" style="41" customWidth="1"/>
    <col min="14589" max="14589" width="6.140625" style="41" customWidth="1"/>
    <col min="14590" max="14812" width="11.42578125" style="41"/>
    <col min="14813" max="14813" width="4.85546875" style="41" customWidth="1"/>
    <col min="14814" max="14814" width="4.7109375" style="41" customWidth="1"/>
    <col min="14815" max="14815" width="37.7109375" style="41" customWidth="1"/>
    <col min="14816" max="14816" width="10.85546875" style="41" customWidth="1"/>
    <col min="14817" max="14817" width="4.7109375" style="41" customWidth="1"/>
    <col min="14818" max="14818" width="9.42578125" style="41" customWidth="1"/>
    <col min="14819" max="14819" width="5.28515625" style="41" customWidth="1"/>
    <col min="14820" max="14820" width="6.85546875" style="41" customWidth="1"/>
    <col min="14821" max="14821" width="10" style="41" customWidth="1"/>
    <col min="14822" max="14822" width="4" style="41" bestFit="1" customWidth="1"/>
    <col min="14823" max="14823" width="8.28515625" style="41" customWidth="1"/>
    <col min="14824" max="14824" width="4" style="41" bestFit="1" customWidth="1"/>
    <col min="14825" max="14825" width="7.42578125" style="41" bestFit="1" customWidth="1"/>
    <col min="14826" max="14826" width="10.85546875" style="41" customWidth="1"/>
    <col min="14827" max="14827" width="4" style="41" bestFit="1" customWidth="1"/>
    <col min="14828" max="14828" width="9.5703125" style="41" customWidth="1"/>
    <col min="14829" max="14829" width="3.140625" style="41" bestFit="1" customWidth="1"/>
    <col min="14830" max="14830" width="7.42578125" style="41" bestFit="1" customWidth="1"/>
    <col min="14831" max="14831" width="12.85546875" style="41" customWidth="1"/>
    <col min="14832" max="14832" width="4" style="41" bestFit="1" customWidth="1"/>
    <col min="14833" max="14833" width="9.28515625" style="41" customWidth="1"/>
    <col min="14834" max="14834" width="4" style="41" bestFit="1" customWidth="1"/>
    <col min="14835" max="14835" width="7.42578125" style="41" bestFit="1" customWidth="1"/>
    <col min="14836" max="14836" width="10.140625" style="41" customWidth="1"/>
    <col min="14837" max="14837" width="5.42578125" style="41" customWidth="1"/>
    <col min="14838" max="14838" width="7.85546875" style="41" customWidth="1"/>
    <col min="14839" max="14839" width="4" style="41" customWidth="1"/>
    <col min="14840" max="14840" width="10.7109375" style="41" customWidth="1"/>
    <col min="14841" max="14841" width="11.42578125" style="41"/>
    <col min="14842" max="14843" width="5.5703125" style="41" customWidth="1"/>
    <col min="14844" max="14844" width="5" style="41" customWidth="1"/>
    <col min="14845" max="14845" width="6.140625" style="41" customWidth="1"/>
    <col min="14846" max="15068" width="11.42578125" style="41"/>
    <col min="15069" max="15069" width="4.85546875" style="41" customWidth="1"/>
    <col min="15070" max="15070" width="4.7109375" style="41" customWidth="1"/>
    <col min="15071" max="15071" width="37.7109375" style="41" customWidth="1"/>
    <col min="15072" max="15072" width="10.85546875" style="41" customWidth="1"/>
    <col min="15073" max="15073" width="4.7109375" style="41" customWidth="1"/>
    <col min="15074" max="15074" width="9.42578125" style="41" customWidth="1"/>
    <col min="15075" max="15075" width="5.28515625" style="41" customWidth="1"/>
    <col min="15076" max="15076" width="6.85546875" style="41" customWidth="1"/>
    <col min="15077" max="15077" width="10" style="41" customWidth="1"/>
    <col min="15078" max="15078" width="4" style="41" bestFit="1" customWidth="1"/>
    <col min="15079" max="15079" width="8.28515625" style="41" customWidth="1"/>
    <col min="15080" max="15080" width="4" style="41" bestFit="1" customWidth="1"/>
    <col min="15081" max="15081" width="7.42578125" style="41" bestFit="1" customWidth="1"/>
    <col min="15082" max="15082" width="10.85546875" style="41" customWidth="1"/>
    <col min="15083" max="15083" width="4" style="41" bestFit="1" customWidth="1"/>
    <col min="15084" max="15084" width="9.5703125" style="41" customWidth="1"/>
    <col min="15085" max="15085" width="3.140625" style="41" bestFit="1" customWidth="1"/>
    <col min="15086" max="15086" width="7.42578125" style="41" bestFit="1" customWidth="1"/>
    <col min="15087" max="15087" width="12.85546875" style="41" customWidth="1"/>
    <col min="15088" max="15088" width="4" style="41" bestFit="1" customWidth="1"/>
    <col min="15089" max="15089" width="9.28515625" style="41" customWidth="1"/>
    <col min="15090" max="15090" width="4" style="41" bestFit="1" customWidth="1"/>
    <col min="15091" max="15091" width="7.42578125" style="41" bestFit="1" customWidth="1"/>
    <col min="15092" max="15092" width="10.140625" style="41" customWidth="1"/>
    <col min="15093" max="15093" width="5.42578125" style="41" customWidth="1"/>
    <col min="15094" max="15094" width="7.85546875" style="41" customWidth="1"/>
    <col min="15095" max="15095" width="4" style="41" customWidth="1"/>
    <col min="15096" max="15096" width="10.7109375" style="41" customWidth="1"/>
    <col min="15097" max="15097" width="11.42578125" style="41"/>
    <col min="15098" max="15099" width="5.5703125" style="41" customWidth="1"/>
    <col min="15100" max="15100" width="5" style="41" customWidth="1"/>
    <col min="15101" max="15101" width="6.140625" style="41" customWidth="1"/>
    <col min="15102" max="15324" width="11.42578125" style="41"/>
    <col min="15325" max="15325" width="4.85546875" style="41" customWidth="1"/>
    <col min="15326" max="15326" width="4.7109375" style="41" customWidth="1"/>
    <col min="15327" max="15327" width="37.7109375" style="41" customWidth="1"/>
    <col min="15328" max="15328" width="10.85546875" style="41" customWidth="1"/>
    <col min="15329" max="15329" width="4.7109375" style="41" customWidth="1"/>
    <col min="15330" max="15330" width="9.42578125" style="41" customWidth="1"/>
    <col min="15331" max="15331" width="5.28515625" style="41" customWidth="1"/>
    <col min="15332" max="15332" width="6.85546875" style="41" customWidth="1"/>
    <col min="15333" max="15333" width="10" style="41" customWidth="1"/>
    <col min="15334" max="15334" width="4" style="41" bestFit="1" customWidth="1"/>
    <col min="15335" max="15335" width="8.28515625" style="41" customWidth="1"/>
    <col min="15336" max="15336" width="4" style="41" bestFit="1" customWidth="1"/>
    <col min="15337" max="15337" width="7.42578125" style="41" bestFit="1" customWidth="1"/>
    <col min="15338" max="15338" width="10.85546875" style="41" customWidth="1"/>
    <col min="15339" max="15339" width="4" style="41" bestFit="1" customWidth="1"/>
    <col min="15340" max="15340" width="9.5703125" style="41" customWidth="1"/>
    <col min="15341" max="15341" width="3.140625" style="41" bestFit="1" customWidth="1"/>
    <col min="15342" max="15342" width="7.42578125" style="41" bestFit="1" customWidth="1"/>
    <col min="15343" max="15343" width="12.85546875" style="41" customWidth="1"/>
    <col min="15344" max="15344" width="4" style="41" bestFit="1" customWidth="1"/>
    <col min="15345" max="15345" width="9.28515625" style="41" customWidth="1"/>
    <col min="15346" max="15346" width="4" style="41" bestFit="1" customWidth="1"/>
    <col min="15347" max="15347" width="7.42578125" style="41" bestFit="1" customWidth="1"/>
    <col min="15348" max="15348" width="10.140625" style="41" customWidth="1"/>
    <col min="15349" max="15349" width="5.42578125" style="41" customWidth="1"/>
    <col min="15350" max="15350" width="7.85546875" style="41" customWidth="1"/>
    <col min="15351" max="15351" width="4" style="41" customWidth="1"/>
    <col min="15352" max="15352" width="10.7109375" style="41" customWidth="1"/>
    <col min="15353" max="15353" width="11.42578125" style="41"/>
    <col min="15354" max="15355" width="5.5703125" style="41" customWidth="1"/>
    <col min="15356" max="15356" width="5" style="41" customWidth="1"/>
    <col min="15357" max="15357" width="6.140625" style="41" customWidth="1"/>
    <col min="15358" max="15580" width="11.42578125" style="41"/>
    <col min="15581" max="15581" width="4.85546875" style="41" customWidth="1"/>
    <col min="15582" max="15582" width="4.7109375" style="41" customWidth="1"/>
    <col min="15583" max="15583" width="37.7109375" style="41" customWidth="1"/>
    <col min="15584" max="15584" width="10.85546875" style="41" customWidth="1"/>
    <col min="15585" max="15585" width="4.7109375" style="41" customWidth="1"/>
    <col min="15586" max="15586" width="9.42578125" style="41" customWidth="1"/>
    <col min="15587" max="15587" width="5.28515625" style="41" customWidth="1"/>
    <col min="15588" max="15588" width="6.85546875" style="41" customWidth="1"/>
    <col min="15589" max="15589" width="10" style="41" customWidth="1"/>
    <col min="15590" max="15590" width="4" style="41" bestFit="1" customWidth="1"/>
    <col min="15591" max="15591" width="8.28515625" style="41" customWidth="1"/>
    <col min="15592" max="15592" width="4" style="41" bestFit="1" customWidth="1"/>
    <col min="15593" max="15593" width="7.42578125" style="41" bestFit="1" customWidth="1"/>
    <col min="15594" max="15594" width="10.85546875" style="41" customWidth="1"/>
    <col min="15595" max="15595" width="4" style="41" bestFit="1" customWidth="1"/>
    <col min="15596" max="15596" width="9.5703125" style="41" customWidth="1"/>
    <col min="15597" max="15597" width="3.140625" style="41" bestFit="1" customWidth="1"/>
    <col min="15598" max="15598" width="7.42578125" style="41" bestFit="1" customWidth="1"/>
    <col min="15599" max="15599" width="12.85546875" style="41" customWidth="1"/>
    <col min="15600" max="15600" width="4" style="41" bestFit="1" customWidth="1"/>
    <col min="15601" max="15601" width="9.28515625" style="41" customWidth="1"/>
    <col min="15602" max="15602" width="4" style="41" bestFit="1" customWidth="1"/>
    <col min="15603" max="15603" width="7.42578125" style="41" bestFit="1" customWidth="1"/>
    <col min="15604" max="15604" width="10.140625" style="41" customWidth="1"/>
    <col min="15605" max="15605" width="5.42578125" style="41" customWidth="1"/>
    <col min="15606" max="15606" width="7.85546875" style="41" customWidth="1"/>
    <col min="15607" max="15607" width="4" style="41" customWidth="1"/>
    <col min="15608" max="15608" width="10.7109375" style="41" customWidth="1"/>
    <col min="15609" max="15609" width="11.42578125" style="41"/>
    <col min="15610" max="15611" width="5.5703125" style="41" customWidth="1"/>
    <col min="15612" max="15612" width="5" style="41" customWidth="1"/>
    <col min="15613" max="15613" width="6.140625" style="41" customWidth="1"/>
    <col min="15614" max="15836" width="11.42578125" style="41"/>
    <col min="15837" max="15837" width="4.85546875" style="41" customWidth="1"/>
    <col min="15838" max="15838" width="4.7109375" style="41" customWidth="1"/>
    <col min="15839" max="15839" width="37.7109375" style="41" customWidth="1"/>
    <col min="15840" max="15840" width="10.85546875" style="41" customWidth="1"/>
    <col min="15841" max="15841" width="4.7109375" style="41" customWidth="1"/>
    <col min="15842" max="15842" width="9.42578125" style="41" customWidth="1"/>
    <col min="15843" max="15843" width="5.28515625" style="41" customWidth="1"/>
    <col min="15844" max="15844" width="6.85546875" style="41" customWidth="1"/>
    <col min="15845" max="15845" width="10" style="41" customWidth="1"/>
    <col min="15846" max="15846" width="4" style="41" bestFit="1" customWidth="1"/>
    <col min="15847" max="15847" width="8.28515625" style="41" customWidth="1"/>
    <col min="15848" max="15848" width="4" style="41" bestFit="1" customWidth="1"/>
    <col min="15849" max="15849" width="7.42578125" style="41" bestFit="1" customWidth="1"/>
    <col min="15850" max="15850" width="10.85546875" style="41" customWidth="1"/>
    <col min="15851" max="15851" width="4" style="41" bestFit="1" customWidth="1"/>
    <col min="15852" max="15852" width="9.5703125" style="41" customWidth="1"/>
    <col min="15853" max="15853" width="3.140625" style="41" bestFit="1" customWidth="1"/>
    <col min="15854" max="15854" width="7.42578125" style="41" bestFit="1" customWidth="1"/>
    <col min="15855" max="15855" width="12.85546875" style="41" customWidth="1"/>
    <col min="15856" max="15856" width="4" style="41" bestFit="1" customWidth="1"/>
    <col min="15857" max="15857" width="9.28515625" style="41" customWidth="1"/>
    <col min="15858" max="15858" width="4" style="41" bestFit="1" customWidth="1"/>
    <col min="15859" max="15859" width="7.42578125" style="41" bestFit="1" customWidth="1"/>
    <col min="15860" max="15860" width="10.140625" style="41" customWidth="1"/>
    <col min="15861" max="15861" width="5.42578125" style="41" customWidth="1"/>
    <col min="15862" max="15862" width="7.85546875" style="41" customWidth="1"/>
    <col min="15863" max="15863" width="4" style="41" customWidth="1"/>
    <col min="15864" max="15864" width="10.7109375" style="41" customWidth="1"/>
    <col min="15865" max="15865" width="11.42578125" style="41"/>
    <col min="15866" max="15867" width="5.5703125" style="41" customWidth="1"/>
    <col min="15868" max="15868" width="5" style="41" customWidth="1"/>
    <col min="15869" max="15869" width="6.140625" style="41" customWidth="1"/>
    <col min="15870" max="16092" width="11.42578125" style="41"/>
    <col min="16093" max="16093" width="4.85546875" style="41" customWidth="1"/>
    <col min="16094" max="16094" width="4.7109375" style="41" customWidth="1"/>
    <col min="16095" max="16095" width="37.7109375" style="41" customWidth="1"/>
    <col min="16096" max="16096" width="10.85546875" style="41" customWidth="1"/>
    <col min="16097" max="16097" width="4.7109375" style="41" customWidth="1"/>
    <col min="16098" max="16098" width="9.42578125" style="41" customWidth="1"/>
    <col min="16099" max="16099" width="5.28515625" style="41" customWidth="1"/>
    <col min="16100" max="16100" width="6.85546875" style="41" customWidth="1"/>
    <col min="16101" max="16101" width="10" style="41" customWidth="1"/>
    <col min="16102" max="16102" width="4" style="41" bestFit="1" customWidth="1"/>
    <col min="16103" max="16103" width="8.28515625" style="41" customWidth="1"/>
    <col min="16104" max="16104" width="4" style="41" bestFit="1" customWidth="1"/>
    <col min="16105" max="16105" width="7.42578125" style="41" bestFit="1" customWidth="1"/>
    <col min="16106" max="16106" width="10.85546875" style="41" customWidth="1"/>
    <col min="16107" max="16107" width="4" style="41" bestFit="1" customWidth="1"/>
    <col min="16108" max="16108" width="9.5703125" style="41" customWidth="1"/>
    <col min="16109" max="16109" width="3.140625" style="41" bestFit="1" customWidth="1"/>
    <col min="16110" max="16110" width="7.42578125" style="41" bestFit="1" customWidth="1"/>
    <col min="16111" max="16111" width="12.85546875" style="41" customWidth="1"/>
    <col min="16112" max="16112" width="4" style="41" bestFit="1" customWidth="1"/>
    <col min="16113" max="16113" width="9.28515625" style="41" customWidth="1"/>
    <col min="16114" max="16114" width="4" style="41" bestFit="1" customWidth="1"/>
    <col min="16115" max="16115" width="7.42578125" style="41" bestFit="1" customWidth="1"/>
    <col min="16116" max="16116" width="10.140625" style="41" customWidth="1"/>
    <col min="16117" max="16117" width="5.42578125" style="41" customWidth="1"/>
    <col min="16118" max="16118" width="7.85546875" style="41" customWidth="1"/>
    <col min="16119" max="16119" width="4" style="41" customWidth="1"/>
    <col min="16120" max="16120" width="10.7109375" style="41" customWidth="1"/>
    <col min="16121" max="16121" width="11.42578125" style="41"/>
    <col min="16122" max="16123" width="5.5703125" style="41" customWidth="1"/>
    <col min="16124" max="16124" width="5" style="41" customWidth="1"/>
    <col min="16125" max="16125" width="6.140625" style="41" customWidth="1"/>
    <col min="16126" max="16384" width="11.42578125" style="41"/>
  </cols>
  <sheetData>
    <row r="1" spans="2:7" ht="15.75" x14ac:dyDescent="0.25">
      <c r="B1" s="594" t="s">
        <v>25</v>
      </c>
      <c r="C1" s="594"/>
      <c r="D1" s="594"/>
      <c r="E1" s="594"/>
      <c r="F1" s="594"/>
      <c r="G1" s="594"/>
    </row>
    <row r="2" spans="2:7" ht="15.75" x14ac:dyDescent="0.25">
      <c r="B2" s="594" t="s">
        <v>25</v>
      </c>
      <c r="C2" s="594"/>
      <c r="D2" s="594"/>
      <c r="E2" s="594"/>
      <c r="F2" s="594"/>
      <c r="G2" s="594"/>
    </row>
    <row r="3" spans="2:7" ht="15.75" x14ac:dyDescent="0.25">
      <c r="B3" s="594" t="s">
        <v>361</v>
      </c>
      <c r="C3" s="594"/>
      <c r="D3" s="594"/>
      <c r="E3" s="594"/>
      <c r="F3" s="594"/>
      <c r="G3" s="594"/>
    </row>
    <row r="4" spans="2:7" ht="15.75" thickBot="1" x14ac:dyDescent="0.25">
      <c r="B4" s="42"/>
      <c r="C4" s="42"/>
      <c r="D4" s="42"/>
      <c r="E4" s="42"/>
      <c r="F4" s="42"/>
      <c r="G4" s="42"/>
    </row>
    <row r="5" spans="2:7" ht="31.5" customHeight="1" thickBot="1" x14ac:dyDescent="0.25">
      <c r="B5" s="595" t="s">
        <v>357</v>
      </c>
      <c r="C5" s="597" t="s">
        <v>374</v>
      </c>
      <c r="D5" s="598"/>
      <c r="E5" s="598"/>
      <c r="F5" s="598"/>
      <c r="G5" s="599"/>
    </row>
    <row r="6" spans="2:7" ht="153.75" customHeight="1" x14ac:dyDescent="0.2">
      <c r="B6" s="596"/>
      <c r="C6" s="221" t="s">
        <v>362</v>
      </c>
      <c r="D6" s="222" t="s">
        <v>363</v>
      </c>
      <c r="E6" s="223" t="s">
        <v>364</v>
      </c>
      <c r="F6" s="222" t="s">
        <v>365</v>
      </c>
      <c r="G6" s="224" t="s">
        <v>366</v>
      </c>
    </row>
    <row r="7" spans="2:7" ht="15.75" x14ac:dyDescent="0.25">
      <c r="B7" s="225" t="s">
        <v>367</v>
      </c>
      <c r="C7" s="190">
        <v>4</v>
      </c>
      <c r="D7" s="190">
        <v>40</v>
      </c>
      <c r="E7" s="190">
        <v>3</v>
      </c>
      <c r="F7" s="190">
        <v>10</v>
      </c>
      <c r="G7" s="226">
        <f>+D7+F7</f>
        <v>50</v>
      </c>
    </row>
    <row r="8" spans="2:7" ht="14.45" customHeight="1" x14ac:dyDescent="0.25">
      <c r="B8" s="225" t="s">
        <v>370</v>
      </c>
      <c r="C8" s="190">
        <v>2</v>
      </c>
      <c r="D8" s="189">
        <v>40</v>
      </c>
      <c r="E8" s="190">
        <v>3</v>
      </c>
      <c r="F8" s="190">
        <v>10</v>
      </c>
      <c r="G8" s="226">
        <f>F8+D8</f>
        <v>50</v>
      </c>
    </row>
    <row r="9" spans="2:7" ht="14.45" customHeight="1" x14ac:dyDescent="0.25">
      <c r="B9" s="225" t="s">
        <v>371</v>
      </c>
      <c r="C9" s="190">
        <v>3</v>
      </c>
      <c r="D9" s="189">
        <v>40</v>
      </c>
      <c r="E9" s="190">
        <v>3</v>
      </c>
      <c r="F9" s="190">
        <v>10</v>
      </c>
      <c r="G9" s="226">
        <f t="shared" ref="G9:G19" si="0">F9+D9</f>
        <v>50</v>
      </c>
    </row>
    <row r="10" spans="2:7" ht="14.45" customHeight="1" x14ac:dyDescent="0.25">
      <c r="B10" s="225" t="s">
        <v>369</v>
      </c>
      <c r="C10" s="190">
        <v>3</v>
      </c>
      <c r="D10" s="189">
        <v>40</v>
      </c>
      <c r="E10" s="190">
        <v>3</v>
      </c>
      <c r="F10" s="190">
        <v>10</v>
      </c>
      <c r="G10" s="226">
        <f t="shared" si="0"/>
        <v>50</v>
      </c>
    </row>
    <row r="11" spans="2:7" ht="14.45" customHeight="1" x14ac:dyDescent="0.25">
      <c r="B11" s="225" t="s">
        <v>373</v>
      </c>
      <c r="C11" s="190">
        <v>2</v>
      </c>
      <c r="D11" s="189">
        <v>40</v>
      </c>
      <c r="E11" s="190">
        <v>3</v>
      </c>
      <c r="F11" s="190">
        <v>10</v>
      </c>
      <c r="G11" s="226">
        <f t="shared" si="0"/>
        <v>50</v>
      </c>
    </row>
    <row r="12" spans="2:7" ht="14.45" customHeight="1" x14ac:dyDescent="0.25">
      <c r="B12" s="225" t="s">
        <v>368</v>
      </c>
      <c r="C12" s="190">
        <v>17</v>
      </c>
      <c r="D12" s="189">
        <v>40</v>
      </c>
      <c r="E12" s="190">
        <v>3</v>
      </c>
      <c r="F12" s="190">
        <v>10</v>
      </c>
      <c r="G12" s="226">
        <f t="shared" si="0"/>
        <v>50</v>
      </c>
    </row>
    <row r="13" spans="2:7" ht="14.45" customHeight="1" x14ac:dyDescent="0.25">
      <c r="B13" s="225" t="s">
        <v>375</v>
      </c>
      <c r="C13" s="227">
        <v>9</v>
      </c>
      <c r="D13" s="189">
        <v>40</v>
      </c>
      <c r="E13" s="190">
        <v>3</v>
      </c>
      <c r="F13" s="190">
        <v>10</v>
      </c>
      <c r="G13" s="226">
        <f t="shared" si="0"/>
        <v>50</v>
      </c>
    </row>
    <row r="14" spans="2:7" ht="15" customHeight="1" x14ac:dyDescent="0.25">
      <c r="B14" s="225" t="s">
        <v>303</v>
      </c>
      <c r="C14" s="227">
        <v>5</v>
      </c>
      <c r="D14" s="189">
        <v>40</v>
      </c>
      <c r="E14" s="190">
        <v>3</v>
      </c>
      <c r="F14" s="190">
        <v>10</v>
      </c>
      <c r="G14" s="226">
        <f t="shared" si="0"/>
        <v>50</v>
      </c>
    </row>
    <row r="15" spans="2:7" ht="14.45" customHeight="1" x14ac:dyDescent="0.25">
      <c r="B15" s="225" t="s">
        <v>376</v>
      </c>
      <c r="C15" s="190">
        <v>3</v>
      </c>
      <c r="D15" s="189">
        <v>40</v>
      </c>
      <c r="E15" s="190">
        <v>3</v>
      </c>
      <c r="F15" s="190">
        <v>10</v>
      </c>
      <c r="G15" s="226">
        <f t="shared" si="0"/>
        <v>50</v>
      </c>
    </row>
    <row r="16" spans="2:7" ht="14.45" customHeight="1" x14ac:dyDescent="0.25">
      <c r="B16" s="225" t="s">
        <v>511</v>
      </c>
      <c r="C16" s="190">
        <v>3</v>
      </c>
      <c r="D16" s="189">
        <v>40</v>
      </c>
      <c r="E16" s="190">
        <v>3</v>
      </c>
      <c r="F16" s="190">
        <v>10</v>
      </c>
      <c r="G16" s="226">
        <f t="shared" ref="G16:G18" si="1">F16+D16</f>
        <v>50</v>
      </c>
    </row>
    <row r="17" spans="2:7" ht="14.45" customHeight="1" x14ac:dyDescent="0.25">
      <c r="B17" s="225" t="s">
        <v>512</v>
      </c>
      <c r="C17" s="190">
        <v>4</v>
      </c>
      <c r="D17" s="189">
        <v>40</v>
      </c>
      <c r="E17" s="190">
        <v>3</v>
      </c>
      <c r="F17" s="190">
        <v>10</v>
      </c>
      <c r="G17" s="226">
        <f t="shared" si="1"/>
        <v>50</v>
      </c>
    </row>
    <row r="18" spans="2:7" ht="14.45" customHeight="1" x14ac:dyDescent="0.25">
      <c r="B18" s="225" t="s">
        <v>533</v>
      </c>
      <c r="C18" s="190">
        <v>5</v>
      </c>
      <c r="D18" s="189">
        <v>40</v>
      </c>
      <c r="E18" s="190">
        <v>3</v>
      </c>
      <c r="F18" s="190">
        <v>10</v>
      </c>
      <c r="G18" s="226">
        <f t="shared" si="1"/>
        <v>50</v>
      </c>
    </row>
    <row r="19" spans="2:7" ht="15.75" x14ac:dyDescent="0.25">
      <c r="B19" s="225" t="s">
        <v>372</v>
      </c>
      <c r="C19" s="227">
        <v>4</v>
      </c>
      <c r="D19" s="189">
        <v>40</v>
      </c>
      <c r="E19" s="190">
        <v>3</v>
      </c>
      <c r="F19" s="190">
        <v>10</v>
      </c>
      <c r="G19" s="226">
        <f t="shared" si="0"/>
        <v>50</v>
      </c>
    </row>
    <row r="20" spans="2:7" ht="15" x14ac:dyDescent="0.2">
      <c r="B20" s="42"/>
      <c r="C20" s="42"/>
      <c r="D20" s="42"/>
      <c r="F20" s="42"/>
      <c r="G20" s="42"/>
    </row>
  </sheetData>
  <mergeCells count="5">
    <mergeCell ref="B1:G1"/>
    <mergeCell ref="B2:G2"/>
    <mergeCell ref="B3:G3"/>
    <mergeCell ref="B5:B6"/>
    <mergeCell ref="C5:G5"/>
  </mergeCells>
  <printOptions horizontalCentered="1" verticalCentered="1"/>
  <pageMargins left="0.6692913385826772" right="0.70866141732283472" top="0.74803149606299213" bottom="0.74803149606299213" header="0.31496062992125984" footer="0.31496062992125984"/>
  <pageSetup paperSize="119" scale="4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M35"/>
  <sheetViews>
    <sheetView topLeftCell="A4" workbookViewId="0">
      <selection activeCell="I9" sqref="I9:I10"/>
    </sheetView>
  </sheetViews>
  <sheetFormatPr baseColWidth="10" defaultColWidth="11.5703125" defaultRowHeight="12.75" x14ac:dyDescent="0.2"/>
  <cols>
    <col min="1" max="1" width="4" style="52" customWidth="1"/>
    <col min="2" max="2" width="6.140625" style="77" customWidth="1"/>
    <col min="3" max="3" width="35" style="52" customWidth="1"/>
    <col min="4" max="4" width="14.28515625" style="77" bestFit="1" customWidth="1"/>
    <col min="5" max="5" width="5.7109375" style="52" bestFit="1" customWidth="1"/>
    <col min="6" max="6" width="17.28515625" style="52" customWidth="1"/>
    <col min="7" max="7" width="14.7109375" style="52" customWidth="1"/>
    <col min="8" max="8" width="15.140625" style="77" customWidth="1"/>
    <col min="9" max="9" width="15.140625" style="52" bestFit="1" customWidth="1"/>
    <col min="10" max="10" width="11.5703125" style="52"/>
    <col min="11" max="11" width="13.7109375" style="52" bestFit="1" customWidth="1"/>
    <col min="12" max="12" width="14.140625" style="52" customWidth="1"/>
    <col min="13" max="13" width="13.28515625" style="52" customWidth="1"/>
    <col min="14" max="245" width="11.5703125" style="52"/>
    <col min="246" max="246" width="4" style="52" customWidth="1"/>
    <col min="247" max="247" width="6.140625" style="52" customWidth="1"/>
    <col min="248" max="248" width="34.7109375" style="52" customWidth="1"/>
    <col min="249" max="249" width="13.42578125" style="52" customWidth="1"/>
    <col min="250" max="250" width="10.140625" style="52" customWidth="1"/>
    <col min="251" max="251" width="12.7109375" style="52" bestFit="1" customWidth="1"/>
    <col min="252" max="252" width="11.5703125" style="52"/>
    <col min="253" max="253" width="12.7109375" style="52" bestFit="1" customWidth="1"/>
    <col min="254" max="254" width="12.42578125" style="52" bestFit="1" customWidth="1"/>
    <col min="255" max="255" width="11.5703125" style="52"/>
    <col min="256" max="256" width="15.7109375" style="52" bestFit="1" customWidth="1"/>
    <col min="257" max="257" width="16.42578125" style="52" customWidth="1"/>
    <col min="258" max="258" width="14.140625" style="52" customWidth="1"/>
    <col min="259" max="501" width="11.5703125" style="52"/>
    <col min="502" max="502" width="4" style="52" customWidth="1"/>
    <col min="503" max="503" width="6.140625" style="52" customWidth="1"/>
    <col min="504" max="504" width="34.7109375" style="52" customWidth="1"/>
    <col min="505" max="505" width="13.42578125" style="52" customWidth="1"/>
    <col min="506" max="506" width="10.140625" style="52" customWidth="1"/>
    <col min="507" max="507" width="12.7109375" style="52" bestFit="1" customWidth="1"/>
    <col min="508" max="508" width="11.5703125" style="52"/>
    <col min="509" max="509" width="12.7109375" style="52" bestFit="1" customWidth="1"/>
    <col min="510" max="510" width="12.42578125" style="52" bestFit="1" customWidth="1"/>
    <col min="511" max="511" width="11.5703125" style="52"/>
    <col min="512" max="512" width="15.7109375" style="52" bestFit="1" customWidth="1"/>
    <col min="513" max="513" width="16.42578125" style="52" customWidth="1"/>
    <col min="514" max="514" width="14.140625" style="52" customWidth="1"/>
    <col min="515" max="757" width="11.5703125" style="52"/>
    <col min="758" max="758" width="4" style="52" customWidth="1"/>
    <col min="759" max="759" width="6.140625" style="52" customWidth="1"/>
    <col min="760" max="760" width="34.7109375" style="52" customWidth="1"/>
    <col min="761" max="761" width="13.42578125" style="52" customWidth="1"/>
    <col min="762" max="762" width="10.140625" style="52" customWidth="1"/>
    <col min="763" max="763" width="12.7109375" style="52" bestFit="1" customWidth="1"/>
    <col min="764" max="764" width="11.5703125" style="52"/>
    <col min="765" max="765" width="12.7109375" style="52" bestFit="1" customWidth="1"/>
    <col min="766" max="766" width="12.42578125" style="52" bestFit="1" customWidth="1"/>
    <col min="767" max="767" width="11.5703125" style="52"/>
    <col min="768" max="768" width="15.7109375" style="52" bestFit="1" customWidth="1"/>
    <col min="769" max="769" width="16.42578125" style="52" customWidth="1"/>
    <col min="770" max="770" width="14.140625" style="52" customWidth="1"/>
    <col min="771" max="1013" width="11.5703125" style="52"/>
    <col min="1014" max="1014" width="4" style="52" customWidth="1"/>
    <col min="1015" max="1015" width="6.140625" style="52" customWidth="1"/>
    <col min="1016" max="1016" width="34.7109375" style="52" customWidth="1"/>
    <col min="1017" max="1017" width="13.42578125" style="52" customWidth="1"/>
    <col min="1018" max="1018" width="10.140625" style="52" customWidth="1"/>
    <col min="1019" max="1019" width="12.7109375" style="52" bestFit="1" customWidth="1"/>
    <col min="1020" max="1020" width="11.5703125" style="52"/>
    <col min="1021" max="1021" width="12.7109375" style="52" bestFit="1" customWidth="1"/>
    <col min="1022" max="1022" width="12.42578125" style="52" bestFit="1" customWidth="1"/>
    <col min="1023" max="1023" width="11.5703125" style="52"/>
    <col min="1024" max="1024" width="15.7109375" style="52" bestFit="1" customWidth="1"/>
    <col min="1025" max="1025" width="16.42578125" style="52" customWidth="1"/>
    <col min="1026" max="1026" width="14.140625" style="52" customWidth="1"/>
    <col min="1027" max="1269" width="11.5703125" style="52"/>
    <col min="1270" max="1270" width="4" style="52" customWidth="1"/>
    <col min="1271" max="1271" width="6.140625" style="52" customWidth="1"/>
    <col min="1272" max="1272" width="34.7109375" style="52" customWidth="1"/>
    <col min="1273" max="1273" width="13.42578125" style="52" customWidth="1"/>
    <col min="1274" max="1274" width="10.140625" style="52" customWidth="1"/>
    <col min="1275" max="1275" width="12.7109375" style="52" bestFit="1" customWidth="1"/>
    <col min="1276" max="1276" width="11.5703125" style="52"/>
    <col min="1277" max="1277" width="12.7109375" style="52" bestFit="1" customWidth="1"/>
    <col min="1278" max="1278" width="12.42578125" style="52" bestFit="1" customWidth="1"/>
    <col min="1279" max="1279" width="11.5703125" style="52"/>
    <col min="1280" max="1280" width="15.7109375" style="52" bestFit="1" customWidth="1"/>
    <col min="1281" max="1281" width="16.42578125" style="52" customWidth="1"/>
    <col min="1282" max="1282" width="14.140625" style="52" customWidth="1"/>
    <col min="1283" max="1525" width="11.5703125" style="52"/>
    <col min="1526" max="1526" width="4" style="52" customWidth="1"/>
    <col min="1527" max="1527" width="6.140625" style="52" customWidth="1"/>
    <col min="1528" max="1528" width="34.7109375" style="52" customWidth="1"/>
    <col min="1529" max="1529" width="13.42578125" style="52" customWidth="1"/>
    <col min="1530" max="1530" width="10.140625" style="52" customWidth="1"/>
    <col min="1531" max="1531" width="12.7109375" style="52" bestFit="1" customWidth="1"/>
    <col min="1532" max="1532" width="11.5703125" style="52"/>
    <col min="1533" max="1533" width="12.7109375" style="52" bestFit="1" customWidth="1"/>
    <col min="1534" max="1534" width="12.42578125" style="52" bestFit="1" customWidth="1"/>
    <col min="1535" max="1535" width="11.5703125" style="52"/>
    <col min="1536" max="1536" width="15.7109375" style="52" bestFit="1" customWidth="1"/>
    <col min="1537" max="1537" width="16.42578125" style="52" customWidth="1"/>
    <col min="1538" max="1538" width="14.140625" style="52" customWidth="1"/>
    <col min="1539" max="1781" width="11.5703125" style="52"/>
    <col min="1782" max="1782" width="4" style="52" customWidth="1"/>
    <col min="1783" max="1783" width="6.140625" style="52" customWidth="1"/>
    <col min="1784" max="1784" width="34.7109375" style="52" customWidth="1"/>
    <col min="1785" max="1785" width="13.42578125" style="52" customWidth="1"/>
    <col min="1786" max="1786" width="10.140625" style="52" customWidth="1"/>
    <col min="1787" max="1787" width="12.7109375" style="52" bestFit="1" customWidth="1"/>
    <col min="1788" max="1788" width="11.5703125" style="52"/>
    <col min="1789" max="1789" width="12.7109375" style="52" bestFit="1" customWidth="1"/>
    <col min="1790" max="1790" width="12.42578125" style="52" bestFit="1" customWidth="1"/>
    <col min="1791" max="1791" width="11.5703125" style="52"/>
    <col min="1792" max="1792" width="15.7109375" style="52" bestFit="1" customWidth="1"/>
    <col min="1793" max="1793" width="16.42578125" style="52" customWidth="1"/>
    <col min="1794" max="1794" width="14.140625" style="52" customWidth="1"/>
    <col min="1795" max="2037" width="11.5703125" style="52"/>
    <col min="2038" max="2038" width="4" style="52" customWidth="1"/>
    <col min="2039" max="2039" width="6.140625" style="52" customWidth="1"/>
    <col min="2040" max="2040" width="34.7109375" style="52" customWidth="1"/>
    <col min="2041" max="2041" width="13.42578125" style="52" customWidth="1"/>
    <col min="2042" max="2042" width="10.140625" style="52" customWidth="1"/>
    <col min="2043" max="2043" width="12.7109375" style="52" bestFit="1" customWidth="1"/>
    <col min="2044" max="2044" width="11.5703125" style="52"/>
    <col min="2045" max="2045" width="12.7109375" style="52" bestFit="1" customWidth="1"/>
    <col min="2046" max="2046" width="12.42578125" style="52" bestFit="1" customWidth="1"/>
    <col min="2047" max="2047" width="11.5703125" style="52"/>
    <col min="2048" max="2048" width="15.7109375" style="52" bestFit="1" customWidth="1"/>
    <col min="2049" max="2049" width="16.42578125" style="52" customWidth="1"/>
    <col min="2050" max="2050" width="14.140625" style="52" customWidth="1"/>
    <col min="2051" max="2293" width="11.5703125" style="52"/>
    <col min="2294" max="2294" width="4" style="52" customWidth="1"/>
    <col min="2295" max="2295" width="6.140625" style="52" customWidth="1"/>
    <col min="2296" max="2296" width="34.7109375" style="52" customWidth="1"/>
    <col min="2297" max="2297" width="13.42578125" style="52" customWidth="1"/>
    <col min="2298" max="2298" width="10.140625" style="52" customWidth="1"/>
    <col min="2299" max="2299" width="12.7109375" style="52" bestFit="1" customWidth="1"/>
    <col min="2300" max="2300" width="11.5703125" style="52"/>
    <col min="2301" max="2301" width="12.7109375" style="52" bestFit="1" customWidth="1"/>
    <col min="2302" max="2302" width="12.42578125" style="52" bestFit="1" customWidth="1"/>
    <col min="2303" max="2303" width="11.5703125" style="52"/>
    <col min="2304" max="2304" width="15.7109375" style="52" bestFit="1" customWidth="1"/>
    <col min="2305" max="2305" width="16.42578125" style="52" customWidth="1"/>
    <col min="2306" max="2306" width="14.140625" style="52" customWidth="1"/>
    <col min="2307" max="2549" width="11.5703125" style="52"/>
    <col min="2550" max="2550" width="4" style="52" customWidth="1"/>
    <col min="2551" max="2551" width="6.140625" style="52" customWidth="1"/>
    <col min="2552" max="2552" width="34.7109375" style="52" customWidth="1"/>
    <col min="2553" max="2553" width="13.42578125" style="52" customWidth="1"/>
    <col min="2554" max="2554" width="10.140625" style="52" customWidth="1"/>
    <col min="2555" max="2555" width="12.7109375" style="52" bestFit="1" customWidth="1"/>
    <col min="2556" max="2556" width="11.5703125" style="52"/>
    <col min="2557" max="2557" width="12.7109375" style="52" bestFit="1" customWidth="1"/>
    <col min="2558" max="2558" width="12.42578125" style="52" bestFit="1" customWidth="1"/>
    <col min="2559" max="2559" width="11.5703125" style="52"/>
    <col min="2560" max="2560" width="15.7109375" style="52" bestFit="1" customWidth="1"/>
    <col min="2561" max="2561" width="16.42578125" style="52" customWidth="1"/>
    <col min="2562" max="2562" width="14.140625" style="52" customWidth="1"/>
    <col min="2563" max="2805" width="11.5703125" style="52"/>
    <col min="2806" max="2806" width="4" style="52" customWidth="1"/>
    <col min="2807" max="2807" width="6.140625" style="52" customWidth="1"/>
    <col min="2808" max="2808" width="34.7109375" style="52" customWidth="1"/>
    <col min="2809" max="2809" width="13.42578125" style="52" customWidth="1"/>
    <col min="2810" max="2810" width="10.140625" style="52" customWidth="1"/>
    <col min="2811" max="2811" width="12.7109375" style="52" bestFit="1" customWidth="1"/>
    <col min="2812" max="2812" width="11.5703125" style="52"/>
    <col min="2813" max="2813" width="12.7109375" style="52" bestFit="1" customWidth="1"/>
    <col min="2814" max="2814" width="12.42578125" style="52" bestFit="1" customWidth="1"/>
    <col min="2815" max="2815" width="11.5703125" style="52"/>
    <col min="2816" max="2816" width="15.7109375" style="52" bestFit="1" customWidth="1"/>
    <col min="2817" max="2817" width="16.42578125" style="52" customWidth="1"/>
    <col min="2818" max="2818" width="14.140625" style="52" customWidth="1"/>
    <col min="2819" max="3061" width="11.5703125" style="52"/>
    <col min="3062" max="3062" width="4" style="52" customWidth="1"/>
    <col min="3063" max="3063" width="6.140625" style="52" customWidth="1"/>
    <col min="3064" max="3064" width="34.7109375" style="52" customWidth="1"/>
    <col min="3065" max="3065" width="13.42578125" style="52" customWidth="1"/>
    <col min="3066" max="3066" width="10.140625" style="52" customWidth="1"/>
    <col min="3067" max="3067" width="12.7109375" style="52" bestFit="1" customWidth="1"/>
    <col min="3068" max="3068" width="11.5703125" style="52"/>
    <col min="3069" max="3069" width="12.7109375" style="52" bestFit="1" customWidth="1"/>
    <col min="3070" max="3070" width="12.42578125" style="52" bestFit="1" customWidth="1"/>
    <col min="3071" max="3071" width="11.5703125" style="52"/>
    <col min="3072" max="3072" width="15.7109375" style="52" bestFit="1" customWidth="1"/>
    <col min="3073" max="3073" width="16.42578125" style="52" customWidth="1"/>
    <col min="3074" max="3074" width="14.140625" style="52" customWidth="1"/>
    <col min="3075" max="3317" width="11.5703125" style="52"/>
    <col min="3318" max="3318" width="4" style="52" customWidth="1"/>
    <col min="3319" max="3319" width="6.140625" style="52" customWidth="1"/>
    <col min="3320" max="3320" width="34.7109375" style="52" customWidth="1"/>
    <col min="3321" max="3321" width="13.42578125" style="52" customWidth="1"/>
    <col min="3322" max="3322" width="10.140625" style="52" customWidth="1"/>
    <col min="3323" max="3323" width="12.7109375" style="52" bestFit="1" customWidth="1"/>
    <col min="3324" max="3324" width="11.5703125" style="52"/>
    <col min="3325" max="3325" width="12.7109375" style="52" bestFit="1" customWidth="1"/>
    <col min="3326" max="3326" width="12.42578125" style="52" bestFit="1" customWidth="1"/>
    <col min="3327" max="3327" width="11.5703125" style="52"/>
    <col min="3328" max="3328" width="15.7109375" style="52" bestFit="1" customWidth="1"/>
    <col min="3329" max="3329" width="16.42578125" style="52" customWidth="1"/>
    <col min="3330" max="3330" width="14.140625" style="52" customWidth="1"/>
    <col min="3331" max="3573" width="11.5703125" style="52"/>
    <col min="3574" max="3574" width="4" style="52" customWidth="1"/>
    <col min="3575" max="3575" width="6.140625" style="52" customWidth="1"/>
    <col min="3576" max="3576" width="34.7109375" style="52" customWidth="1"/>
    <col min="3577" max="3577" width="13.42578125" style="52" customWidth="1"/>
    <col min="3578" max="3578" width="10.140625" style="52" customWidth="1"/>
    <col min="3579" max="3579" width="12.7109375" style="52" bestFit="1" customWidth="1"/>
    <col min="3580" max="3580" width="11.5703125" style="52"/>
    <col min="3581" max="3581" width="12.7109375" style="52" bestFit="1" customWidth="1"/>
    <col min="3582" max="3582" width="12.42578125" style="52" bestFit="1" customWidth="1"/>
    <col min="3583" max="3583" width="11.5703125" style="52"/>
    <col min="3584" max="3584" width="15.7109375" style="52" bestFit="1" customWidth="1"/>
    <col min="3585" max="3585" width="16.42578125" style="52" customWidth="1"/>
    <col min="3586" max="3586" width="14.140625" style="52" customWidth="1"/>
    <col min="3587" max="3829" width="11.5703125" style="52"/>
    <col min="3830" max="3830" width="4" style="52" customWidth="1"/>
    <col min="3831" max="3831" width="6.140625" style="52" customWidth="1"/>
    <col min="3832" max="3832" width="34.7109375" style="52" customWidth="1"/>
    <col min="3833" max="3833" width="13.42578125" style="52" customWidth="1"/>
    <col min="3834" max="3834" width="10.140625" style="52" customWidth="1"/>
    <col min="3835" max="3835" width="12.7109375" style="52" bestFit="1" customWidth="1"/>
    <col min="3836" max="3836" width="11.5703125" style="52"/>
    <col min="3837" max="3837" width="12.7109375" style="52" bestFit="1" customWidth="1"/>
    <col min="3838" max="3838" width="12.42578125" style="52" bestFit="1" customWidth="1"/>
    <col min="3839" max="3839" width="11.5703125" style="52"/>
    <col min="3840" max="3840" width="15.7109375" style="52" bestFit="1" customWidth="1"/>
    <col min="3841" max="3841" width="16.42578125" style="52" customWidth="1"/>
    <col min="3842" max="3842" width="14.140625" style="52" customWidth="1"/>
    <col min="3843" max="4085" width="11.5703125" style="52"/>
    <col min="4086" max="4086" width="4" style="52" customWidth="1"/>
    <col min="4087" max="4087" width="6.140625" style="52" customWidth="1"/>
    <col min="4088" max="4088" width="34.7109375" style="52" customWidth="1"/>
    <col min="4089" max="4089" width="13.42578125" style="52" customWidth="1"/>
    <col min="4090" max="4090" width="10.140625" style="52" customWidth="1"/>
    <col min="4091" max="4091" width="12.7109375" style="52" bestFit="1" customWidth="1"/>
    <col min="4092" max="4092" width="11.5703125" style="52"/>
    <col min="4093" max="4093" width="12.7109375" style="52" bestFit="1" customWidth="1"/>
    <col min="4094" max="4094" width="12.42578125" style="52" bestFit="1" customWidth="1"/>
    <col min="4095" max="4095" width="11.5703125" style="52"/>
    <col min="4096" max="4096" width="15.7109375" style="52" bestFit="1" customWidth="1"/>
    <col min="4097" max="4097" width="16.42578125" style="52" customWidth="1"/>
    <col min="4098" max="4098" width="14.140625" style="52" customWidth="1"/>
    <col min="4099" max="4341" width="11.5703125" style="52"/>
    <col min="4342" max="4342" width="4" style="52" customWidth="1"/>
    <col min="4343" max="4343" width="6.140625" style="52" customWidth="1"/>
    <col min="4344" max="4344" width="34.7109375" style="52" customWidth="1"/>
    <col min="4345" max="4345" width="13.42578125" style="52" customWidth="1"/>
    <col min="4346" max="4346" width="10.140625" style="52" customWidth="1"/>
    <col min="4347" max="4347" width="12.7109375" style="52" bestFit="1" customWidth="1"/>
    <col min="4348" max="4348" width="11.5703125" style="52"/>
    <col min="4349" max="4349" width="12.7109375" style="52" bestFit="1" customWidth="1"/>
    <col min="4350" max="4350" width="12.42578125" style="52" bestFit="1" customWidth="1"/>
    <col min="4351" max="4351" width="11.5703125" style="52"/>
    <col min="4352" max="4352" width="15.7109375" style="52" bestFit="1" customWidth="1"/>
    <col min="4353" max="4353" width="16.42578125" style="52" customWidth="1"/>
    <col min="4354" max="4354" width="14.140625" style="52" customWidth="1"/>
    <col min="4355" max="4597" width="11.5703125" style="52"/>
    <col min="4598" max="4598" width="4" style="52" customWidth="1"/>
    <col min="4599" max="4599" width="6.140625" style="52" customWidth="1"/>
    <col min="4600" max="4600" width="34.7109375" style="52" customWidth="1"/>
    <col min="4601" max="4601" width="13.42578125" style="52" customWidth="1"/>
    <col min="4602" max="4602" width="10.140625" style="52" customWidth="1"/>
    <col min="4603" max="4603" width="12.7109375" style="52" bestFit="1" customWidth="1"/>
    <col min="4604" max="4604" width="11.5703125" style="52"/>
    <col min="4605" max="4605" width="12.7109375" style="52" bestFit="1" customWidth="1"/>
    <col min="4606" max="4606" width="12.42578125" style="52" bestFit="1" customWidth="1"/>
    <col min="4607" max="4607" width="11.5703125" style="52"/>
    <col min="4608" max="4608" width="15.7109375" style="52" bestFit="1" customWidth="1"/>
    <col min="4609" max="4609" width="16.42578125" style="52" customWidth="1"/>
    <col min="4610" max="4610" width="14.140625" style="52" customWidth="1"/>
    <col min="4611" max="4853" width="11.5703125" style="52"/>
    <col min="4854" max="4854" width="4" style="52" customWidth="1"/>
    <col min="4855" max="4855" width="6.140625" style="52" customWidth="1"/>
    <col min="4856" max="4856" width="34.7109375" style="52" customWidth="1"/>
    <col min="4857" max="4857" width="13.42578125" style="52" customWidth="1"/>
    <col min="4858" max="4858" width="10.140625" style="52" customWidth="1"/>
    <col min="4859" max="4859" width="12.7109375" style="52" bestFit="1" customWidth="1"/>
    <col min="4860" max="4860" width="11.5703125" style="52"/>
    <col min="4861" max="4861" width="12.7109375" style="52" bestFit="1" customWidth="1"/>
    <col min="4862" max="4862" width="12.42578125" style="52" bestFit="1" customWidth="1"/>
    <col min="4863" max="4863" width="11.5703125" style="52"/>
    <col min="4864" max="4864" width="15.7109375" style="52" bestFit="1" customWidth="1"/>
    <col min="4865" max="4865" width="16.42578125" style="52" customWidth="1"/>
    <col min="4866" max="4866" width="14.140625" style="52" customWidth="1"/>
    <col min="4867" max="5109" width="11.5703125" style="52"/>
    <col min="5110" max="5110" width="4" style="52" customWidth="1"/>
    <col min="5111" max="5111" width="6.140625" style="52" customWidth="1"/>
    <col min="5112" max="5112" width="34.7109375" style="52" customWidth="1"/>
    <col min="5113" max="5113" width="13.42578125" style="52" customWidth="1"/>
    <col min="5114" max="5114" width="10.140625" style="52" customWidth="1"/>
    <col min="5115" max="5115" width="12.7109375" style="52" bestFit="1" customWidth="1"/>
    <col min="5116" max="5116" width="11.5703125" style="52"/>
    <col min="5117" max="5117" width="12.7109375" style="52" bestFit="1" customWidth="1"/>
    <col min="5118" max="5118" width="12.42578125" style="52" bestFit="1" customWidth="1"/>
    <col min="5119" max="5119" width="11.5703125" style="52"/>
    <col min="5120" max="5120" width="15.7109375" style="52" bestFit="1" customWidth="1"/>
    <col min="5121" max="5121" width="16.42578125" style="52" customWidth="1"/>
    <col min="5122" max="5122" width="14.140625" style="52" customWidth="1"/>
    <col min="5123" max="5365" width="11.5703125" style="52"/>
    <col min="5366" max="5366" width="4" style="52" customWidth="1"/>
    <col min="5367" max="5367" width="6.140625" style="52" customWidth="1"/>
    <col min="5368" max="5368" width="34.7109375" style="52" customWidth="1"/>
    <col min="5369" max="5369" width="13.42578125" style="52" customWidth="1"/>
    <col min="5370" max="5370" width="10.140625" style="52" customWidth="1"/>
    <col min="5371" max="5371" width="12.7109375" style="52" bestFit="1" customWidth="1"/>
    <col min="5372" max="5372" width="11.5703125" style="52"/>
    <col min="5373" max="5373" width="12.7109375" style="52" bestFit="1" customWidth="1"/>
    <col min="5374" max="5374" width="12.42578125" style="52" bestFit="1" customWidth="1"/>
    <col min="5375" max="5375" width="11.5703125" style="52"/>
    <col min="5376" max="5376" width="15.7109375" style="52" bestFit="1" customWidth="1"/>
    <col min="5377" max="5377" width="16.42578125" style="52" customWidth="1"/>
    <col min="5378" max="5378" width="14.140625" style="52" customWidth="1"/>
    <col min="5379" max="5621" width="11.5703125" style="52"/>
    <col min="5622" max="5622" width="4" style="52" customWidth="1"/>
    <col min="5623" max="5623" width="6.140625" style="52" customWidth="1"/>
    <col min="5624" max="5624" width="34.7109375" style="52" customWidth="1"/>
    <col min="5625" max="5625" width="13.42578125" style="52" customWidth="1"/>
    <col min="5626" max="5626" width="10.140625" style="52" customWidth="1"/>
    <col min="5627" max="5627" width="12.7109375" style="52" bestFit="1" customWidth="1"/>
    <col min="5628" max="5628" width="11.5703125" style="52"/>
    <col min="5629" max="5629" width="12.7109375" style="52" bestFit="1" customWidth="1"/>
    <col min="5630" max="5630" width="12.42578125" style="52" bestFit="1" customWidth="1"/>
    <col min="5631" max="5631" width="11.5703125" style="52"/>
    <col min="5632" max="5632" width="15.7109375" style="52" bestFit="1" customWidth="1"/>
    <col min="5633" max="5633" width="16.42578125" style="52" customWidth="1"/>
    <col min="5634" max="5634" width="14.140625" style="52" customWidth="1"/>
    <col min="5635" max="5877" width="11.5703125" style="52"/>
    <col min="5878" max="5878" width="4" style="52" customWidth="1"/>
    <col min="5879" max="5879" width="6.140625" style="52" customWidth="1"/>
    <col min="5880" max="5880" width="34.7109375" style="52" customWidth="1"/>
    <col min="5881" max="5881" width="13.42578125" style="52" customWidth="1"/>
    <col min="5882" max="5882" width="10.140625" style="52" customWidth="1"/>
    <col min="5883" max="5883" width="12.7109375" style="52" bestFit="1" customWidth="1"/>
    <col min="5884" max="5884" width="11.5703125" style="52"/>
    <col min="5885" max="5885" width="12.7109375" style="52" bestFit="1" customWidth="1"/>
    <col min="5886" max="5886" width="12.42578125" style="52" bestFit="1" customWidth="1"/>
    <col min="5887" max="5887" width="11.5703125" style="52"/>
    <col min="5888" max="5888" width="15.7109375" style="52" bestFit="1" customWidth="1"/>
    <col min="5889" max="5889" width="16.42578125" style="52" customWidth="1"/>
    <col min="5890" max="5890" width="14.140625" style="52" customWidth="1"/>
    <col min="5891" max="6133" width="11.5703125" style="52"/>
    <col min="6134" max="6134" width="4" style="52" customWidth="1"/>
    <col min="6135" max="6135" width="6.140625" style="52" customWidth="1"/>
    <col min="6136" max="6136" width="34.7109375" style="52" customWidth="1"/>
    <col min="6137" max="6137" width="13.42578125" style="52" customWidth="1"/>
    <col min="6138" max="6138" width="10.140625" style="52" customWidth="1"/>
    <col min="6139" max="6139" width="12.7109375" style="52" bestFit="1" customWidth="1"/>
    <col min="6140" max="6140" width="11.5703125" style="52"/>
    <col min="6141" max="6141" width="12.7109375" style="52" bestFit="1" customWidth="1"/>
    <col min="6142" max="6142" width="12.42578125" style="52" bestFit="1" customWidth="1"/>
    <col min="6143" max="6143" width="11.5703125" style="52"/>
    <col min="6144" max="6144" width="15.7109375" style="52" bestFit="1" customWidth="1"/>
    <col min="6145" max="6145" width="16.42578125" style="52" customWidth="1"/>
    <col min="6146" max="6146" width="14.140625" style="52" customWidth="1"/>
    <col min="6147" max="6389" width="11.5703125" style="52"/>
    <col min="6390" max="6390" width="4" style="52" customWidth="1"/>
    <col min="6391" max="6391" width="6.140625" style="52" customWidth="1"/>
    <col min="6392" max="6392" width="34.7109375" style="52" customWidth="1"/>
    <col min="6393" max="6393" width="13.42578125" style="52" customWidth="1"/>
    <col min="6394" max="6394" width="10.140625" style="52" customWidth="1"/>
    <col min="6395" max="6395" width="12.7109375" style="52" bestFit="1" customWidth="1"/>
    <col min="6396" max="6396" width="11.5703125" style="52"/>
    <col min="6397" max="6397" width="12.7109375" style="52" bestFit="1" customWidth="1"/>
    <col min="6398" max="6398" width="12.42578125" style="52" bestFit="1" customWidth="1"/>
    <col min="6399" max="6399" width="11.5703125" style="52"/>
    <col min="6400" max="6400" width="15.7109375" style="52" bestFit="1" customWidth="1"/>
    <col min="6401" max="6401" width="16.42578125" style="52" customWidth="1"/>
    <col min="6402" max="6402" width="14.140625" style="52" customWidth="1"/>
    <col min="6403" max="6645" width="11.5703125" style="52"/>
    <col min="6646" max="6646" width="4" style="52" customWidth="1"/>
    <col min="6647" max="6647" width="6.140625" style="52" customWidth="1"/>
    <col min="6648" max="6648" width="34.7109375" style="52" customWidth="1"/>
    <col min="6649" max="6649" width="13.42578125" style="52" customWidth="1"/>
    <col min="6650" max="6650" width="10.140625" style="52" customWidth="1"/>
    <col min="6651" max="6651" width="12.7109375" style="52" bestFit="1" customWidth="1"/>
    <col min="6652" max="6652" width="11.5703125" style="52"/>
    <col min="6653" max="6653" width="12.7109375" style="52" bestFit="1" customWidth="1"/>
    <col min="6654" max="6654" width="12.42578125" style="52" bestFit="1" customWidth="1"/>
    <col min="6655" max="6655" width="11.5703125" style="52"/>
    <col min="6656" max="6656" width="15.7109375" style="52" bestFit="1" customWidth="1"/>
    <col min="6657" max="6657" width="16.42578125" style="52" customWidth="1"/>
    <col min="6658" max="6658" width="14.140625" style="52" customWidth="1"/>
    <col min="6659" max="6901" width="11.5703125" style="52"/>
    <col min="6902" max="6902" width="4" style="52" customWidth="1"/>
    <col min="6903" max="6903" width="6.140625" style="52" customWidth="1"/>
    <col min="6904" max="6904" width="34.7109375" style="52" customWidth="1"/>
    <col min="6905" max="6905" width="13.42578125" style="52" customWidth="1"/>
    <col min="6906" max="6906" width="10.140625" style="52" customWidth="1"/>
    <col min="6907" max="6907" width="12.7109375" style="52" bestFit="1" customWidth="1"/>
    <col min="6908" max="6908" width="11.5703125" style="52"/>
    <col min="6909" max="6909" width="12.7109375" style="52" bestFit="1" customWidth="1"/>
    <col min="6910" max="6910" width="12.42578125" style="52" bestFit="1" customWidth="1"/>
    <col min="6911" max="6911" width="11.5703125" style="52"/>
    <col min="6912" max="6912" width="15.7109375" style="52" bestFit="1" customWidth="1"/>
    <col min="6913" max="6913" width="16.42578125" style="52" customWidth="1"/>
    <col min="6914" max="6914" width="14.140625" style="52" customWidth="1"/>
    <col min="6915" max="7157" width="11.5703125" style="52"/>
    <col min="7158" max="7158" width="4" style="52" customWidth="1"/>
    <col min="7159" max="7159" width="6.140625" style="52" customWidth="1"/>
    <col min="7160" max="7160" width="34.7109375" style="52" customWidth="1"/>
    <col min="7161" max="7161" width="13.42578125" style="52" customWidth="1"/>
    <col min="7162" max="7162" width="10.140625" style="52" customWidth="1"/>
    <col min="7163" max="7163" width="12.7109375" style="52" bestFit="1" customWidth="1"/>
    <col min="7164" max="7164" width="11.5703125" style="52"/>
    <col min="7165" max="7165" width="12.7109375" style="52" bestFit="1" customWidth="1"/>
    <col min="7166" max="7166" width="12.42578125" style="52" bestFit="1" customWidth="1"/>
    <col min="7167" max="7167" width="11.5703125" style="52"/>
    <col min="7168" max="7168" width="15.7109375" style="52" bestFit="1" customWidth="1"/>
    <col min="7169" max="7169" width="16.42578125" style="52" customWidth="1"/>
    <col min="7170" max="7170" width="14.140625" style="52" customWidth="1"/>
    <col min="7171" max="7413" width="11.5703125" style="52"/>
    <col min="7414" max="7414" width="4" style="52" customWidth="1"/>
    <col min="7415" max="7415" width="6.140625" style="52" customWidth="1"/>
    <col min="7416" max="7416" width="34.7109375" style="52" customWidth="1"/>
    <col min="7417" max="7417" width="13.42578125" style="52" customWidth="1"/>
    <col min="7418" max="7418" width="10.140625" style="52" customWidth="1"/>
    <col min="7419" max="7419" width="12.7109375" style="52" bestFit="1" customWidth="1"/>
    <col min="7420" max="7420" width="11.5703125" style="52"/>
    <col min="7421" max="7421" width="12.7109375" style="52" bestFit="1" customWidth="1"/>
    <col min="7422" max="7422" width="12.42578125" style="52" bestFit="1" customWidth="1"/>
    <col min="7423" max="7423" width="11.5703125" style="52"/>
    <col min="7424" max="7424" width="15.7109375" style="52" bestFit="1" customWidth="1"/>
    <col min="7425" max="7425" width="16.42578125" style="52" customWidth="1"/>
    <col min="7426" max="7426" width="14.140625" style="52" customWidth="1"/>
    <col min="7427" max="7669" width="11.5703125" style="52"/>
    <col min="7670" max="7670" width="4" style="52" customWidth="1"/>
    <col min="7671" max="7671" width="6.140625" style="52" customWidth="1"/>
    <col min="7672" max="7672" width="34.7109375" style="52" customWidth="1"/>
    <col min="7673" max="7673" width="13.42578125" style="52" customWidth="1"/>
    <col min="7674" max="7674" width="10.140625" style="52" customWidth="1"/>
    <col min="7675" max="7675" width="12.7109375" style="52" bestFit="1" customWidth="1"/>
    <col min="7676" max="7676" width="11.5703125" style="52"/>
    <col min="7677" max="7677" width="12.7109375" style="52" bestFit="1" customWidth="1"/>
    <col min="7678" max="7678" width="12.42578125" style="52" bestFit="1" customWidth="1"/>
    <col min="7679" max="7679" width="11.5703125" style="52"/>
    <col min="7680" max="7680" width="15.7109375" style="52" bestFit="1" customWidth="1"/>
    <col min="7681" max="7681" width="16.42578125" style="52" customWidth="1"/>
    <col min="7682" max="7682" width="14.140625" style="52" customWidth="1"/>
    <col min="7683" max="7925" width="11.5703125" style="52"/>
    <col min="7926" max="7926" width="4" style="52" customWidth="1"/>
    <col min="7927" max="7927" width="6.140625" style="52" customWidth="1"/>
    <col min="7928" max="7928" width="34.7109375" style="52" customWidth="1"/>
    <col min="7929" max="7929" width="13.42578125" style="52" customWidth="1"/>
    <col min="7930" max="7930" width="10.140625" style="52" customWidth="1"/>
    <col min="7931" max="7931" width="12.7109375" style="52" bestFit="1" customWidth="1"/>
    <col min="7932" max="7932" width="11.5703125" style="52"/>
    <col min="7933" max="7933" width="12.7109375" style="52" bestFit="1" customWidth="1"/>
    <col min="7934" max="7934" width="12.42578125" style="52" bestFit="1" customWidth="1"/>
    <col min="7935" max="7935" width="11.5703125" style="52"/>
    <col min="7936" max="7936" width="15.7109375" style="52" bestFit="1" customWidth="1"/>
    <col min="7937" max="7937" width="16.42578125" style="52" customWidth="1"/>
    <col min="7938" max="7938" width="14.140625" style="52" customWidth="1"/>
    <col min="7939" max="8181" width="11.5703125" style="52"/>
    <col min="8182" max="8182" width="4" style="52" customWidth="1"/>
    <col min="8183" max="8183" width="6.140625" style="52" customWidth="1"/>
    <col min="8184" max="8184" width="34.7109375" style="52" customWidth="1"/>
    <col min="8185" max="8185" width="13.42578125" style="52" customWidth="1"/>
    <col min="8186" max="8186" width="10.140625" style="52" customWidth="1"/>
    <col min="8187" max="8187" width="12.7109375" style="52" bestFit="1" customWidth="1"/>
    <col min="8188" max="8188" width="11.5703125" style="52"/>
    <col min="8189" max="8189" width="12.7109375" style="52" bestFit="1" customWidth="1"/>
    <col min="8190" max="8190" width="12.42578125" style="52" bestFit="1" customWidth="1"/>
    <col min="8191" max="8191" width="11.5703125" style="52"/>
    <col min="8192" max="8192" width="15.7109375" style="52" bestFit="1" customWidth="1"/>
    <col min="8193" max="8193" width="16.42578125" style="52" customWidth="1"/>
    <col min="8194" max="8194" width="14.140625" style="52" customWidth="1"/>
    <col min="8195" max="8437" width="11.5703125" style="52"/>
    <col min="8438" max="8438" width="4" style="52" customWidth="1"/>
    <col min="8439" max="8439" width="6.140625" style="52" customWidth="1"/>
    <col min="8440" max="8440" width="34.7109375" style="52" customWidth="1"/>
    <col min="8441" max="8441" width="13.42578125" style="52" customWidth="1"/>
    <col min="8442" max="8442" width="10.140625" style="52" customWidth="1"/>
    <col min="8443" max="8443" width="12.7109375" style="52" bestFit="1" customWidth="1"/>
    <col min="8444" max="8444" width="11.5703125" style="52"/>
    <col min="8445" max="8445" width="12.7109375" style="52" bestFit="1" customWidth="1"/>
    <col min="8446" max="8446" width="12.42578125" style="52" bestFit="1" customWidth="1"/>
    <col min="8447" max="8447" width="11.5703125" style="52"/>
    <col min="8448" max="8448" width="15.7109375" style="52" bestFit="1" customWidth="1"/>
    <col min="8449" max="8449" width="16.42578125" style="52" customWidth="1"/>
    <col min="8450" max="8450" width="14.140625" style="52" customWidth="1"/>
    <col min="8451" max="8693" width="11.5703125" style="52"/>
    <col min="8694" max="8694" width="4" style="52" customWidth="1"/>
    <col min="8695" max="8695" width="6.140625" style="52" customWidth="1"/>
    <col min="8696" max="8696" width="34.7109375" style="52" customWidth="1"/>
    <col min="8697" max="8697" width="13.42578125" style="52" customWidth="1"/>
    <col min="8698" max="8698" width="10.140625" style="52" customWidth="1"/>
    <col min="8699" max="8699" width="12.7109375" style="52" bestFit="1" customWidth="1"/>
    <col min="8700" max="8700" width="11.5703125" style="52"/>
    <col min="8701" max="8701" width="12.7109375" style="52" bestFit="1" customWidth="1"/>
    <col min="8702" max="8702" width="12.42578125" style="52" bestFit="1" customWidth="1"/>
    <col min="8703" max="8703" width="11.5703125" style="52"/>
    <col min="8704" max="8704" width="15.7109375" style="52" bestFit="1" customWidth="1"/>
    <col min="8705" max="8705" width="16.42578125" style="52" customWidth="1"/>
    <col min="8706" max="8706" width="14.140625" style="52" customWidth="1"/>
    <col min="8707" max="8949" width="11.5703125" style="52"/>
    <col min="8950" max="8950" width="4" style="52" customWidth="1"/>
    <col min="8951" max="8951" width="6.140625" style="52" customWidth="1"/>
    <col min="8952" max="8952" width="34.7109375" style="52" customWidth="1"/>
    <col min="8953" max="8953" width="13.42578125" style="52" customWidth="1"/>
    <col min="8954" max="8954" width="10.140625" style="52" customWidth="1"/>
    <col min="8955" max="8955" width="12.7109375" style="52" bestFit="1" customWidth="1"/>
    <col min="8956" max="8956" width="11.5703125" style="52"/>
    <col min="8957" max="8957" width="12.7109375" style="52" bestFit="1" customWidth="1"/>
    <col min="8958" max="8958" width="12.42578125" style="52" bestFit="1" customWidth="1"/>
    <col min="8959" max="8959" width="11.5703125" style="52"/>
    <col min="8960" max="8960" width="15.7109375" style="52" bestFit="1" customWidth="1"/>
    <col min="8961" max="8961" width="16.42578125" style="52" customWidth="1"/>
    <col min="8962" max="8962" width="14.140625" style="52" customWidth="1"/>
    <col min="8963" max="9205" width="11.5703125" style="52"/>
    <col min="9206" max="9206" width="4" style="52" customWidth="1"/>
    <col min="9207" max="9207" width="6.140625" style="52" customWidth="1"/>
    <col min="9208" max="9208" width="34.7109375" style="52" customWidth="1"/>
    <col min="9209" max="9209" width="13.42578125" style="52" customWidth="1"/>
    <col min="9210" max="9210" width="10.140625" style="52" customWidth="1"/>
    <col min="9211" max="9211" width="12.7109375" style="52" bestFit="1" customWidth="1"/>
    <col min="9212" max="9212" width="11.5703125" style="52"/>
    <col min="9213" max="9213" width="12.7109375" style="52" bestFit="1" customWidth="1"/>
    <col min="9214" max="9214" width="12.42578125" style="52" bestFit="1" customWidth="1"/>
    <col min="9215" max="9215" width="11.5703125" style="52"/>
    <col min="9216" max="9216" width="15.7109375" style="52" bestFit="1" customWidth="1"/>
    <col min="9217" max="9217" width="16.42578125" style="52" customWidth="1"/>
    <col min="9218" max="9218" width="14.140625" style="52" customWidth="1"/>
    <col min="9219" max="9461" width="11.5703125" style="52"/>
    <col min="9462" max="9462" width="4" style="52" customWidth="1"/>
    <col min="9463" max="9463" width="6.140625" style="52" customWidth="1"/>
    <col min="9464" max="9464" width="34.7109375" style="52" customWidth="1"/>
    <col min="9465" max="9465" width="13.42578125" style="52" customWidth="1"/>
    <col min="9466" max="9466" width="10.140625" style="52" customWidth="1"/>
    <col min="9467" max="9467" width="12.7109375" style="52" bestFit="1" customWidth="1"/>
    <col min="9468" max="9468" width="11.5703125" style="52"/>
    <col min="9469" max="9469" width="12.7109375" style="52" bestFit="1" customWidth="1"/>
    <col min="9470" max="9470" width="12.42578125" style="52" bestFit="1" customWidth="1"/>
    <col min="9471" max="9471" width="11.5703125" style="52"/>
    <col min="9472" max="9472" width="15.7109375" style="52" bestFit="1" customWidth="1"/>
    <col min="9473" max="9473" width="16.42578125" style="52" customWidth="1"/>
    <col min="9474" max="9474" width="14.140625" style="52" customWidth="1"/>
    <col min="9475" max="9717" width="11.5703125" style="52"/>
    <col min="9718" max="9718" width="4" style="52" customWidth="1"/>
    <col min="9719" max="9719" width="6.140625" style="52" customWidth="1"/>
    <col min="9720" max="9720" width="34.7109375" style="52" customWidth="1"/>
    <col min="9721" max="9721" width="13.42578125" style="52" customWidth="1"/>
    <col min="9722" max="9722" width="10.140625" style="52" customWidth="1"/>
    <col min="9723" max="9723" width="12.7109375" style="52" bestFit="1" customWidth="1"/>
    <col min="9724" max="9724" width="11.5703125" style="52"/>
    <col min="9725" max="9725" width="12.7109375" style="52" bestFit="1" customWidth="1"/>
    <col min="9726" max="9726" width="12.42578125" style="52" bestFit="1" customWidth="1"/>
    <col min="9727" max="9727" width="11.5703125" style="52"/>
    <col min="9728" max="9728" width="15.7109375" style="52" bestFit="1" customWidth="1"/>
    <col min="9729" max="9729" width="16.42578125" style="52" customWidth="1"/>
    <col min="9730" max="9730" width="14.140625" style="52" customWidth="1"/>
    <col min="9731" max="9973" width="11.5703125" style="52"/>
    <col min="9974" max="9974" width="4" style="52" customWidth="1"/>
    <col min="9975" max="9975" width="6.140625" style="52" customWidth="1"/>
    <col min="9976" max="9976" width="34.7109375" style="52" customWidth="1"/>
    <col min="9977" max="9977" width="13.42578125" style="52" customWidth="1"/>
    <col min="9978" max="9978" width="10.140625" style="52" customWidth="1"/>
    <col min="9979" max="9979" width="12.7109375" style="52" bestFit="1" customWidth="1"/>
    <col min="9980" max="9980" width="11.5703125" style="52"/>
    <col min="9981" max="9981" width="12.7109375" style="52" bestFit="1" customWidth="1"/>
    <col min="9982" max="9982" width="12.42578125" style="52" bestFit="1" customWidth="1"/>
    <col min="9983" max="9983" width="11.5703125" style="52"/>
    <col min="9984" max="9984" width="15.7109375" style="52" bestFit="1" customWidth="1"/>
    <col min="9985" max="9985" width="16.42578125" style="52" customWidth="1"/>
    <col min="9986" max="9986" width="14.140625" style="52" customWidth="1"/>
    <col min="9987" max="10229" width="11.5703125" style="52"/>
    <col min="10230" max="10230" width="4" style="52" customWidth="1"/>
    <col min="10231" max="10231" width="6.140625" style="52" customWidth="1"/>
    <col min="10232" max="10232" width="34.7109375" style="52" customWidth="1"/>
    <col min="10233" max="10233" width="13.42578125" style="52" customWidth="1"/>
    <col min="10234" max="10234" width="10.140625" style="52" customWidth="1"/>
    <col min="10235" max="10235" width="12.7109375" style="52" bestFit="1" customWidth="1"/>
    <col min="10236" max="10236" width="11.5703125" style="52"/>
    <col min="10237" max="10237" width="12.7109375" style="52" bestFit="1" customWidth="1"/>
    <col min="10238" max="10238" width="12.42578125" style="52" bestFit="1" customWidth="1"/>
    <col min="10239" max="10239" width="11.5703125" style="52"/>
    <col min="10240" max="10240" width="15.7109375" style="52" bestFit="1" customWidth="1"/>
    <col min="10241" max="10241" width="16.42578125" style="52" customWidth="1"/>
    <col min="10242" max="10242" width="14.140625" style="52" customWidth="1"/>
    <col min="10243" max="10485" width="11.5703125" style="52"/>
    <col min="10486" max="10486" width="4" style="52" customWidth="1"/>
    <col min="10487" max="10487" width="6.140625" style="52" customWidth="1"/>
    <col min="10488" max="10488" width="34.7109375" style="52" customWidth="1"/>
    <col min="10489" max="10489" width="13.42578125" style="52" customWidth="1"/>
    <col min="10490" max="10490" width="10.140625" style="52" customWidth="1"/>
    <col min="10491" max="10491" width="12.7109375" style="52" bestFit="1" customWidth="1"/>
    <col min="10492" max="10492" width="11.5703125" style="52"/>
    <col min="10493" max="10493" width="12.7109375" style="52" bestFit="1" customWidth="1"/>
    <col min="10494" max="10494" width="12.42578125" style="52" bestFit="1" customWidth="1"/>
    <col min="10495" max="10495" width="11.5703125" style="52"/>
    <col min="10496" max="10496" width="15.7109375" style="52" bestFit="1" customWidth="1"/>
    <col min="10497" max="10497" width="16.42578125" style="52" customWidth="1"/>
    <col min="10498" max="10498" width="14.140625" style="52" customWidth="1"/>
    <col min="10499" max="10741" width="11.5703125" style="52"/>
    <col min="10742" max="10742" width="4" style="52" customWidth="1"/>
    <col min="10743" max="10743" width="6.140625" style="52" customWidth="1"/>
    <col min="10744" max="10744" width="34.7109375" style="52" customWidth="1"/>
    <col min="10745" max="10745" width="13.42578125" style="52" customWidth="1"/>
    <col min="10746" max="10746" width="10.140625" style="52" customWidth="1"/>
    <col min="10747" max="10747" width="12.7109375" style="52" bestFit="1" customWidth="1"/>
    <col min="10748" max="10748" width="11.5703125" style="52"/>
    <col min="10749" max="10749" width="12.7109375" style="52" bestFit="1" customWidth="1"/>
    <col min="10750" max="10750" width="12.42578125" style="52" bestFit="1" customWidth="1"/>
    <col min="10751" max="10751" width="11.5703125" style="52"/>
    <col min="10752" max="10752" width="15.7109375" style="52" bestFit="1" customWidth="1"/>
    <col min="10753" max="10753" width="16.42578125" style="52" customWidth="1"/>
    <col min="10754" max="10754" width="14.140625" style="52" customWidth="1"/>
    <col min="10755" max="10997" width="11.5703125" style="52"/>
    <col min="10998" max="10998" width="4" style="52" customWidth="1"/>
    <col min="10999" max="10999" width="6.140625" style="52" customWidth="1"/>
    <col min="11000" max="11000" width="34.7109375" style="52" customWidth="1"/>
    <col min="11001" max="11001" width="13.42578125" style="52" customWidth="1"/>
    <col min="11002" max="11002" width="10.140625" style="52" customWidth="1"/>
    <col min="11003" max="11003" width="12.7109375" style="52" bestFit="1" customWidth="1"/>
    <col min="11004" max="11004" width="11.5703125" style="52"/>
    <col min="11005" max="11005" width="12.7109375" style="52" bestFit="1" customWidth="1"/>
    <col min="11006" max="11006" width="12.42578125" style="52" bestFit="1" customWidth="1"/>
    <col min="11007" max="11007" width="11.5703125" style="52"/>
    <col min="11008" max="11008" width="15.7109375" style="52" bestFit="1" customWidth="1"/>
    <col min="11009" max="11009" width="16.42578125" style="52" customWidth="1"/>
    <col min="11010" max="11010" width="14.140625" style="52" customWidth="1"/>
    <col min="11011" max="11253" width="11.5703125" style="52"/>
    <col min="11254" max="11254" width="4" style="52" customWidth="1"/>
    <col min="11255" max="11255" width="6.140625" style="52" customWidth="1"/>
    <col min="11256" max="11256" width="34.7109375" style="52" customWidth="1"/>
    <col min="11257" max="11257" width="13.42578125" style="52" customWidth="1"/>
    <col min="11258" max="11258" width="10.140625" style="52" customWidth="1"/>
    <col min="11259" max="11259" width="12.7109375" style="52" bestFit="1" customWidth="1"/>
    <col min="11260" max="11260" width="11.5703125" style="52"/>
    <col min="11261" max="11261" width="12.7109375" style="52" bestFit="1" customWidth="1"/>
    <col min="11262" max="11262" width="12.42578125" style="52" bestFit="1" customWidth="1"/>
    <col min="11263" max="11263" width="11.5703125" style="52"/>
    <col min="11264" max="11264" width="15.7109375" style="52" bestFit="1" customWidth="1"/>
    <col min="11265" max="11265" width="16.42578125" style="52" customWidth="1"/>
    <col min="11266" max="11266" width="14.140625" style="52" customWidth="1"/>
    <col min="11267" max="11509" width="11.5703125" style="52"/>
    <col min="11510" max="11510" width="4" style="52" customWidth="1"/>
    <col min="11511" max="11511" width="6.140625" style="52" customWidth="1"/>
    <col min="11512" max="11512" width="34.7109375" style="52" customWidth="1"/>
    <col min="11513" max="11513" width="13.42578125" style="52" customWidth="1"/>
    <col min="11514" max="11514" width="10.140625" style="52" customWidth="1"/>
    <col min="11515" max="11515" width="12.7109375" style="52" bestFit="1" customWidth="1"/>
    <col min="11516" max="11516" width="11.5703125" style="52"/>
    <col min="11517" max="11517" width="12.7109375" style="52" bestFit="1" customWidth="1"/>
    <col min="11518" max="11518" width="12.42578125" style="52" bestFit="1" customWidth="1"/>
    <col min="11519" max="11519" width="11.5703125" style="52"/>
    <col min="11520" max="11520" width="15.7109375" style="52" bestFit="1" customWidth="1"/>
    <col min="11521" max="11521" width="16.42578125" style="52" customWidth="1"/>
    <col min="11522" max="11522" width="14.140625" style="52" customWidth="1"/>
    <col min="11523" max="11765" width="11.5703125" style="52"/>
    <col min="11766" max="11766" width="4" style="52" customWidth="1"/>
    <col min="11767" max="11767" width="6.140625" style="52" customWidth="1"/>
    <col min="11768" max="11768" width="34.7109375" style="52" customWidth="1"/>
    <col min="11769" max="11769" width="13.42578125" style="52" customWidth="1"/>
    <col min="11770" max="11770" width="10.140625" style="52" customWidth="1"/>
    <col min="11771" max="11771" width="12.7109375" style="52" bestFit="1" customWidth="1"/>
    <col min="11772" max="11772" width="11.5703125" style="52"/>
    <col min="11773" max="11773" width="12.7109375" style="52" bestFit="1" customWidth="1"/>
    <col min="11774" max="11774" width="12.42578125" style="52" bestFit="1" customWidth="1"/>
    <col min="11775" max="11775" width="11.5703125" style="52"/>
    <col min="11776" max="11776" width="15.7109375" style="52" bestFit="1" customWidth="1"/>
    <col min="11777" max="11777" width="16.42578125" style="52" customWidth="1"/>
    <col min="11778" max="11778" width="14.140625" style="52" customWidth="1"/>
    <col min="11779" max="12021" width="11.5703125" style="52"/>
    <col min="12022" max="12022" width="4" style="52" customWidth="1"/>
    <col min="12023" max="12023" width="6.140625" style="52" customWidth="1"/>
    <col min="12024" max="12024" width="34.7109375" style="52" customWidth="1"/>
    <col min="12025" max="12025" width="13.42578125" style="52" customWidth="1"/>
    <col min="12026" max="12026" width="10.140625" style="52" customWidth="1"/>
    <col min="12027" max="12027" width="12.7109375" style="52" bestFit="1" customWidth="1"/>
    <col min="12028" max="12028" width="11.5703125" style="52"/>
    <col min="12029" max="12029" width="12.7109375" style="52" bestFit="1" customWidth="1"/>
    <col min="12030" max="12030" width="12.42578125" style="52" bestFit="1" customWidth="1"/>
    <col min="12031" max="12031" width="11.5703125" style="52"/>
    <col min="12032" max="12032" width="15.7109375" style="52" bestFit="1" customWidth="1"/>
    <col min="12033" max="12033" width="16.42578125" style="52" customWidth="1"/>
    <col min="12034" max="12034" width="14.140625" style="52" customWidth="1"/>
    <col min="12035" max="12277" width="11.5703125" style="52"/>
    <col min="12278" max="12278" width="4" style="52" customWidth="1"/>
    <col min="12279" max="12279" width="6.140625" style="52" customWidth="1"/>
    <col min="12280" max="12280" width="34.7109375" style="52" customWidth="1"/>
    <col min="12281" max="12281" width="13.42578125" style="52" customWidth="1"/>
    <col min="12282" max="12282" width="10.140625" style="52" customWidth="1"/>
    <col min="12283" max="12283" width="12.7109375" style="52" bestFit="1" customWidth="1"/>
    <col min="12284" max="12284" width="11.5703125" style="52"/>
    <col min="12285" max="12285" width="12.7109375" style="52" bestFit="1" customWidth="1"/>
    <col min="12286" max="12286" width="12.42578125" style="52" bestFit="1" customWidth="1"/>
    <col min="12287" max="12287" width="11.5703125" style="52"/>
    <col min="12288" max="12288" width="15.7109375" style="52" bestFit="1" customWidth="1"/>
    <col min="12289" max="12289" width="16.42578125" style="52" customWidth="1"/>
    <col min="12290" max="12290" width="14.140625" style="52" customWidth="1"/>
    <col min="12291" max="12533" width="11.5703125" style="52"/>
    <col min="12534" max="12534" width="4" style="52" customWidth="1"/>
    <col min="12535" max="12535" width="6.140625" style="52" customWidth="1"/>
    <col min="12536" max="12536" width="34.7109375" style="52" customWidth="1"/>
    <col min="12537" max="12537" width="13.42578125" style="52" customWidth="1"/>
    <col min="12538" max="12538" width="10.140625" style="52" customWidth="1"/>
    <col min="12539" max="12539" width="12.7109375" style="52" bestFit="1" customWidth="1"/>
    <col min="12540" max="12540" width="11.5703125" style="52"/>
    <col min="12541" max="12541" width="12.7109375" style="52" bestFit="1" customWidth="1"/>
    <col min="12542" max="12542" width="12.42578125" style="52" bestFit="1" customWidth="1"/>
    <col min="12543" max="12543" width="11.5703125" style="52"/>
    <col min="12544" max="12544" width="15.7109375" style="52" bestFit="1" customWidth="1"/>
    <col min="12545" max="12545" width="16.42578125" style="52" customWidth="1"/>
    <col min="12546" max="12546" width="14.140625" style="52" customWidth="1"/>
    <col min="12547" max="12789" width="11.5703125" style="52"/>
    <col min="12790" max="12790" width="4" style="52" customWidth="1"/>
    <col min="12791" max="12791" width="6.140625" style="52" customWidth="1"/>
    <col min="12792" max="12792" width="34.7109375" style="52" customWidth="1"/>
    <col min="12793" max="12793" width="13.42578125" style="52" customWidth="1"/>
    <col min="12794" max="12794" width="10.140625" style="52" customWidth="1"/>
    <col min="12795" max="12795" width="12.7109375" style="52" bestFit="1" customWidth="1"/>
    <col min="12796" max="12796" width="11.5703125" style="52"/>
    <col min="12797" max="12797" width="12.7109375" style="52" bestFit="1" customWidth="1"/>
    <col min="12798" max="12798" width="12.42578125" style="52" bestFit="1" customWidth="1"/>
    <col min="12799" max="12799" width="11.5703125" style="52"/>
    <col min="12800" max="12800" width="15.7109375" style="52" bestFit="1" customWidth="1"/>
    <col min="12801" max="12801" width="16.42578125" style="52" customWidth="1"/>
    <col min="12802" max="12802" width="14.140625" style="52" customWidth="1"/>
    <col min="12803" max="13045" width="11.5703125" style="52"/>
    <col min="13046" max="13046" width="4" style="52" customWidth="1"/>
    <col min="13047" max="13047" width="6.140625" style="52" customWidth="1"/>
    <col min="13048" max="13048" width="34.7109375" style="52" customWidth="1"/>
    <col min="13049" max="13049" width="13.42578125" style="52" customWidth="1"/>
    <col min="13050" max="13050" width="10.140625" style="52" customWidth="1"/>
    <col min="13051" max="13051" width="12.7109375" style="52" bestFit="1" customWidth="1"/>
    <col min="13052" max="13052" width="11.5703125" style="52"/>
    <col min="13053" max="13053" width="12.7109375" style="52" bestFit="1" customWidth="1"/>
    <col min="13054" max="13054" width="12.42578125" style="52" bestFit="1" customWidth="1"/>
    <col min="13055" max="13055" width="11.5703125" style="52"/>
    <col min="13056" max="13056" width="15.7109375" style="52" bestFit="1" customWidth="1"/>
    <col min="13057" max="13057" width="16.42578125" style="52" customWidth="1"/>
    <col min="13058" max="13058" width="14.140625" style="52" customWidth="1"/>
    <col min="13059" max="13301" width="11.5703125" style="52"/>
    <col min="13302" max="13302" width="4" style="52" customWidth="1"/>
    <col min="13303" max="13303" width="6.140625" style="52" customWidth="1"/>
    <col min="13304" max="13304" width="34.7109375" style="52" customWidth="1"/>
    <col min="13305" max="13305" width="13.42578125" style="52" customWidth="1"/>
    <col min="13306" max="13306" width="10.140625" style="52" customWidth="1"/>
    <col min="13307" max="13307" width="12.7109375" style="52" bestFit="1" customWidth="1"/>
    <col min="13308" max="13308" width="11.5703125" style="52"/>
    <col min="13309" max="13309" width="12.7109375" style="52" bestFit="1" customWidth="1"/>
    <col min="13310" max="13310" width="12.42578125" style="52" bestFit="1" customWidth="1"/>
    <col min="13311" max="13311" width="11.5703125" style="52"/>
    <col min="13312" max="13312" width="15.7109375" style="52" bestFit="1" customWidth="1"/>
    <col min="13313" max="13313" width="16.42578125" style="52" customWidth="1"/>
    <col min="13314" max="13314" width="14.140625" style="52" customWidth="1"/>
    <col min="13315" max="13557" width="11.5703125" style="52"/>
    <col min="13558" max="13558" width="4" style="52" customWidth="1"/>
    <col min="13559" max="13559" width="6.140625" style="52" customWidth="1"/>
    <col min="13560" max="13560" width="34.7109375" style="52" customWidth="1"/>
    <col min="13561" max="13561" width="13.42578125" style="52" customWidth="1"/>
    <col min="13562" max="13562" width="10.140625" style="52" customWidth="1"/>
    <col min="13563" max="13563" width="12.7109375" style="52" bestFit="1" customWidth="1"/>
    <col min="13564" max="13564" width="11.5703125" style="52"/>
    <col min="13565" max="13565" width="12.7109375" style="52" bestFit="1" customWidth="1"/>
    <col min="13566" max="13566" width="12.42578125" style="52" bestFit="1" customWidth="1"/>
    <col min="13567" max="13567" width="11.5703125" style="52"/>
    <col min="13568" max="13568" width="15.7109375" style="52" bestFit="1" customWidth="1"/>
    <col min="13569" max="13569" width="16.42578125" style="52" customWidth="1"/>
    <col min="13570" max="13570" width="14.140625" style="52" customWidth="1"/>
    <col min="13571" max="13813" width="11.5703125" style="52"/>
    <col min="13814" max="13814" width="4" style="52" customWidth="1"/>
    <col min="13815" max="13815" width="6.140625" style="52" customWidth="1"/>
    <col min="13816" max="13816" width="34.7109375" style="52" customWidth="1"/>
    <col min="13817" max="13817" width="13.42578125" style="52" customWidth="1"/>
    <col min="13818" max="13818" width="10.140625" style="52" customWidth="1"/>
    <col min="13819" max="13819" width="12.7109375" style="52" bestFit="1" customWidth="1"/>
    <col min="13820" max="13820" width="11.5703125" style="52"/>
    <col min="13821" max="13821" width="12.7109375" style="52" bestFit="1" customWidth="1"/>
    <col min="13822" max="13822" width="12.42578125" style="52" bestFit="1" customWidth="1"/>
    <col min="13823" max="13823" width="11.5703125" style="52"/>
    <col min="13824" max="13824" width="15.7109375" style="52" bestFit="1" customWidth="1"/>
    <col min="13825" max="13825" width="16.42578125" style="52" customWidth="1"/>
    <col min="13826" max="13826" width="14.140625" style="52" customWidth="1"/>
    <col min="13827" max="14069" width="11.5703125" style="52"/>
    <col min="14070" max="14070" width="4" style="52" customWidth="1"/>
    <col min="14071" max="14071" width="6.140625" style="52" customWidth="1"/>
    <col min="14072" max="14072" width="34.7109375" style="52" customWidth="1"/>
    <col min="14073" max="14073" width="13.42578125" style="52" customWidth="1"/>
    <col min="14074" max="14074" width="10.140625" style="52" customWidth="1"/>
    <col min="14075" max="14075" width="12.7109375" style="52" bestFit="1" customWidth="1"/>
    <col min="14076" max="14076" width="11.5703125" style="52"/>
    <col min="14077" max="14077" width="12.7109375" style="52" bestFit="1" customWidth="1"/>
    <col min="14078" max="14078" width="12.42578125" style="52" bestFit="1" customWidth="1"/>
    <col min="14079" max="14079" width="11.5703125" style="52"/>
    <col min="14080" max="14080" width="15.7109375" style="52" bestFit="1" customWidth="1"/>
    <col min="14081" max="14081" width="16.42578125" style="52" customWidth="1"/>
    <col min="14082" max="14082" width="14.140625" style="52" customWidth="1"/>
    <col min="14083" max="14325" width="11.5703125" style="52"/>
    <col min="14326" max="14326" width="4" style="52" customWidth="1"/>
    <col min="14327" max="14327" width="6.140625" style="52" customWidth="1"/>
    <col min="14328" max="14328" width="34.7109375" style="52" customWidth="1"/>
    <col min="14329" max="14329" width="13.42578125" style="52" customWidth="1"/>
    <col min="14330" max="14330" width="10.140625" style="52" customWidth="1"/>
    <col min="14331" max="14331" width="12.7109375" style="52" bestFit="1" customWidth="1"/>
    <col min="14332" max="14332" width="11.5703125" style="52"/>
    <col min="14333" max="14333" width="12.7109375" style="52" bestFit="1" customWidth="1"/>
    <col min="14334" max="14334" width="12.42578125" style="52" bestFit="1" customWidth="1"/>
    <col min="14335" max="14335" width="11.5703125" style="52"/>
    <col min="14336" max="14336" width="15.7109375" style="52" bestFit="1" customWidth="1"/>
    <col min="14337" max="14337" width="16.42578125" style="52" customWidth="1"/>
    <col min="14338" max="14338" width="14.140625" style="52" customWidth="1"/>
    <col min="14339" max="14581" width="11.5703125" style="52"/>
    <col min="14582" max="14582" width="4" style="52" customWidth="1"/>
    <col min="14583" max="14583" width="6.140625" style="52" customWidth="1"/>
    <col min="14584" max="14584" width="34.7109375" style="52" customWidth="1"/>
    <col min="14585" max="14585" width="13.42578125" style="52" customWidth="1"/>
    <col min="14586" max="14586" width="10.140625" style="52" customWidth="1"/>
    <col min="14587" max="14587" width="12.7109375" style="52" bestFit="1" customWidth="1"/>
    <col min="14588" max="14588" width="11.5703125" style="52"/>
    <col min="14589" max="14589" width="12.7109375" style="52" bestFit="1" customWidth="1"/>
    <col min="14590" max="14590" width="12.42578125" style="52" bestFit="1" customWidth="1"/>
    <col min="14591" max="14591" width="11.5703125" style="52"/>
    <col min="14592" max="14592" width="15.7109375" style="52" bestFit="1" customWidth="1"/>
    <col min="14593" max="14593" width="16.42578125" style="52" customWidth="1"/>
    <col min="14594" max="14594" width="14.140625" style="52" customWidth="1"/>
    <col min="14595" max="14837" width="11.5703125" style="52"/>
    <col min="14838" max="14838" width="4" style="52" customWidth="1"/>
    <col min="14839" max="14839" width="6.140625" style="52" customWidth="1"/>
    <col min="14840" max="14840" width="34.7109375" style="52" customWidth="1"/>
    <col min="14841" max="14841" width="13.42578125" style="52" customWidth="1"/>
    <col min="14842" max="14842" width="10.140625" style="52" customWidth="1"/>
    <col min="14843" max="14843" width="12.7109375" style="52" bestFit="1" customWidth="1"/>
    <col min="14844" max="14844" width="11.5703125" style="52"/>
    <col min="14845" max="14845" width="12.7109375" style="52" bestFit="1" customWidth="1"/>
    <col min="14846" max="14846" width="12.42578125" style="52" bestFit="1" customWidth="1"/>
    <col min="14847" max="14847" width="11.5703125" style="52"/>
    <col min="14848" max="14848" width="15.7109375" style="52" bestFit="1" customWidth="1"/>
    <col min="14849" max="14849" width="16.42578125" style="52" customWidth="1"/>
    <col min="14850" max="14850" width="14.140625" style="52" customWidth="1"/>
    <col min="14851" max="15093" width="11.5703125" style="52"/>
    <col min="15094" max="15094" width="4" style="52" customWidth="1"/>
    <col min="15095" max="15095" width="6.140625" style="52" customWidth="1"/>
    <col min="15096" max="15096" width="34.7109375" style="52" customWidth="1"/>
    <col min="15097" max="15097" width="13.42578125" style="52" customWidth="1"/>
    <col min="15098" max="15098" width="10.140625" style="52" customWidth="1"/>
    <col min="15099" max="15099" width="12.7109375" style="52" bestFit="1" customWidth="1"/>
    <col min="15100" max="15100" width="11.5703125" style="52"/>
    <col min="15101" max="15101" width="12.7109375" style="52" bestFit="1" customWidth="1"/>
    <col min="15102" max="15102" width="12.42578125" style="52" bestFit="1" customWidth="1"/>
    <col min="15103" max="15103" width="11.5703125" style="52"/>
    <col min="15104" max="15104" width="15.7109375" style="52" bestFit="1" customWidth="1"/>
    <col min="15105" max="15105" width="16.42578125" style="52" customWidth="1"/>
    <col min="15106" max="15106" width="14.140625" style="52" customWidth="1"/>
    <col min="15107" max="15349" width="11.5703125" style="52"/>
    <col min="15350" max="15350" width="4" style="52" customWidth="1"/>
    <col min="15351" max="15351" width="6.140625" style="52" customWidth="1"/>
    <col min="15352" max="15352" width="34.7109375" style="52" customWidth="1"/>
    <col min="15353" max="15353" width="13.42578125" style="52" customWidth="1"/>
    <col min="15354" max="15354" width="10.140625" style="52" customWidth="1"/>
    <col min="15355" max="15355" width="12.7109375" style="52" bestFit="1" customWidth="1"/>
    <col min="15356" max="15356" width="11.5703125" style="52"/>
    <col min="15357" max="15357" width="12.7109375" style="52" bestFit="1" customWidth="1"/>
    <col min="15358" max="15358" width="12.42578125" style="52" bestFit="1" customWidth="1"/>
    <col min="15359" max="15359" width="11.5703125" style="52"/>
    <col min="15360" max="15360" width="15.7109375" style="52" bestFit="1" customWidth="1"/>
    <col min="15361" max="15361" width="16.42578125" style="52" customWidth="1"/>
    <col min="15362" max="15362" width="14.140625" style="52" customWidth="1"/>
    <col min="15363" max="15605" width="11.5703125" style="52"/>
    <col min="15606" max="15606" width="4" style="52" customWidth="1"/>
    <col min="15607" max="15607" width="6.140625" style="52" customWidth="1"/>
    <col min="15608" max="15608" width="34.7109375" style="52" customWidth="1"/>
    <col min="15609" max="15609" width="13.42578125" style="52" customWidth="1"/>
    <col min="15610" max="15610" width="10.140625" style="52" customWidth="1"/>
    <col min="15611" max="15611" width="12.7109375" style="52" bestFit="1" customWidth="1"/>
    <col min="15612" max="15612" width="11.5703125" style="52"/>
    <col min="15613" max="15613" width="12.7109375" style="52" bestFit="1" customWidth="1"/>
    <col min="15614" max="15614" width="12.42578125" style="52" bestFit="1" customWidth="1"/>
    <col min="15615" max="15615" width="11.5703125" style="52"/>
    <col min="15616" max="15616" width="15.7109375" style="52" bestFit="1" customWidth="1"/>
    <col min="15617" max="15617" width="16.42578125" style="52" customWidth="1"/>
    <col min="15618" max="15618" width="14.140625" style="52" customWidth="1"/>
    <col min="15619" max="15861" width="11.5703125" style="52"/>
    <col min="15862" max="15862" width="4" style="52" customWidth="1"/>
    <col min="15863" max="15863" width="6.140625" style="52" customWidth="1"/>
    <col min="15864" max="15864" width="34.7109375" style="52" customWidth="1"/>
    <col min="15865" max="15865" width="13.42578125" style="52" customWidth="1"/>
    <col min="15866" max="15866" width="10.140625" style="52" customWidth="1"/>
    <col min="15867" max="15867" width="12.7109375" style="52" bestFit="1" customWidth="1"/>
    <col min="15868" max="15868" width="11.5703125" style="52"/>
    <col min="15869" max="15869" width="12.7109375" style="52" bestFit="1" customWidth="1"/>
    <col min="15870" max="15870" width="12.42578125" style="52" bestFit="1" customWidth="1"/>
    <col min="15871" max="15871" width="11.5703125" style="52"/>
    <col min="15872" max="15872" width="15.7109375" style="52" bestFit="1" customWidth="1"/>
    <col min="15873" max="15873" width="16.42578125" style="52" customWidth="1"/>
    <col min="15874" max="15874" width="14.140625" style="52" customWidth="1"/>
    <col min="15875" max="16117" width="11.5703125" style="52"/>
    <col min="16118" max="16118" width="4" style="52" customWidth="1"/>
    <col min="16119" max="16119" width="6.140625" style="52" customWidth="1"/>
    <col min="16120" max="16120" width="34.7109375" style="52" customWidth="1"/>
    <col min="16121" max="16121" width="13.42578125" style="52" customWidth="1"/>
    <col min="16122" max="16122" width="10.140625" style="52" customWidth="1"/>
    <col min="16123" max="16123" width="12.7109375" style="52" bestFit="1" customWidth="1"/>
    <col min="16124" max="16124" width="11.5703125" style="52"/>
    <col min="16125" max="16125" width="12.7109375" style="52" bestFit="1" customWidth="1"/>
    <col min="16126" max="16126" width="12.42578125" style="52" bestFit="1" customWidth="1"/>
    <col min="16127" max="16127" width="11.5703125" style="52"/>
    <col min="16128" max="16128" width="15.7109375" style="52" bestFit="1" customWidth="1"/>
    <col min="16129" max="16129" width="16.42578125" style="52" customWidth="1"/>
    <col min="16130" max="16130" width="14.140625" style="52" customWidth="1"/>
    <col min="16131" max="16384" width="11.5703125" style="52"/>
  </cols>
  <sheetData>
    <row r="3" spans="2:13" ht="23.25" x14ac:dyDescent="0.35">
      <c r="B3" s="614" t="s">
        <v>434</v>
      </c>
      <c r="C3" s="614"/>
      <c r="D3" s="614"/>
      <c r="E3" s="614"/>
      <c r="F3" s="614"/>
      <c r="G3" s="614"/>
      <c r="H3" s="614"/>
      <c r="I3" s="614"/>
    </row>
    <row r="4" spans="2:13" ht="26.25" x14ac:dyDescent="0.4">
      <c r="B4" s="606" t="s">
        <v>559</v>
      </c>
      <c r="C4" s="606"/>
      <c r="D4" s="606"/>
      <c r="E4" s="606"/>
      <c r="F4" s="606"/>
      <c r="G4" s="606"/>
      <c r="H4" s="606"/>
      <c r="I4" s="606"/>
    </row>
    <row r="5" spans="2:13" ht="19.5" thickBot="1" x14ac:dyDescent="0.35">
      <c r="B5" s="101"/>
      <c r="C5" s="101"/>
      <c r="D5" s="101"/>
      <c r="E5" s="101"/>
      <c r="F5" s="101"/>
      <c r="G5" s="101"/>
      <c r="H5" s="101"/>
      <c r="J5" s="249">
        <v>263</v>
      </c>
    </row>
    <row r="6" spans="2:13" ht="16.5" thickBot="1" x14ac:dyDescent="0.3">
      <c r="B6" s="618" t="s">
        <v>234</v>
      </c>
      <c r="C6" s="620" t="s">
        <v>436</v>
      </c>
      <c r="D6" s="615" t="s">
        <v>435</v>
      </c>
      <c r="E6" s="615"/>
      <c r="F6" s="615"/>
      <c r="G6" s="615"/>
      <c r="H6" s="615"/>
      <c r="I6" s="615"/>
    </row>
    <row r="7" spans="2:13" ht="15" customHeight="1" thickBot="1" x14ac:dyDescent="0.25">
      <c r="B7" s="618"/>
      <c r="C7" s="620"/>
      <c r="D7" s="616" t="s">
        <v>437</v>
      </c>
      <c r="E7" s="616" t="s">
        <v>438</v>
      </c>
      <c r="F7" s="616" t="s">
        <v>560</v>
      </c>
      <c r="G7" s="616" t="s">
        <v>439</v>
      </c>
      <c r="H7" s="149" t="s">
        <v>440</v>
      </c>
      <c r="I7" s="617" t="s">
        <v>441</v>
      </c>
    </row>
    <row r="8" spans="2:13" ht="15" customHeight="1" thickBot="1" x14ac:dyDescent="0.25">
      <c r="B8" s="619"/>
      <c r="C8" s="621"/>
      <c r="D8" s="616"/>
      <c r="E8" s="616"/>
      <c r="F8" s="616"/>
      <c r="G8" s="616"/>
      <c r="H8" s="149" t="s">
        <v>356</v>
      </c>
      <c r="I8" s="617"/>
    </row>
    <row r="9" spans="2:13" ht="41.45" customHeight="1" x14ac:dyDescent="0.2">
      <c r="B9" s="612">
        <v>1</v>
      </c>
      <c r="C9" s="610" t="s">
        <v>391</v>
      </c>
      <c r="D9" s="191">
        <v>136184425159</v>
      </c>
      <c r="E9" s="192">
        <v>1.9</v>
      </c>
      <c r="F9" s="247">
        <f>258750408/365*J5</f>
        <v>186442074.80547944</v>
      </c>
      <c r="G9" s="248">
        <f t="shared" ref="G9:G18" si="0">F9*19/100</f>
        <v>35423994.213041089</v>
      </c>
      <c r="H9" s="600">
        <f>F9+G9+F10+G10</f>
        <v>227407470.39356163</v>
      </c>
      <c r="I9" s="602">
        <v>100</v>
      </c>
      <c r="K9" s="103"/>
      <c r="L9" s="103"/>
      <c r="M9" s="103"/>
    </row>
    <row r="10" spans="2:13" ht="14.45" customHeight="1" x14ac:dyDescent="0.2">
      <c r="B10" s="613"/>
      <c r="C10" s="611"/>
      <c r="D10" s="228">
        <v>6802776108</v>
      </c>
      <c r="E10" s="229">
        <v>0.95</v>
      </c>
      <c r="F10" s="246">
        <f>6462637/365*J5</f>
        <v>4656639.8109589033</v>
      </c>
      <c r="G10" s="228">
        <f t="shared" si="0"/>
        <v>884761.56408219156</v>
      </c>
      <c r="H10" s="601"/>
      <c r="I10" s="603"/>
      <c r="K10" s="103"/>
      <c r="L10" s="103"/>
      <c r="M10" s="103"/>
    </row>
    <row r="11" spans="2:13" x14ac:dyDescent="0.2">
      <c r="B11" s="234">
        <v>2</v>
      </c>
      <c r="C11" s="235" t="s">
        <v>392</v>
      </c>
      <c r="D11" s="236">
        <v>1000000000</v>
      </c>
      <c r="E11" s="237">
        <v>0.02</v>
      </c>
      <c r="F11" s="238">
        <f>20000000/365*J5</f>
        <v>14410958.90410959</v>
      </c>
      <c r="G11" s="239">
        <f t="shared" si="0"/>
        <v>2738082.1917808224</v>
      </c>
      <c r="H11" s="240">
        <f t="shared" ref="H11:H22" si="1">F11+G11</f>
        <v>17149041.09589041</v>
      </c>
      <c r="I11" s="280">
        <v>100</v>
      </c>
      <c r="K11" s="103"/>
      <c r="L11" s="103"/>
      <c r="M11" s="103"/>
    </row>
    <row r="12" spans="2:13" x14ac:dyDescent="0.2">
      <c r="B12" s="234">
        <v>3</v>
      </c>
      <c r="C12" s="235" t="s">
        <v>393</v>
      </c>
      <c r="D12" s="236">
        <v>500000000</v>
      </c>
      <c r="E12" s="237">
        <v>0.17</v>
      </c>
      <c r="F12" s="238">
        <f>85000000/365*J5</f>
        <v>61246575.342465751</v>
      </c>
      <c r="G12" s="239">
        <f t="shared" si="0"/>
        <v>11636849.315068493</v>
      </c>
      <c r="H12" s="240">
        <f t="shared" si="1"/>
        <v>72883424.657534242</v>
      </c>
      <c r="I12" s="281">
        <v>100</v>
      </c>
      <c r="K12" s="103"/>
      <c r="L12" s="103"/>
      <c r="M12" s="103"/>
    </row>
    <row r="13" spans="2:13" x14ac:dyDescent="0.2">
      <c r="B13" s="234">
        <v>4</v>
      </c>
      <c r="C13" s="235" t="s">
        <v>394</v>
      </c>
      <c r="D13" s="236">
        <v>500000000</v>
      </c>
      <c r="E13" s="237">
        <v>0.08</v>
      </c>
      <c r="F13" s="238">
        <f>40000000/365*J5</f>
        <v>28821917.80821918</v>
      </c>
      <c r="G13" s="239">
        <f t="shared" si="0"/>
        <v>5476164.3835616447</v>
      </c>
      <c r="H13" s="240">
        <f t="shared" si="1"/>
        <v>34298082.19178082</v>
      </c>
      <c r="I13" s="281">
        <v>100</v>
      </c>
      <c r="K13" s="103"/>
      <c r="L13" s="103"/>
      <c r="M13" s="103"/>
    </row>
    <row r="14" spans="2:13" x14ac:dyDescent="0.2">
      <c r="B14" s="234">
        <v>5</v>
      </c>
      <c r="C14" s="235" t="s">
        <v>395</v>
      </c>
      <c r="D14" s="236">
        <v>27300000</v>
      </c>
      <c r="E14" s="241">
        <v>0.12</v>
      </c>
      <c r="F14" s="238">
        <f>3276000/365*J5</f>
        <v>2360515.0684931506</v>
      </c>
      <c r="G14" s="239">
        <f t="shared" si="0"/>
        <v>448497.8630136986</v>
      </c>
      <c r="H14" s="240">
        <f t="shared" si="1"/>
        <v>2809012.9315068494</v>
      </c>
      <c r="I14" s="281">
        <v>100</v>
      </c>
      <c r="K14" s="103"/>
      <c r="L14" s="103"/>
      <c r="M14" s="103"/>
    </row>
    <row r="15" spans="2:13" x14ac:dyDescent="0.2">
      <c r="B15" s="234">
        <v>6</v>
      </c>
      <c r="C15" s="235" t="s">
        <v>396</v>
      </c>
      <c r="D15" s="236" t="s">
        <v>665</v>
      </c>
      <c r="E15" s="242">
        <v>8.4140000000000006E-2</v>
      </c>
      <c r="F15" s="238">
        <f>127798143/365*J5</f>
        <v>92084689.339726031</v>
      </c>
      <c r="G15" s="239">
        <f t="shared" si="0"/>
        <v>17496090.974547945</v>
      </c>
      <c r="H15" s="240">
        <f t="shared" si="1"/>
        <v>109580780.31427398</v>
      </c>
      <c r="I15" s="281">
        <v>100</v>
      </c>
      <c r="K15" s="103"/>
      <c r="L15" s="103"/>
      <c r="M15" s="103"/>
    </row>
    <row r="16" spans="2:13" x14ac:dyDescent="0.2">
      <c r="B16" s="234">
        <v>7</v>
      </c>
      <c r="C16" s="235" t="s">
        <v>397</v>
      </c>
      <c r="D16" s="236" t="s">
        <v>442</v>
      </c>
      <c r="E16" s="243" t="s">
        <v>25</v>
      </c>
      <c r="F16" s="238">
        <f>29628620/365*J5</f>
        <v>21348841.260273971</v>
      </c>
      <c r="G16" s="239">
        <f t="shared" si="0"/>
        <v>4056279.8394520544</v>
      </c>
      <c r="H16" s="240">
        <f t="shared" si="1"/>
        <v>25405121.099726025</v>
      </c>
      <c r="I16" s="281">
        <v>100</v>
      </c>
      <c r="K16" s="103"/>
      <c r="L16" s="103"/>
      <c r="M16" s="103"/>
    </row>
    <row r="17" spans="2:13" x14ac:dyDescent="0.2">
      <c r="B17" s="234">
        <v>8</v>
      </c>
      <c r="C17" s="235" t="s">
        <v>398</v>
      </c>
      <c r="D17" s="236" t="s">
        <v>305</v>
      </c>
      <c r="E17" s="241" t="s">
        <v>25</v>
      </c>
      <c r="F17" s="238">
        <f>92000000/365*J5</f>
        <v>66290410.95890411</v>
      </c>
      <c r="G17" s="239">
        <f t="shared" si="0"/>
        <v>12595178.082191782</v>
      </c>
      <c r="H17" s="240">
        <f t="shared" si="1"/>
        <v>78885589.041095898</v>
      </c>
      <c r="I17" s="281">
        <v>100</v>
      </c>
      <c r="K17" s="103"/>
      <c r="L17" s="103"/>
      <c r="M17" s="103"/>
    </row>
    <row r="18" spans="2:13" x14ac:dyDescent="0.2">
      <c r="B18" s="234">
        <v>9</v>
      </c>
      <c r="C18" s="235" t="s">
        <v>399</v>
      </c>
      <c r="D18" s="236">
        <v>2000000000</v>
      </c>
      <c r="E18" s="241">
        <v>2.1999999999999999E-2</v>
      </c>
      <c r="F18" s="238">
        <f>44000000/365*J5</f>
        <v>31704109.589041095</v>
      </c>
      <c r="G18" s="239">
        <f t="shared" si="0"/>
        <v>6023780.8219178077</v>
      </c>
      <c r="H18" s="240">
        <f t="shared" si="1"/>
        <v>37727890.410958901</v>
      </c>
      <c r="I18" s="281">
        <v>100</v>
      </c>
      <c r="K18" s="103"/>
      <c r="L18" s="103"/>
      <c r="M18" s="103"/>
    </row>
    <row r="19" spans="2:13" x14ac:dyDescent="0.2">
      <c r="B19" s="234">
        <v>10</v>
      </c>
      <c r="C19" s="235" t="s">
        <v>400</v>
      </c>
      <c r="D19" s="236" t="s">
        <v>443</v>
      </c>
      <c r="E19" s="244"/>
      <c r="F19" s="238">
        <v>18310250</v>
      </c>
      <c r="G19" s="239">
        <v>0</v>
      </c>
      <c r="H19" s="240">
        <f t="shared" si="1"/>
        <v>18310250</v>
      </c>
      <c r="I19" s="281">
        <v>100</v>
      </c>
      <c r="K19" s="103"/>
      <c r="L19" s="103"/>
      <c r="M19" s="103"/>
    </row>
    <row r="20" spans="2:13" x14ac:dyDescent="0.2">
      <c r="B20" s="234">
        <v>11</v>
      </c>
      <c r="C20" s="235" t="s">
        <v>446</v>
      </c>
      <c r="D20" s="236">
        <v>1631175900</v>
      </c>
      <c r="E20" s="235">
        <v>8</v>
      </c>
      <c r="F20" s="238">
        <f>13049407/365*J5</f>
        <v>9402723.4000000004</v>
      </c>
      <c r="G20" s="239">
        <f>F20*19/100</f>
        <v>1786517.446</v>
      </c>
      <c r="H20" s="240">
        <f t="shared" si="1"/>
        <v>11189240.846000001</v>
      </c>
      <c r="I20" s="281">
        <v>100</v>
      </c>
      <c r="K20" s="103"/>
      <c r="L20" s="103"/>
      <c r="M20" s="103"/>
    </row>
    <row r="21" spans="2:13" x14ac:dyDescent="0.2">
      <c r="B21" s="234">
        <v>12</v>
      </c>
      <c r="C21" s="235" t="s">
        <v>555</v>
      </c>
      <c r="D21" s="236">
        <v>1000000000</v>
      </c>
      <c r="E21" s="245">
        <v>2.5000000000000001E-2</v>
      </c>
      <c r="F21" s="238">
        <f>25000000/365*J5</f>
        <v>18013698.630136985</v>
      </c>
      <c r="G21" s="239">
        <f>F21*19/100</f>
        <v>3422602.7397260275</v>
      </c>
      <c r="H21" s="240">
        <f t="shared" si="1"/>
        <v>21436301.369863011</v>
      </c>
      <c r="I21" s="281">
        <v>100</v>
      </c>
      <c r="K21" s="103"/>
      <c r="L21" s="103"/>
      <c r="M21" s="103"/>
    </row>
    <row r="22" spans="2:13" ht="13.5" thickBot="1" x14ac:dyDescent="0.25">
      <c r="B22" s="230">
        <v>13</v>
      </c>
      <c r="C22" s="231" t="s">
        <v>532</v>
      </c>
      <c r="D22" s="232">
        <v>500000000</v>
      </c>
      <c r="E22" s="233"/>
      <c r="F22" s="218">
        <f>10000000/365*J5</f>
        <v>7205479.4520547949</v>
      </c>
      <c r="G22" s="217">
        <f>F22*19/100</f>
        <v>1369041.0958904112</v>
      </c>
      <c r="H22" s="219">
        <f t="shared" si="1"/>
        <v>8574520.5479452051</v>
      </c>
      <c r="I22" s="282">
        <v>100</v>
      </c>
      <c r="K22" s="103"/>
      <c r="L22" s="103"/>
      <c r="M22" s="103"/>
    </row>
    <row r="23" spans="2:13" ht="15.75" thickBot="1" x14ac:dyDescent="0.3">
      <c r="B23" s="607" t="s">
        <v>356</v>
      </c>
      <c r="C23" s="608"/>
      <c r="D23" s="608"/>
      <c r="E23" s="609"/>
      <c r="F23" s="102">
        <f>SUM(F9:F22)</f>
        <v>562298884.36986291</v>
      </c>
      <c r="G23" s="102">
        <f>SUM(G9:G22)</f>
        <v>103357840.53027394</v>
      </c>
      <c r="H23" s="102">
        <f>SUM(H9:H22)</f>
        <v>665656724.90013695</v>
      </c>
      <c r="K23" s="103"/>
      <c r="L23" s="103"/>
      <c r="M23" s="103"/>
    </row>
    <row r="24" spans="2:13" x14ac:dyDescent="0.2">
      <c r="B24" s="604" t="s">
        <v>444</v>
      </c>
      <c r="C24" s="604"/>
    </row>
    <row r="25" spans="2:13" x14ac:dyDescent="0.2">
      <c r="B25" s="605" t="s">
        <v>25</v>
      </c>
      <c r="C25" s="605"/>
      <c r="D25" s="605"/>
      <c r="E25" s="605"/>
      <c r="F25" s="605"/>
      <c r="G25" s="605"/>
      <c r="H25" s="605"/>
      <c r="I25" s="605"/>
      <c r="K25" s="103"/>
    </row>
    <row r="26" spans="2:13" x14ac:dyDescent="0.2">
      <c r="E26" s="103" t="s">
        <v>25</v>
      </c>
      <c r="F26" s="104" t="s">
        <v>25</v>
      </c>
      <c r="G26" s="103" t="s">
        <v>25</v>
      </c>
    </row>
    <row r="27" spans="2:13" x14ac:dyDescent="0.2">
      <c r="F27" s="104"/>
      <c r="K27" s="103"/>
    </row>
    <row r="28" spans="2:13" x14ac:dyDescent="0.2">
      <c r="F28" s="104"/>
    </row>
    <row r="29" spans="2:13" x14ac:dyDescent="0.2">
      <c r="F29" s="104"/>
    </row>
    <row r="30" spans="2:13" x14ac:dyDescent="0.2">
      <c r="F30" s="104"/>
      <c r="H30" s="211"/>
    </row>
    <row r="31" spans="2:13" x14ac:dyDescent="0.2">
      <c r="F31" s="104"/>
    </row>
    <row r="32" spans="2:13" x14ac:dyDescent="0.2">
      <c r="F32" s="104"/>
    </row>
    <row r="33" spans="6:7" x14ac:dyDescent="0.2">
      <c r="F33" s="104"/>
      <c r="G33" s="104"/>
    </row>
    <row r="34" spans="6:7" x14ac:dyDescent="0.2">
      <c r="F34" s="104"/>
    </row>
    <row r="35" spans="6:7" x14ac:dyDescent="0.2">
      <c r="F35" s="104"/>
      <c r="G35" s="104"/>
    </row>
  </sheetData>
  <mergeCells count="17">
    <mergeCell ref="B3:I3"/>
    <mergeCell ref="D6:I6"/>
    <mergeCell ref="D7:D8"/>
    <mergeCell ref="E7:E8"/>
    <mergeCell ref="F7:F8"/>
    <mergeCell ref="I7:I8"/>
    <mergeCell ref="G7:G8"/>
    <mergeCell ref="B6:B8"/>
    <mergeCell ref="C6:C8"/>
    <mergeCell ref="H9:H10"/>
    <mergeCell ref="I9:I10"/>
    <mergeCell ref="B24:C24"/>
    <mergeCell ref="B25:I25"/>
    <mergeCell ref="B4:I4"/>
    <mergeCell ref="B23:E23"/>
    <mergeCell ref="C9:C10"/>
    <mergeCell ref="B9:B10"/>
  </mergeCells>
  <printOptions horizontalCentered="1" verticalCentered="1"/>
  <pageMargins left="0.70866141732283472" right="0.70866141732283472" top="0.74803149606299213" bottom="0.74803149606299213" header="0.31496062992125984" footer="0.31496062992125984"/>
  <pageSetup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19"/>
  <sheetViews>
    <sheetView showGridLines="0" workbookViewId="0">
      <selection activeCell="E15" sqref="E15"/>
    </sheetView>
  </sheetViews>
  <sheetFormatPr baseColWidth="10" defaultRowHeight="15" x14ac:dyDescent="0.25"/>
  <cols>
    <col min="3" max="3" width="6.5703125" customWidth="1"/>
    <col min="4" max="4" width="50.140625" customWidth="1"/>
    <col min="5" max="5" width="20.5703125" customWidth="1"/>
    <col min="6" max="6" width="11.42578125" style="251"/>
  </cols>
  <sheetData>
    <row r="1" spans="3:6" ht="21" x14ac:dyDescent="0.35">
      <c r="C1" s="622" t="s">
        <v>602</v>
      </c>
      <c r="D1" s="622"/>
      <c r="E1" s="622"/>
      <c r="F1" s="622"/>
    </row>
    <row r="3" spans="3:6" ht="16.5" thickBot="1" x14ac:dyDescent="0.3">
      <c r="C3" s="632" t="s">
        <v>234</v>
      </c>
      <c r="D3" s="634" t="s">
        <v>436</v>
      </c>
      <c r="E3" s="630" t="s">
        <v>600</v>
      </c>
      <c r="F3" s="631"/>
    </row>
    <row r="4" spans="3:6" ht="10.5" customHeight="1" thickBot="1" x14ac:dyDescent="0.3">
      <c r="C4" s="632"/>
      <c r="D4" s="634"/>
      <c r="E4" s="629" t="s">
        <v>601</v>
      </c>
      <c r="F4" s="629" t="s">
        <v>470</v>
      </c>
    </row>
    <row r="5" spans="3:6" ht="12.75" customHeight="1" thickBot="1" x14ac:dyDescent="0.3">
      <c r="C5" s="633"/>
      <c r="D5" s="635"/>
      <c r="E5" s="629"/>
      <c r="F5" s="629"/>
    </row>
    <row r="6" spans="3:6" x14ac:dyDescent="0.25">
      <c r="C6" s="625">
        <v>1</v>
      </c>
      <c r="D6" s="627" t="s">
        <v>391</v>
      </c>
      <c r="E6" s="623" t="s">
        <v>619</v>
      </c>
      <c r="F6" s="623">
        <v>100</v>
      </c>
    </row>
    <row r="7" spans="3:6" x14ac:dyDescent="0.25">
      <c r="C7" s="626"/>
      <c r="D7" s="628"/>
      <c r="E7" s="624"/>
      <c r="F7" s="624"/>
    </row>
    <row r="8" spans="3:6" x14ac:dyDescent="0.25">
      <c r="C8" s="234">
        <v>2</v>
      </c>
      <c r="D8" s="253" t="s">
        <v>392</v>
      </c>
      <c r="E8" s="250" t="s">
        <v>619</v>
      </c>
      <c r="F8" s="252">
        <v>100</v>
      </c>
    </row>
    <row r="9" spans="3:6" x14ac:dyDescent="0.25">
      <c r="C9" s="234">
        <v>3</v>
      </c>
      <c r="D9" s="253" t="s">
        <v>393</v>
      </c>
      <c r="E9" s="250" t="s">
        <v>619</v>
      </c>
      <c r="F9" s="252">
        <v>100</v>
      </c>
    </row>
    <row r="10" spans="3:6" x14ac:dyDescent="0.25">
      <c r="C10" s="234">
        <v>4</v>
      </c>
      <c r="D10" s="253" t="s">
        <v>394</v>
      </c>
      <c r="E10" s="250" t="s">
        <v>619</v>
      </c>
      <c r="F10" s="252">
        <v>100</v>
      </c>
    </row>
    <row r="11" spans="3:6" x14ac:dyDescent="0.25">
      <c r="C11" s="234">
        <v>5</v>
      </c>
      <c r="D11" s="253" t="s">
        <v>395</v>
      </c>
      <c r="E11" s="250" t="s">
        <v>619</v>
      </c>
      <c r="F11" s="252">
        <v>100</v>
      </c>
    </row>
    <row r="12" spans="3:6" x14ac:dyDescent="0.25">
      <c r="C12" s="234">
        <v>6</v>
      </c>
      <c r="D12" s="253" t="s">
        <v>396</v>
      </c>
      <c r="E12" s="250" t="s">
        <v>619</v>
      </c>
      <c r="F12" s="252">
        <v>100</v>
      </c>
    </row>
    <row r="13" spans="3:6" x14ac:dyDescent="0.25">
      <c r="C13" s="234">
        <v>7</v>
      </c>
      <c r="D13" s="253" t="s">
        <v>397</v>
      </c>
      <c r="E13" s="250" t="s">
        <v>619</v>
      </c>
      <c r="F13" s="252">
        <v>100</v>
      </c>
    </row>
    <row r="14" spans="3:6" x14ac:dyDescent="0.25">
      <c r="C14" s="234">
        <v>8</v>
      </c>
      <c r="D14" s="253" t="s">
        <v>398</v>
      </c>
      <c r="E14" s="250" t="s">
        <v>619</v>
      </c>
      <c r="F14" s="252">
        <v>100</v>
      </c>
    </row>
    <row r="15" spans="3:6" x14ac:dyDescent="0.25">
      <c r="C15" s="234">
        <v>9</v>
      </c>
      <c r="D15" s="253" t="s">
        <v>399</v>
      </c>
      <c r="E15" s="250" t="s">
        <v>619</v>
      </c>
      <c r="F15" s="252">
        <v>100</v>
      </c>
    </row>
    <row r="16" spans="3:6" x14ac:dyDescent="0.25">
      <c r="C16" s="234">
        <v>10</v>
      </c>
      <c r="D16" s="253" t="s">
        <v>400</v>
      </c>
      <c r="E16" s="250" t="s">
        <v>619</v>
      </c>
      <c r="F16" s="252">
        <v>100</v>
      </c>
    </row>
    <row r="17" spans="3:6" x14ac:dyDescent="0.25">
      <c r="C17" s="234">
        <v>11</v>
      </c>
      <c r="D17" s="253" t="s">
        <v>446</v>
      </c>
      <c r="E17" s="250" t="s">
        <v>619</v>
      </c>
      <c r="F17" s="252">
        <v>100</v>
      </c>
    </row>
    <row r="18" spans="3:6" x14ac:dyDescent="0.25">
      <c r="C18" s="234">
        <v>12</v>
      </c>
      <c r="D18" s="253" t="s">
        <v>555</v>
      </c>
      <c r="E18" s="250" t="s">
        <v>619</v>
      </c>
      <c r="F18" s="252">
        <v>100</v>
      </c>
    </row>
    <row r="19" spans="3:6" ht="15.75" thickBot="1" x14ac:dyDescent="0.3">
      <c r="C19" s="254">
        <v>13</v>
      </c>
      <c r="D19" s="255" t="s">
        <v>532</v>
      </c>
      <c r="E19" s="250" t="s">
        <v>619</v>
      </c>
      <c r="F19" s="252">
        <v>100</v>
      </c>
    </row>
  </sheetData>
  <mergeCells count="10">
    <mergeCell ref="C1:F1"/>
    <mergeCell ref="E6:E7"/>
    <mergeCell ref="F6:F7"/>
    <mergeCell ref="C6:C7"/>
    <mergeCell ref="D6:D7"/>
    <mergeCell ref="F4:F5"/>
    <mergeCell ref="E3:F3"/>
    <mergeCell ref="C3:C5"/>
    <mergeCell ref="D3:D5"/>
    <mergeCell ref="E4:E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5"/>
  <sheetViews>
    <sheetView workbookViewId="0">
      <selection activeCell="E7" sqref="E7"/>
    </sheetView>
  </sheetViews>
  <sheetFormatPr baseColWidth="10" defaultColWidth="11.5703125" defaultRowHeight="12.75" x14ac:dyDescent="0.2"/>
  <cols>
    <col min="1" max="1" width="7.5703125" style="52" customWidth="1"/>
    <col min="2" max="2" width="8.42578125" style="77" customWidth="1"/>
    <col min="3" max="3" width="46.42578125" style="52" customWidth="1"/>
    <col min="4" max="4" width="10.5703125" style="52" hidden="1" customWidth="1"/>
    <col min="5" max="5" width="13" style="77" customWidth="1"/>
    <col min="6" max="6" width="12.85546875" style="52" customWidth="1"/>
    <col min="7" max="7" width="12.42578125" style="52" customWidth="1"/>
    <col min="8" max="8" width="10.28515625" style="52" customWidth="1"/>
    <col min="9" max="9" width="10.5703125" style="52" customWidth="1"/>
    <col min="10" max="10" width="14.7109375" style="52" customWidth="1"/>
    <col min="11" max="11" width="10.7109375" style="52" hidden="1" customWidth="1"/>
    <col min="12" max="12" width="8.85546875" style="52" hidden="1" customWidth="1"/>
    <col min="13" max="13" width="9.140625" style="52" hidden="1" customWidth="1"/>
    <col min="14" max="14" width="8.7109375" style="52" hidden="1" customWidth="1"/>
    <col min="15" max="15" width="10.85546875" style="52" hidden="1" customWidth="1"/>
    <col min="16" max="16" width="10.85546875" style="52" customWidth="1"/>
    <col min="17" max="17" width="16.5703125" style="52" customWidth="1"/>
    <col min="18" max="18" width="16.85546875" style="52" customWidth="1"/>
    <col min="19" max="245" width="11.5703125" style="52"/>
    <col min="246" max="246" width="7.5703125" style="52" customWidth="1"/>
    <col min="247" max="247" width="6" style="52" customWidth="1"/>
    <col min="248" max="248" width="38.7109375" style="52" customWidth="1"/>
    <col min="249" max="249" width="0" style="52" hidden="1" customWidth="1"/>
    <col min="250" max="250" width="13" style="52" customWidth="1"/>
    <col min="251" max="251" width="12.85546875" style="52" customWidth="1"/>
    <col min="252" max="252" width="9.140625" style="52" customWidth="1"/>
    <col min="253" max="254" width="8.140625" style="52" customWidth="1"/>
    <col min="255" max="255" width="14.7109375" style="52" customWidth="1"/>
    <col min="256" max="260" width="0" style="52" hidden="1" customWidth="1"/>
    <col min="261" max="501" width="11.5703125" style="52"/>
    <col min="502" max="502" width="7.5703125" style="52" customWidth="1"/>
    <col min="503" max="503" width="6" style="52" customWidth="1"/>
    <col min="504" max="504" width="38.7109375" style="52" customWidth="1"/>
    <col min="505" max="505" width="0" style="52" hidden="1" customWidth="1"/>
    <col min="506" max="506" width="13" style="52" customWidth="1"/>
    <col min="507" max="507" width="12.85546875" style="52" customWidth="1"/>
    <col min="508" max="508" width="9.140625" style="52" customWidth="1"/>
    <col min="509" max="510" width="8.140625" style="52" customWidth="1"/>
    <col min="511" max="511" width="14.7109375" style="52" customWidth="1"/>
    <col min="512" max="516" width="0" style="52" hidden="1" customWidth="1"/>
    <col min="517" max="757" width="11.5703125" style="52"/>
    <col min="758" max="758" width="7.5703125" style="52" customWidth="1"/>
    <col min="759" max="759" width="6" style="52" customWidth="1"/>
    <col min="760" max="760" width="38.7109375" style="52" customWidth="1"/>
    <col min="761" max="761" width="0" style="52" hidden="1" customWidth="1"/>
    <col min="762" max="762" width="13" style="52" customWidth="1"/>
    <col min="763" max="763" width="12.85546875" style="52" customWidth="1"/>
    <col min="764" max="764" width="9.140625" style="52" customWidth="1"/>
    <col min="765" max="766" width="8.140625" style="52" customWidth="1"/>
    <col min="767" max="767" width="14.7109375" style="52" customWidth="1"/>
    <col min="768" max="772" width="0" style="52" hidden="1" customWidth="1"/>
    <col min="773" max="1013" width="11.5703125" style="52"/>
    <col min="1014" max="1014" width="7.5703125" style="52" customWidth="1"/>
    <col min="1015" max="1015" width="6" style="52" customWidth="1"/>
    <col min="1016" max="1016" width="38.7109375" style="52" customWidth="1"/>
    <col min="1017" max="1017" width="0" style="52" hidden="1" customWidth="1"/>
    <col min="1018" max="1018" width="13" style="52" customWidth="1"/>
    <col min="1019" max="1019" width="12.85546875" style="52" customWidth="1"/>
    <col min="1020" max="1020" width="9.140625" style="52" customWidth="1"/>
    <col min="1021" max="1022" width="8.140625" style="52" customWidth="1"/>
    <col min="1023" max="1023" width="14.7109375" style="52" customWidth="1"/>
    <col min="1024" max="1028" width="0" style="52" hidden="1" customWidth="1"/>
    <col min="1029" max="1269" width="11.5703125" style="52"/>
    <col min="1270" max="1270" width="7.5703125" style="52" customWidth="1"/>
    <col min="1271" max="1271" width="6" style="52" customWidth="1"/>
    <col min="1272" max="1272" width="38.7109375" style="52" customWidth="1"/>
    <col min="1273" max="1273" width="0" style="52" hidden="1" customWidth="1"/>
    <col min="1274" max="1274" width="13" style="52" customWidth="1"/>
    <col min="1275" max="1275" width="12.85546875" style="52" customWidth="1"/>
    <col min="1276" max="1276" width="9.140625" style="52" customWidth="1"/>
    <col min="1277" max="1278" width="8.140625" style="52" customWidth="1"/>
    <col min="1279" max="1279" width="14.7109375" style="52" customWidth="1"/>
    <col min="1280" max="1284" width="0" style="52" hidden="1" customWidth="1"/>
    <col min="1285" max="1525" width="11.5703125" style="52"/>
    <col min="1526" max="1526" width="7.5703125" style="52" customWidth="1"/>
    <col min="1527" max="1527" width="6" style="52" customWidth="1"/>
    <col min="1528" max="1528" width="38.7109375" style="52" customWidth="1"/>
    <col min="1529" max="1529" width="0" style="52" hidden="1" customWidth="1"/>
    <col min="1530" max="1530" width="13" style="52" customWidth="1"/>
    <col min="1531" max="1531" width="12.85546875" style="52" customWidth="1"/>
    <col min="1532" max="1532" width="9.140625" style="52" customWidth="1"/>
    <col min="1533" max="1534" width="8.140625" style="52" customWidth="1"/>
    <col min="1535" max="1535" width="14.7109375" style="52" customWidth="1"/>
    <col min="1536" max="1540" width="0" style="52" hidden="1" customWidth="1"/>
    <col min="1541" max="1781" width="11.5703125" style="52"/>
    <col min="1782" max="1782" width="7.5703125" style="52" customWidth="1"/>
    <col min="1783" max="1783" width="6" style="52" customWidth="1"/>
    <col min="1784" max="1784" width="38.7109375" style="52" customWidth="1"/>
    <col min="1785" max="1785" width="0" style="52" hidden="1" customWidth="1"/>
    <col min="1786" max="1786" width="13" style="52" customWidth="1"/>
    <col min="1787" max="1787" width="12.85546875" style="52" customWidth="1"/>
    <col min="1788" max="1788" width="9.140625" style="52" customWidth="1"/>
    <col min="1789" max="1790" width="8.140625" style="52" customWidth="1"/>
    <col min="1791" max="1791" width="14.7109375" style="52" customWidth="1"/>
    <col min="1792" max="1796" width="0" style="52" hidden="1" customWidth="1"/>
    <col min="1797" max="2037" width="11.5703125" style="52"/>
    <col min="2038" max="2038" width="7.5703125" style="52" customWidth="1"/>
    <col min="2039" max="2039" width="6" style="52" customWidth="1"/>
    <col min="2040" max="2040" width="38.7109375" style="52" customWidth="1"/>
    <col min="2041" max="2041" width="0" style="52" hidden="1" customWidth="1"/>
    <col min="2042" max="2042" width="13" style="52" customWidth="1"/>
    <col min="2043" max="2043" width="12.85546875" style="52" customWidth="1"/>
    <col min="2044" max="2044" width="9.140625" style="52" customWidth="1"/>
    <col min="2045" max="2046" width="8.140625" style="52" customWidth="1"/>
    <col min="2047" max="2047" width="14.7109375" style="52" customWidth="1"/>
    <col min="2048" max="2052" width="0" style="52" hidden="1" customWidth="1"/>
    <col min="2053" max="2293" width="11.5703125" style="52"/>
    <col min="2294" max="2294" width="7.5703125" style="52" customWidth="1"/>
    <col min="2295" max="2295" width="6" style="52" customWidth="1"/>
    <col min="2296" max="2296" width="38.7109375" style="52" customWidth="1"/>
    <col min="2297" max="2297" width="0" style="52" hidden="1" customWidth="1"/>
    <col min="2298" max="2298" width="13" style="52" customWidth="1"/>
    <col min="2299" max="2299" width="12.85546875" style="52" customWidth="1"/>
    <col min="2300" max="2300" width="9.140625" style="52" customWidth="1"/>
    <col min="2301" max="2302" width="8.140625" style="52" customWidth="1"/>
    <col min="2303" max="2303" width="14.7109375" style="52" customWidth="1"/>
    <col min="2304" max="2308" width="0" style="52" hidden="1" customWidth="1"/>
    <col min="2309" max="2549" width="11.5703125" style="52"/>
    <col min="2550" max="2550" width="7.5703125" style="52" customWidth="1"/>
    <col min="2551" max="2551" width="6" style="52" customWidth="1"/>
    <col min="2552" max="2552" width="38.7109375" style="52" customWidth="1"/>
    <col min="2553" max="2553" width="0" style="52" hidden="1" customWidth="1"/>
    <col min="2554" max="2554" width="13" style="52" customWidth="1"/>
    <col min="2555" max="2555" width="12.85546875" style="52" customWidth="1"/>
    <col min="2556" max="2556" width="9.140625" style="52" customWidth="1"/>
    <col min="2557" max="2558" width="8.140625" style="52" customWidth="1"/>
    <col min="2559" max="2559" width="14.7109375" style="52" customWidth="1"/>
    <col min="2560" max="2564" width="0" style="52" hidden="1" customWidth="1"/>
    <col min="2565" max="2805" width="11.5703125" style="52"/>
    <col min="2806" max="2806" width="7.5703125" style="52" customWidth="1"/>
    <col min="2807" max="2807" width="6" style="52" customWidth="1"/>
    <col min="2808" max="2808" width="38.7109375" style="52" customWidth="1"/>
    <col min="2809" max="2809" width="0" style="52" hidden="1" customWidth="1"/>
    <col min="2810" max="2810" width="13" style="52" customWidth="1"/>
    <col min="2811" max="2811" width="12.85546875" style="52" customWidth="1"/>
    <col min="2812" max="2812" width="9.140625" style="52" customWidth="1"/>
    <col min="2813" max="2814" width="8.140625" style="52" customWidth="1"/>
    <col min="2815" max="2815" width="14.7109375" style="52" customWidth="1"/>
    <col min="2816" max="2820" width="0" style="52" hidden="1" customWidth="1"/>
    <col min="2821" max="3061" width="11.5703125" style="52"/>
    <col min="3062" max="3062" width="7.5703125" style="52" customWidth="1"/>
    <col min="3063" max="3063" width="6" style="52" customWidth="1"/>
    <col min="3064" max="3064" width="38.7109375" style="52" customWidth="1"/>
    <col min="3065" max="3065" width="0" style="52" hidden="1" customWidth="1"/>
    <col min="3066" max="3066" width="13" style="52" customWidth="1"/>
    <col min="3067" max="3067" width="12.85546875" style="52" customWidth="1"/>
    <col min="3068" max="3068" width="9.140625" style="52" customWidth="1"/>
    <col min="3069" max="3070" width="8.140625" style="52" customWidth="1"/>
    <col min="3071" max="3071" width="14.7109375" style="52" customWidth="1"/>
    <col min="3072" max="3076" width="0" style="52" hidden="1" customWidth="1"/>
    <col min="3077" max="3317" width="11.5703125" style="52"/>
    <col min="3318" max="3318" width="7.5703125" style="52" customWidth="1"/>
    <col min="3319" max="3319" width="6" style="52" customWidth="1"/>
    <col min="3320" max="3320" width="38.7109375" style="52" customWidth="1"/>
    <col min="3321" max="3321" width="0" style="52" hidden="1" customWidth="1"/>
    <col min="3322" max="3322" width="13" style="52" customWidth="1"/>
    <col min="3323" max="3323" width="12.85546875" style="52" customWidth="1"/>
    <col min="3324" max="3324" width="9.140625" style="52" customWidth="1"/>
    <col min="3325" max="3326" width="8.140625" style="52" customWidth="1"/>
    <col min="3327" max="3327" width="14.7109375" style="52" customWidth="1"/>
    <col min="3328" max="3332" width="0" style="52" hidden="1" customWidth="1"/>
    <col min="3333" max="3573" width="11.5703125" style="52"/>
    <col min="3574" max="3574" width="7.5703125" style="52" customWidth="1"/>
    <col min="3575" max="3575" width="6" style="52" customWidth="1"/>
    <col min="3576" max="3576" width="38.7109375" style="52" customWidth="1"/>
    <col min="3577" max="3577" width="0" style="52" hidden="1" customWidth="1"/>
    <col min="3578" max="3578" width="13" style="52" customWidth="1"/>
    <col min="3579" max="3579" width="12.85546875" style="52" customWidth="1"/>
    <col min="3580" max="3580" width="9.140625" style="52" customWidth="1"/>
    <col min="3581" max="3582" width="8.140625" style="52" customWidth="1"/>
    <col min="3583" max="3583" width="14.7109375" style="52" customWidth="1"/>
    <col min="3584" max="3588" width="0" style="52" hidden="1" customWidth="1"/>
    <col min="3589" max="3829" width="11.5703125" style="52"/>
    <col min="3830" max="3830" width="7.5703125" style="52" customWidth="1"/>
    <col min="3831" max="3831" width="6" style="52" customWidth="1"/>
    <col min="3832" max="3832" width="38.7109375" style="52" customWidth="1"/>
    <col min="3833" max="3833" width="0" style="52" hidden="1" customWidth="1"/>
    <col min="3834" max="3834" width="13" style="52" customWidth="1"/>
    <col min="3835" max="3835" width="12.85546875" style="52" customWidth="1"/>
    <col min="3836" max="3836" width="9.140625" style="52" customWidth="1"/>
    <col min="3837" max="3838" width="8.140625" style="52" customWidth="1"/>
    <col min="3839" max="3839" width="14.7109375" style="52" customWidth="1"/>
    <col min="3840" max="3844" width="0" style="52" hidden="1" customWidth="1"/>
    <col min="3845" max="4085" width="11.5703125" style="52"/>
    <col min="4086" max="4086" width="7.5703125" style="52" customWidth="1"/>
    <col min="4087" max="4087" width="6" style="52" customWidth="1"/>
    <col min="4088" max="4088" width="38.7109375" style="52" customWidth="1"/>
    <col min="4089" max="4089" width="0" style="52" hidden="1" customWidth="1"/>
    <col min="4090" max="4090" width="13" style="52" customWidth="1"/>
    <col min="4091" max="4091" width="12.85546875" style="52" customWidth="1"/>
    <col min="4092" max="4092" width="9.140625" style="52" customWidth="1"/>
    <col min="4093" max="4094" width="8.140625" style="52" customWidth="1"/>
    <col min="4095" max="4095" width="14.7109375" style="52" customWidth="1"/>
    <col min="4096" max="4100" width="0" style="52" hidden="1" customWidth="1"/>
    <col min="4101" max="4341" width="11.5703125" style="52"/>
    <col min="4342" max="4342" width="7.5703125" style="52" customWidth="1"/>
    <col min="4343" max="4343" width="6" style="52" customWidth="1"/>
    <col min="4344" max="4344" width="38.7109375" style="52" customWidth="1"/>
    <col min="4345" max="4345" width="0" style="52" hidden="1" customWidth="1"/>
    <col min="4346" max="4346" width="13" style="52" customWidth="1"/>
    <col min="4347" max="4347" width="12.85546875" style="52" customWidth="1"/>
    <col min="4348" max="4348" width="9.140625" style="52" customWidth="1"/>
    <col min="4349" max="4350" width="8.140625" style="52" customWidth="1"/>
    <col min="4351" max="4351" width="14.7109375" style="52" customWidth="1"/>
    <col min="4352" max="4356" width="0" style="52" hidden="1" customWidth="1"/>
    <col min="4357" max="4597" width="11.5703125" style="52"/>
    <col min="4598" max="4598" width="7.5703125" style="52" customWidth="1"/>
    <col min="4599" max="4599" width="6" style="52" customWidth="1"/>
    <col min="4600" max="4600" width="38.7109375" style="52" customWidth="1"/>
    <col min="4601" max="4601" width="0" style="52" hidden="1" customWidth="1"/>
    <col min="4602" max="4602" width="13" style="52" customWidth="1"/>
    <col min="4603" max="4603" width="12.85546875" style="52" customWidth="1"/>
    <col min="4604" max="4604" width="9.140625" style="52" customWidth="1"/>
    <col min="4605" max="4606" width="8.140625" style="52" customWidth="1"/>
    <col min="4607" max="4607" width="14.7109375" style="52" customWidth="1"/>
    <col min="4608" max="4612" width="0" style="52" hidden="1" customWidth="1"/>
    <col min="4613" max="4853" width="11.5703125" style="52"/>
    <col min="4854" max="4854" width="7.5703125" style="52" customWidth="1"/>
    <col min="4855" max="4855" width="6" style="52" customWidth="1"/>
    <col min="4856" max="4856" width="38.7109375" style="52" customWidth="1"/>
    <col min="4857" max="4857" width="0" style="52" hidden="1" customWidth="1"/>
    <col min="4858" max="4858" width="13" style="52" customWidth="1"/>
    <col min="4859" max="4859" width="12.85546875" style="52" customWidth="1"/>
    <col min="4860" max="4860" width="9.140625" style="52" customWidth="1"/>
    <col min="4861" max="4862" width="8.140625" style="52" customWidth="1"/>
    <col min="4863" max="4863" width="14.7109375" style="52" customWidth="1"/>
    <col min="4864" max="4868" width="0" style="52" hidden="1" customWidth="1"/>
    <col min="4869" max="5109" width="11.5703125" style="52"/>
    <col min="5110" max="5110" width="7.5703125" style="52" customWidth="1"/>
    <col min="5111" max="5111" width="6" style="52" customWidth="1"/>
    <col min="5112" max="5112" width="38.7109375" style="52" customWidth="1"/>
    <col min="5113" max="5113" width="0" style="52" hidden="1" customWidth="1"/>
    <col min="5114" max="5114" width="13" style="52" customWidth="1"/>
    <col min="5115" max="5115" width="12.85546875" style="52" customWidth="1"/>
    <col min="5116" max="5116" width="9.140625" style="52" customWidth="1"/>
    <col min="5117" max="5118" width="8.140625" style="52" customWidth="1"/>
    <col min="5119" max="5119" width="14.7109375" style="52" customWidth="1"/>
    <col min="5120" max="5124" width="0" style="52" hidden="1" customWidth="1"/>
    <col min="5125" max="5365" width="11.5703125" style="52"/>
    <col min="5366" max="5366" width="7.5703125" style="52" customWidth="1"/>
    <col min="5367" max="5367" width="6" style="52" customWidth="1"/>
    <col min="5368" max="5368" width="38.7109375" style="52" customWidth="1"/>
    <col min="5369" max="5369" width="0" style="52" hidden="1" customWidth="1"/>
    <col min="5370" max="5370" width="13" style="52" customWidth="1"/>
    <col min="5371" max="5371" width="12.85546875" style="52" customWidth="1"/>
    <col min="5372" max="5372" width="9.140625" style="52" customWidth="1"/>
    <col min="5373" max="5374" width="8.140625" style="52" customWidth="1"/>
    <col min="5375" max="5375" width="14.7109375" style="52" customWidth="1"/>
    <col min="5376" max="5380" width="0" style="52" hidden="1" customWidth="1"/>
    <col min="5381" max="5621" width="11.5703125" style="52"/>
    <col min="5622" max="5622" width="7.5703125" style="52" customWidth="1"/>
    <col min="5623" max="5623" width="6" style="52" customWidth="1"/>
    <col min="5624" max="5624" width="38.7109375" style="52" customWidth="1"/>
    <col min="5625" max="5625" width="0" style="52" hidden="1" customWidth="1"/>
    <col min="5626" max="5626" width="13" style="52" customWidth="1"/>
    <col min="5627" max="5627" width="12.85546875" style="52" customWidth="1"/>
    <col min="5628" max="5628" width="9.140625" style="52" customWidth="1"/>
    <col min="5629" max="5630" width="8.140625" style="52" customWidth="1"/>
    <col min="5631" max="5631" width="14.7109375" style="52" customWidth="1"/>
    <col min="5632" max="5636" width="0" style="52" hidden="1" customWidth="1"/>
    <col min="5637" max="5877" width="11.5703125" style="52"/>
    <col min="5878" max="5878" width="7.5703125" style="52" customWidth="1"/>
    <col min="5879" max="5879" width="6" style="52" customWidth="1"/>
    <col min="5880" max="5880" width="38.7109375" style="52" customWidth="1"/>
    <col min="5881" max="5881" width="0" style="52" hidden="1" customWidth="1"/>
    <col min="5882" max="5882" width="13" style="52" customWidth="1"/>
    <col min="5883" max="5883" width="12.85546875" style="52" customWidth="1"/>
    <col min="5884" max="5884" width="9.140625" style="52" customWidth="1"/>
    <col min="5885" max="5886" width="8.140625" style="52" customWidth="1"/>
    <col min="5887" max="5887" width="14.7109375" style="52" customWidth="1"/>
    <col min="5888" max="5892" width="0" style="52" hidden="1" customWidth="1"/>
    <col min="5893" max="6133" width="11.5703125" style="52"/>
    <col min="6134" max="6134" width="7.5703125" style="52" customWidth="1"/>
    <col min="6135" max="6135" width="6" style="52" customWidth="1"/>
    <col min="6136" max="6136" width="38.7109375" style="52" customWidth="1"/>
    <col min="6137" max="6137" width="0" style="52" hidden="1" customWidth="1"/>
    <col min="6138" max="6138" width="13" style="52" customWidth="1"/>
    <col min="6139" max="6139" width="12.85546875" style="52" customWidth="1"/>
    <col min="6140" max="6140" width="9.140625" style="52" customWidth="1"/>
    <col min="6141" max="6142" width="8.140625" style="52" customWidth="1"/>
    <col min="6143" max="6143" width="14.7109375" style="52" customWidth="1"/>
    <col min="6144" max="6148" width="0" style="52" hidden="1" customWidth="1"/>
    <col min="6149" max="6389" width="11.5703125" style="52"/>
    <col min="6390" max="6390" width="7.5703125" style="52" customWidth="1"/>
    <col min="6391" max="6391" width="6" style="52" customWidth="1"/>
    <col min="6392" max="6392" width="38.7109375" style="52" customWidth="1"/>
    <col min="6393" max="6393" width="0" style="52" hidden="1" customWidth="1"/>
    <col min="6394" max="6394" width="13" style="52" customWidth="1"/>
    <col min="6395" max="6395" width="12.85546875" style="52" customWidth="1"/>
    <col min="6396" max="6396" width="9.140625" style="52" customWidth="1"/>
    <col min="6397" max="6398" width="8.140625" style="52" customWidth="1"/>
    <col min="6399" max="6399" width="14.7109375" style="52" customWidth="1"/>
    <col min="6400" max="6404" width="0" style="52" hidden="1" customWidth="1"/>
    <col min="6405" max="6645" width="11.5703125" style="52"/>
    <col min="6646" max="6646" width="7.5703125" style="52" customWidth="1"/>
    <col min="6647" max="6647" width="6" style="52" customWidth="1"/>
    <col min="6648" max="6648" width="38.7109375" style="52" customWidth="1"/>
    <col min="6649" max="6649" width="0" style="52" hidden="1" customWidth="1"/>
    <col min="6650" max="6650" width="13" style="52" customWidth="1"/>
    <col min="6651" max="6651" width="12.85546875" style="52" customWidth="1"/>
    <col min="6652" max="6652" width="9.140625" style="52" customWidth="1"/>
    <col min="6653" max="6654" width="8.140625" style="52" customWidth="1"/>
    <col min="6655" max="6655" width="14.7109375" style="52" customWidth="1"/>
    <col min="6656" max="6660" width="0" style="52" hidden="1" customWidth="1"/>
    <col min="6661" max="6901" width="11.5703125" style="52"/>
    <col min="6902" max="6902" width="7.5703125" style="52" customWidth="1"/>
    <col min="6903" max="6903" width="6" style="52" customWidth="1"/>
    <col min="6904" max="6904" width="38.7109375" style="52" customWidth="1"/>
    <col min="6905" max="6905" width="0" style="52" hidden="1" customWidth="1"/>
    <col min="6906" max="6906" width="13" style="52" customWidth="1"/>
    <col min="6907" max="6907" width="12.85546875" style="52" customWidth="1"/>
    <col min="6908" max="6908" width="9.140625" style="52" customWidth="1"/>
    <col min="6909" max="6910" width="8.140625" style="52" customWidth="1"/>
    <col min="6911" max="6911" width="14.7109375" style="52" customWidth="1"/>
    <col min="6912" max="6916" width="0" style="52" hidden="1" customWidth="1"/>
    <col min="6917" max="7157" width="11.5703125" style="52"/>
    <col min="7158" max="7158" width="7.5703125" style="52" customWidth="1"/>
    <col min="7159" max="7159" width="6" style="52" customWidth="1"/>
    <col min="7160" max="7160" width="38.7109375" style="52" customWidth="1"/>
    <col min="7161" max="7161" width="0" style="52" hidden="1" customWidth="1"/>
    <col min="7162" max="7162" width="13" style="52" customWidth="1"/>
    <col min="7163" max="7163" width="12.85546875" style="52" customWidth="1"/>
    <col min="7164" max="7164" width="9.140625" style="52" customWidth="1"/>
    <col min="7165" max="7166" width="8.140625" style="52" customWidth="1"/>
    <col min="7167" max="7167" width="14.7109375" style="52" customWidth="1"/>
    <col min="7168" max="7172" width="0" style="52" hidden="1" customWidth="1"/>
    <col min="7173" max="7413" width="11.5703125" style="52"/>
    <col min="7414" max="7414" width="7.5703125" style="52" customWidth="1"/>
    <col min="7415" max="7415" width="6" style="52" customWidth="1"/>
    <col min="7416" max="7416" width="38.7109375" style="52" customWidth="1"/>
    <col min="7417" max="7417" width="0" style="52" hidden="1" customWidth="1"/>
    <col min="7418" max="7418" width="13" style="52" customWidth="1"/>
    <col min="7419" max="7419" width="12.85546875" style="52" customWidth="1"/>
    <col min="7420" max="7420" width="9.140625" style="52" customWidth="1"/>
    <col min="7421" max="7422" width="8.140625" style="52" customWidth="1"/>
    <col min="7423" max="7423" width="14.7109375" style="52" customWidth="1"/>
    <col min="7424" max="7428" width="0" style="52" hidden="1" customWidth="1"/>
    <col min="7429" max="7669" width="11.5703125" style="52"/>
    <col min="7670" max="7670" width="7.5703125" style="52" customWidth="1"/>
    <col min="7671" max="7671" width="6" style="52" customWidth="1"/>
    <col min="7672" max="7672" width="38.7109375" style="52" customWidth="1"/>
    <col min="7673" max="7673" width="0" style="52" hidden="1" customWidth="1"/>
    <col min="7674" max="7674" width="13" style="52" customWidth="1"/>
    <col min="7675" max="7675" width="12.85546875" style="52" customWidth="1"/>
    <col min="7676" max="7676" width="9.140625" style="52" customWidth="1"/>
    <col min="7677" max="7678" width="8.140625" style="52" customWidth="1"/>
    <col min="7679" max="7679" width="14.7109375" style="52" customWidth="1"/>
    <col min="7680" max="7684" width="0" style="52" hidden="1" customWidth="1"/>
    <col min="7685" max="7925" width="11.5703125" style="52"/>
    <col min="7926" max="7926" width="7.5703125" style="52" customWidth="1"/>
    <col min="7927" max="7927" width="6" style="52" customWidth="1"/>
    <col min="7928" max="7928" width="38.7109375" style="52" customWidth="1"/>
    <col min="7929" max="7929" width="0" style="52" hidden="1" customWidth="1"/>
    <col min="7930" max="7930" width="13" style="52" customWidth="1"/>
    <col min="7931" max="7931" width="12.85546875" style="52" customWidth="1"/>
    <col min="7932" max="7932" width="9.140625" style="52" customWidth="1"/>
    <col min="7933" max="7934" width="8.140625" style="52" customWidth="1"/>
    <col min="7935" max="7935" width="14.7109375" style="52" customWidth="1"/>
    <col min="7936" max="7940" width="0" style="52" hidden="1" customWidth="1"/>
    <col min="7941" max="8181" width="11.5703125" style="52"/>
    <col min="8182" max="8182" width="7.5703125" style="52" customWidth="1"/>
    <col min="8183" max="8183" width="6" style="52" customWidth="1"/>
    <col min="8184" max="8184" width="38.7109375" style="52" customWidth="1"/>
    <col min="8185" max="8185" width="0" style="52" hidden="1" customWidth="1"/>
    <col min="8186" max="8186" width="13" style="52" customWidth="1"/>
    <col min="8187" max="8187" width="12.85546875" style="52" customWidth="1"/>
    <col min="8188" max="8188" width="9.140625" style="52" customWidth="1"/>
    <col min="8189" max="8190" width="8.140625" style="52" customWidth="1"/>
    <col min="8191" max="8191" width="14.7109375" style="52" customWidth="1"/>
    <col min="8192" max="8196" width="0" style="52" hidden="1" customWidth="1"/>
    <col min="8197" max="8437" width="11.5703125" style="52"/>
    <col min="8438" max="8438" width="7.5703125" style="52" customWidth="1"/>
    <col min="8439" max="8439" width="6" style="52" customWidth="1"/>
    <col min="8440" max="8440" width="38.7109375" style="52" customWidth="1"/>
    <col min="8441" max="8441" width="0" style="52" hidden="1" customWidth="1"/>
    <col min="8442" max="8442" width="13" style="52" customWidth="1"/>
    <col min="8443" max="8443" width="12.85546875" style="52" customWidth="1"/>
    <col min="8444" max="8444" width="9.140625" style="52" customWidth="1"/>
    <col min="8445" max="8446" width="8.140625" style="52" customWidth="1"/>
    <col min="8447" max="8447" width="14.7109375" style="52" customWidth="1"/>
    <col min="8448" max="8452" width="0" style="52" hidden="1" customWidth="1"/>
    <col min="8453" max="8693" width="11.5703125" style="52"/>
    <col min="8694" max="8694" width="7.5703125" style="52" customWidth="1"/>
    <col min="8695" max="8695" width="6" style="52" customWidth="1"/>
    <col min="8696" max="8696" width="38.7109375" style="52" customWidth="1"/>
    <col min="8697" max="8697" width="0" style="52" hidden="1" customWidth="1"/>
    <col min="8698" max="8698" width="13" style="52" customWidth="1"/>
    <col min="8699" max="8699" width="12.85546875" style="52" customWidth="1"/>
    <col min="8700" max="8700" width="9.140625" style="52" customWidth="1"/>
    <col min="8701" max="8702" width="8.140625" style="52" customWidth="1"/>
    <col min="8703" max="8703" width="14.7109375" style="52" customWidth="1"/>
    <col min="8704" max="8708" width="0" style="52" hidden="1" customWidth="1"/>
    <col min="8709" max="8949" width="11.5703125" style="52"/>
    <col min="8950" max="8950" width="7.5703125" style="52" customWidth="1"/>
    <col min="8951" max="8951" width="6" style="52" customWidth="1"/>
    <col min="8952" max="8952" width="38.7109375" style="52" customWidth="1"/>
    <col min="8953" max="8953" width="0" style="52" hidden="1" customWidth="1"/>
    <col min="8954" max="8954" width="13" style="52" customWidth="1"/>
    <col min="8955" max="8955" width="12.85546875" style="52" customWidth="1"/>
    <col min="8956" max="8956" width="9.140625" style="52" customWidth="1"/>
    <col min="8957" max="8958" width="8.140625" style="52" customWidth="1"/>
    <col min="8959" max="8959" width="14.7109375" style="52" customWidth="1"/>
    <col min="8960" max="8964" width="0" style="52" hidden="1" customWidth="1"/>
    <col min="8965" max="9205" width="11.5703125" style="52"/>
    <col min="9206" max="9206" width="7.5703125" style="52" customWidth="1"/>
    <col min="9207" max="9207" width="6" style="52" customWidth="1"/>
    <col min="9208" max="9208" width="38.7109375" style="52" customWidth="1"/>
    <col min="9209" max="9209" width="0" style="52" hidden="1" customWidth="1"/>
    <col min="9210" max="9210" width="13" style="52" customWidth="1"/>
    <col min="9211" max="9211" width="12.85546875" style="52" customWidth="1"/>
    <col min="9212" max="9212" width="9.140625" style="52" customWidth="1"/>
    <col min="9213" max="9214" width="8.140625" style="52" customWidth="1"/>
    <col min="9215" max="9215" width="14.7109375" style="52" customWidth="1"/>
    <col min="9216" max="9220" width="0" style="52" hidden="1" customWidth="1"/>
    <col min="9221" max="9461" width="11.5703125" style="52"/>
    <col min="9462" max="9462" width="7.5703125" style="52" customWidth="1"/>
    <col min="9463" max="9463" width="6" style="52" customWidth="1"/>
    <col min="9464" max="9464" width="38.7109375" style="52" customWidth="1"/>
    <col min="9465" max="9465" width="0" style="52" hidden="1" customWidth="1"/>
    <col min="9466" max="9466" width="13" style="52" customWidth="1"/>
    <col min="9467" max="9467" width="12.85546875" style="52" customWidth="1"/>
    <col min="9468" max="9468" width="9.140625" style="52" customWidth="1"/>
    <col min="9469" max="9470" width="8.140625" style="52" customWidth="1"/>
    <col min="9471" max="9471" width="14.7109375" style="52" customWidth="1"/>
    <col min="9472" max="9476" width="0" style="52" hidden="1" customWidth="1"/>
    <col min="9477" max="9717" width="11.5703125" style="52"/>
    <col min="9718" max="9718" width="7.5703125" style="52" customWidth="1"/>
    <col min="9719" max="9719" width="6" style="52" customWidth="1"/>
    <col min="9720" max="9720" width="38.7109375" style="52" customWidth="1"/>
    <col min="9721" max="9721" width="0" style="52" hidden="1" customWidth="1"/>
    <col min="9722" max="9722" width="13" style="52" customWidth="1"/>
    <col min="9723" max="9723" width="12.85546875" style="52" customWidth="1"/>
    <col min="9724" max="9724" width="9.140625" style="52" customWidth="1"/>
    <col min="9725" max="9726" width="8.140625" style="52" customWidth="1"/>
    <col min="9727" max="9727" width="14.7109375" style="52" customWidth="1"/>
    <col min="9728" max="9732" width="0" style="52" hidden="1" customWidth="1"/>
    <col min="9733" max="9973" width="11.5703125" style="52"/>
    <col min="9974" max="9974" width="7.5703125" style="52" customWidth="1"/>
    <col min="9975" max="9975" width="6" style="52" customWidth="1"/>
    <col min="9976" max="9976" width="38.7109375" style="52" customWidth="1"/>
    <col min="9977" max="9977" width="0" style="52" hidden="1" customWidth="1"/>
    <col min="9978" max="9978" width="13" style="52" customWidth="1"/>
    <col min="9979" max="9979" width="12.85546875" style="52" customWidth="1"/>
    <col min="9980" max="9980" width="9.140625" style="52" customWidth="1"/>
    <col min="9981" max="9982" width="8.140625" style="52" customWidth="1"/>
    <col min="9983" max="9983" width="14.7109375" style="52" customWidth="1"/>
    <col min="9984" max="9988" width="0" style="52" hidden="1" customWidth="1"/>
    <col min="9989" max="10229" width="11.5703125" style="52"/>
    <col min="10230" max="10230" width="7.5703125" style="52" customWidth="1"/>
    <col min="10231" max="10231" width="6" style="52" customWidth="1"/>
    <col min="10232" max="10232" width="38.7109375" style="52" customWidth="1"/>
    <col min="10233" max="10233" width="0" style="52" hidden="1" customWidth="1"/>
    <col min="10234" max="10234" width="13" style="52" customWidth="1"/>
    <col min="10235" max="10235" width="12.85546875" style="52" customWidth="1"/>
    <col min="10236" max="10236" width="9.140625" style="52" customWidth="1"/>
    <col min="10237" max="10238" width="8.140625" style="52" customWidth="1"/>
    <col min="10239" max="10239" width="14.7109375" style="52" customWidth="1"/>
    <col min="10240" max="10244" width="0" style="52" hidden="1" customWidth="1"/>
    <col min="10245" max="10485" width="11.5703125" style="52"/>
    <col min="10486" max="10486" width="7.5703125" style="52" customWidth="1"/>
    <col min="10487" max="10487" width="6" style="52" customWidth="1"/>
    <col min="10488" max="10488" width="38.7109375" style="52" customWidth="1"/>
    <col min="10489" max="10489" width="0" style="52" hidden="1" customWidth="1"/>
    <col min="10490" max="10490" width="13" style="52" customWidth="1"/>
    <col min="10491" max="10491" width="12.85546875" style="52" customWidth="1"/>
    <col min="10492" max="10492" width="9.140625" style="52" customWidth="1"/>
    <col min="10493" max="10494" width="8.140625" style="52" customWidth="1"/>
    <col min="10495" max="10495" width="14.7109375" style="52" customWidth="1"/>
    <col min="10496" max="10500" width="0" style="52" hidden="1" customWidth="1"/>
    <col min="10501" max="10741" width="11.5703125" style="52"/>
    <col min="10742" max="10742" width="7.5703125" style="52" customWidth="1"/>
    <col min="10743" max="10743" width="6" style="52" customWidth="1"/>
    <col min="10744" max="10744" width="38.7109375" style="52" customWidth="1"/>
    <col min="10745" max="10745" width="0" style="52" hidden="1" customWidth="1"/>
    <col min="10746" max="10746" width="13" style="52" customWidth="1"/>
    <col min="10747" max="10747" width="12.85546875" style="52" customWidth="1"/>
    <col min="10748" max="10748" width="9.140625" style="52" customWidth="1"/>
    <col min="10749" max="10750" width="8.140625" style="52" customWidth="1"/>
    <col min="10751" max="10751" width="14.7109375" style="52" customWidth="1"/>
    <col min="10752" max="10756" width="0" style="52" hidden="1" customWidth="1"/>
    <col min="10757" max="10997" width="11.5703125" style="52"/>
    <col min="10998" max="10998" width="7.5703125" style="52" customWidth="1"/>
    <col min="10999" max="10999" width="6" style="52" customWidth="1"/>
    <col min="11000" max="11000" width="38.7109375" style="52" customWidth="1"/>
    <col min="11001" max="11001" width="0" style="52" hidden="1" customWidth="1"/>
    <col min="11002" max="11002" width="13" style="52" customWidth="1"/>
    <col min="11003" max="11003" width="12.85546875" style="52" customWidth="1"/>
    <col min="11004" max="11004" width="9.140625" style="52" customWidth="1"/>
    <col min="11005" max="11006" width="8.140625" style="52" customWidth="1"/>
    <col min="11007" max="11007" width="14.7109375" style="52" customWidth="1"/>
    <col min="11008" max="11012" width="0" style="52" hidden="1" customWidth="1"/>
    <col min="11013" max="11253" width="11.5703125" style="52"/>
    <col min="11254" max="11254" width="7.5703125" style="52" customWidth="1"/>
    <col min="11255" max="11255" width="6" style="52" customWidth="1"/>
    <col min="11256" max="11256" width="38.7109375" style="52" customWidth="1"/>
    <col min="11257" max="11257" width="0" style="52" hidden="1" customWidth="1"/>
    <col min="11258" max="11258" width="13" style="52" customWidth="1"/>
    <col min="11259" max="11259" width="12.85546875" style="52" customWidth="1"/>
    <col min="11260" max="11260" width="9.140625" style="52" customWidth="1"/>
    <col min="11261" max="11262" width="8.140625" style="52" customWidth="1"/>
    <col min="11263" max="11263" width="14.7109375" style="52" customWidth="1"/>
    <col min="11264" max="11268" width="0" style="52" hidden="1" customWidth="1"/>
    <col min="11269" max="11509" width="11.5703125" style="52"/>
    <col min="11510" max="11510" width="7.5703125" style="52" customWidth="1"/>
    <col min="11511" max="11511" width="6" style="52" customWidth="1"/>
    <col min="11512" max="11512" width="38.7109375" style="52" customWidth="1"/>
    <col min="11513" max="11513" width="0" style="52" hidden="1" customWidth="1"/>
    <col min="11514" max="11514" width="13" style="52" customWidth="1"/>
    <col min="11515" max="11515" width="12.85546875" style="52" customWidth="1"/>
    <col min="11516" max="11516" width="9.140625" style="52" customWidth="1"/>
    <col min="11517" max="11518" width="8.140625" style="52" customWidth="1"/>
    <col min="11519" max="11519" width="14.7109375" style="52" customWidth="1"/>
    <col min="11520" max="11524" width="0" style="52" hidden="1" customWidth="1"/>
    <col min="11525" max="11765" width="11.5703125" style="52"/>
    <col min="11766" max="11766" width="7.5703125" style="52" customWidth="1"/>
    <col min="11767" max="11767" width="6" style="52" customWidth="1"/>
    <col min="11768" max="11768" width="38.7109375" style="52" customWidth="1"/>
    <col min="11769" max="11769" width="0" style="52" hidden="1" customWidth="1"/>
    <col min="11770" max="11770" width="13" style="52" customWidth="1"/>
    <col min="11771" max="11771" width="12.85546875" style="52" customWidth="1"/>
    <col min="11772" max="11772" width="9.140625" style="52" customWidth="1"/>
    <col min="11773" max="11774" width="8.140625" style="52" customWidth="1"/>
    <col min="11775" max="11775" width="14.7109375" style="52" customWidth="1"/>
    <col min="11776" max="11780" width="0" style="52" hidden="1" customWidth="1"/>
    <col min="11781" max="12021" width="11.5703125" style="52"/>
    <col min="12022" max="12022" width="7.5703125" style="52" customWidth="1"/>
    <col min="12023" max="12023" width="6" style="52" customWidth="1"/>
    <col min="12024" max="12024" width="38.7109375" style="52" customWidth="1"/>
    <col min="12025" max="12025" width="0" style="52" hidden="1" customWidth="1"/>
    <col min="12026" max="12026" width="13" style="52" customWidth="1"/>
    <col min="12027" max="12027" width="12.85546875" style="52" customWidth="1"/>
    <col min="12028" max="12028" width="9.140625" style="52" customWidth="1"/>
    <col min="12029" max="12030" width="8.140625" style="52" customWidth="1"/>
    <col min="12031" max="12031" width="14.7109375" style="52" customWidth="1"/>
    <col min="12032" max="12036" width="0" style="52" hidden="1" customWidth="1"/>
    <col min="12037" max="12277" width="11.5703125" style="52"/>
    <col min="12278" max="12278" width="7.5703125" style="52" customWidth="1"/>
    <col min="12279" max="12279" width="6" style="52" customWidth="1"/>
    <col min="12280" max="12280" width="38.7109375" style="52" customWidth="1"/>
    <col min="12281" max="12281" width="0" style="52" hidden="1" customWidth="1"/>
    <col min="12282" max="12282" width="13" style="52" customWidth="1"/>
    <col min="12283" max="12283" width="12.85546875" style="52" customWidth="1"/>
    <col min="12284" max="12284" width="9.140625" style="52" customWidth="1"/>
    <col min="12285" max="12286" width="8.140625" style="52" customWidth="1"/>
    <col min="12287" max="12287" width="14.7109375" style="52" customWidth="1"/>
    <col min="12288" max="12292" width="0" style="52" hidden="1" customWidth="1"/>
    <col min="12293" max="12533" width="11.5703125" style="52"/>
    <col min="12534" max="12534" width="7.5703125" style="52" customWidth="1"/>
    <col min="12535" max="12535" width="6" style="52" customWidth="1"/>
    <col min="12536" max="12536" width="38.7109375" style="52" customWidth="1"/>
    <col min="12537" max="12537" width="0" style="52" hidden="1" customWidth="1"/>
    <col min="12538" max="12538" width="13" style="52" customWidth="1"/>
    <col min="12539" max="12539" width="12.85546875" style="52" customWidth="1"/>
    <col min="12540" max="12540" width="9.140625" style="52" customWidth="1"/>
    <col min="12541" max="12542" width="8.140625" style="52" customWidth="1"/>
    <col min="12543" max="12543" width="14.7109375" style="52" customWidth="1"/>
    <col min="12544" max="12548" width="0" style="52" hidden="1" customWidth="1"/>
    <col min="12549" max="12789" width="11.5703125" style="52"/>
    <col min="12790" max="12790" width="7.5703125" style="52" customWidth="1"/>
    <col min="12791" max="12791" width="6" style="52" customWidth="1"/>
    <col min="12792" max="12792" width="38.7109375" style="52" customWidth="1"/>
    <col min="12793" max="12793" width="0" style="52" hidden="1" customWidth="1"/>
    <col min="12794" max="12794" width="13" style="52" customWidth="1"/>
    <col min="12795" max="12795" width="12.85546875" style="52" customWidth="1"/>
    <col min="12796" max="12796" width="9.140625" style="52" customWidth="1"/>
    <col min="12797" max="12798" width="8.140625" style="52" customWidth="1"/>
    <col min="12799" max="12799" width="14.7109375" style="52" customWidth="1"/>
    <col min="12800" max="12804" width="0" style="52" hidden="1" customWidth="1"/>
    <col min="12805" max="13045" width="11.5703125" style="52"/>
    <col min="13046" max="13046" width="7.5703125" style="52" customWidth="1"/>
    <col min="13047" max="13047" width="6" style="52" customWidth="1"/>
    <col min="13048" max="13048" width="38.7109375" style="52" customWidth="1"/>
    <col min="13049" max="13049" width="0" style="52" hidden="1" customWidth="1"/>
    <col min="13050" max="13050" width="13" style="52" customWidth="1"/>
    <col min="13051" max="13051" width="12.85546875" style="52" customWidth="1"/>
    <col min="13052" max="13052" width="9.140625" style="52" customWidth="1"/>
    <col min="13053" max="13054" width="8.140625" style="52" customWidth="1"/>
    <col min="13055" max="13055" width="14.7109375" style="52" customWidth="1"/>
    <col min="13056" max="13060" width="0" style="52" hidden="1" customWidth="1"/>
    <col min="13061" max="13301" width="11.5703125" style="52"/>
    <col min="13302" max="13302" width="7.5703125" style="52" customWidth="1"/>
    <col min="13303" max="13303" width="6" style="52" customWidth="1"/>
    <col min="13304" max="13304" width="38.7109375" style="52" customWidth="1"/>
    <col min="13305" max="13305" width="0" style="52" hidden="1" customWidth="1"/>
    <col min="13306" max="13306" width="13" style="52" customWidth="1"/>
    <col min="13307" max="13307" width="12.85546875" style="52" customWidth="1"/>
    <col min="13308" max="13308" width="9.140625" style="52" customWidth="1"/>
    <col min="13309" max="13310" width="8.140625" style="52" customWidth="1"/>
    <col min="13311" max="13311" width="14.7109375" style="52" customWidth="1"/>
    <col min="13312" max="13316" width="0" style="52" hidden="1" customWidth="1"/>
    <col min="13317" max="13557" width="11.5703125" style="52"/>
    <col min="13558" max="13558" width="7.5703125" style="52" customWidth="1"/>
    <col min="13559" max="13559" width="6" style="52" customWidth="1"/>
    <col min="13560" max="13560" width="38.7109375" style="52" customWidth="1"/>
    <col min="13561" max="13561" width="0" style="52" hidden="1" customWidth="1"/>
    <col min="13562" max="13562" width="13" style="52" customWidth="1"/>
    <col min="13563" max="13563" width="12.85546875" style="52" customWidth="1"/>
    <col min="13564" max="13564" width="9.140625" style="52" customWidth="1"/>
    <col min="13565" max="13566" width="8.140625" style="52" customWidth="1"/>
    <col min="13567" max="13567" width="14.7109375" style="52" customWidth="1"/>
    <col min="13568" max="13572" width="0" style="52" hidden="1" customWidth="1"/>
    <col min="13573" max="13813" width="11.5703125" style="52"/>
    <col min="13814" max="13814" width="7.5703125" style="52" customWidth="1"/>
    <col min="13815" max="13815" width="6" style="52" customWidth="1"/>
    <col min="13816" max="13816" width="38.7109375" style="52" customWidth="1"/>
    <col min="13817" max="13817" width="0" style="52" hidden="1" customWidth="1"/>
    <col min="13818" max="13818" width="13" style="52" customWidth="1"/>
    <col min="13819" max="13819" width="12.85546875" style="52" customWidth="1"/>
    <col min="13820" max="13820" width="9.140625" style="52" customWidth="1"/>
    <col min="13821" max="13822" width="8.140625" style="52" customWidth="1"/>
    <col min="13823" max="13823" width="14.7109375" style="52" customWidth="1"/>
    <col min="13824" max="13828" width="0" style="52" hidden="1" customWidth="1"/>
    <col min="13829" max="14069" width="11.5703125" style="52"/>
    <col min="14070" max="14070" width="7.5703125" style="52" customWidth="1"/>
    <col min="14071" max="14071" width="6" style="52" customWidth="1"/>
    <col min="14072" max="14072" width="38.7109375" style="52" customWidth="1"/>
    <col min="14073" max="14073" width="0" style="52" hidden="1" customWidth="1"/>
    <col min="14074" max="14074" width="13" style="52" customWidth="1"/>
    <col min="14075" max="14075" width="12.85546875" style="52" customWidth="1"/>
    <col min="14076" max="14076" width="9.140625" style="52" customWidth="1"/>
    <col min="14077" max="14078" width="8.140625" style="52" customWidth="1"/>
    <col min="14079" max="14079" width="14.7109375" style="52" customWidth="1"/>
    <col min="14080" max="14084" width="0" style="52" hidden="1" customWidth="1"/>
    <col min="14085" max="14325" width="11.5703125" style="52"/>
    <col min="14326" max="14326" width="7.5703125" style="52" customWidth="1"/>
    <col min="14327" max="14327" width="6" style="52" customWidth="1"/>
    <col min="14328" max="14328" width="38.7109375" style="52" customWidth="1"/>
    <col min="14329" max="14329" width="0" style="52" hidden="1" customWidth="1"/>
    <col min="14330" max="14330" width="13" style="52" customWidth="1"/>
    <col min="14331" max="14331" width="12.85546875" style="52" customWidth="1"/>
    <col min="14332" max="14332" width="9.140625" style="52" customWidth="1"/>
    <col min="14333" max="14334" width="8.140625" style="52" customWidth="1"/>
    <col min="14335" max="14335" width="14.7109375" style="52" customWidth="1"/>
    <col min="14336" max="14340" width="0" style="52" hidden="1" customWidth="1"/>
    <col min="14341" max="14581" width="11.5703125" style="52"/>
    <col min="14582" max="14582" width="7.5703125" style="52" customWidth="1"/>
    <col min="14583" max="14583" width="6" style="52" customWidth="1"/>
    <col min="14584" max="14584" width="38.7109375" style="52" customWidth="1"/>
    <col min="14585" max="14585" width="0" style="52" hidden="1" customWidth="1"/>
    <col min="14586" max="14586" width="13" style="52" customWidth="1"/>
    <col min="14587" max="14587" width="12.85546875" style="52" customWidth="1"/>
    <col min="14588" max="14588" width="9.140625" style="52" customWidth="1"/>
    <col min="14589" max="14590" width="8.140625" style="52" customWidth="1"/>
    <col min="14591" max="14591" width="14.7109375" style="52" customWidth="1"/>
    <col min="14592" max="14596" width="0" style="52" hidden="1" customWidth="1"/>
    <col min="14597" max="14837" width="11.5703125" style="52"/>
    <col min="14838" max="14838" width="7.5703125" style="52" customWidth="1"/>
    <col min="14839" max="14839" width="6" style="52" customWidth="1"/>
    <col min="14840" max="14840" width="38.7109375" style="52" customWidth="1"/>
    <col min="14841" max="14841" width="0" style="52" hidden="1" customWidth="1"/>
    <col min="14842" max="14842" width="13" style="52" customWidth="1"/>
    <col min="14843" max="14843" width="12.85546875" style="52" customWidth="1"/>
    <col min="14844" max="14844" width="9.140625" style="52" customWidth="1"/>
    <col min="14845" max="14846" width="8.140625" style="52" customWidth="1"/>
    <col min="14847" max="14847" width="14.7109375" style="52" customWidth="1"/>
    <col min="14848" max="14852" width="0" style="52" hidden="1" customWidth="1"/>
    <col min="14853" max="15093" width="11.5703125" style="52"/>
    <col min="15094" max="15094" width="7.5703125" style="52" customWidth="1"/>
    <col min="15095" max="15095" width="6" style="52" customWidth="1"/>
    <col min="15096" max="15096" width="38.7109375" style="52" customWidth="1"/>
    <col min="15097" max="15097" width="0" style="52" hidden="1" customWidth="1"/>
    <col min="15098" max="15098" width="13" style="52" customWidth="1"/>
    <col min="15099" max="15099" width="12.85546875" style="52" customWidth="1"/>
    <col min="15100" max="15100" width="9.140625" style="52" customWidth="1"/>
    <col min="15101" max="15102" width="8.140625" style="52" customWidth="1"/>
    <col min="15103" max="15103" width="14.7109375" style="52" customWidth="1"/>
    <col min="15104" max="15108" width="0" style="52" hidden="1" customWidth="1"/>
    <col min="15109" max="15349" width="11.5703125" style="52"/>
    <col min="15350" max="15350" width="7.5703125" style="52" customWidth="1"/>
    <col min="15351" max="15351" width="6" style="52" customWidth="1"/>
    <col min="15352" max="15352" width="38.7109375" style="52" customWidth="1"/>
    <col min="15353" max="15353" width="0" style="52" hidden="1" customWidth="1"/>
    <col min="15354" max="15354" width="13" style="52" customWidth="1"/>
    <col min="15355" max="15355" width="12.85546875" style="52" customWidth="1"/>
    <col min="15356" max="15356" width="9.140625" style="52" customWidth="1"/>
    <col min="15357" max="15358" width="8.140625" style="52" customWidth="1"/>
    <col min="15359" max="15359" width="14.7109375" style="52" customWidth="1"/>
    <col min="15360" max="15364" width="0" style="52" hidden="1" customWidth="1"/>
    <col min="15365" max="15605" width="11.5703125" style="52"/>
    <col min="15606" max="15606" width="7.5703125" style="52" customWidth="1"/>
    <col min="15607" max="15607" width="6" style="52" customWidth="1"/>
    <col min="15608" max="15608" width="38.7109375" style="52" customWidth="1"/>
    <col min="15609" max="15609" width="0" style="52" hidden="1" customWidth="1"/>
    <col min="15610" max="15610" width="13" style="52" customWidth="1"/>
    <col min="15611" max="15611" width="12.85546875" style="52" customWidth="1"/>
    <col min="15612" max="15612" width="9.140625" style="52" customWidth="1"/>
    <col min="15613" max="15614" width="8.140625" style="52" customWidth="1"/>
    <col min="15615" max="15615" width="14.7109375" style="52" customWidth="1"/>
    <col min="15616" max="15620" width="0" style="52" hidden="1" customWidth="1"/>
    <col min="15621" max="15861" width="11.5703125" style="52"/>
    <col min="15862" max="15862" width="7.5703125" style="52" customWidth="1"/>
    <col min="15863" max="15863" width="6" style="52" customWidth="1"/>
    <col min="15864" max="15864" width="38.7109375" style="52" customWidth="1"/>
    <col min="15865" max="15865" width="0" style="52" hidden="1" customWidth="1"/>
    <col min="15866" max="15866" width="13" style="52" customWidth="1"/>
    <col min="15867" max="15867" width="12.85546875" style="52" customWidth="1"/>
    <col min="15868" max="15868" width="9.140625" style="52" customWidth="1"/>
    <col min="15869" max="15870" width="8.140625" style="52" customWidth="1"/>
    <col min="15871" max="15871" width="14.7109375" style="52" customWidth="1"/>
    <col min="15872" max="15876" width="0" style="52" hidden="1" customWidth="1"/>
    <col min="15877" max="16117" width="11.5703125" style="52"/>
    <col min="16118" max="16118" width="7.5703125" style="52" customWidth="1"/>
    <col min="16119" max="16119" width="6" style="52" customWidth="1"/>
    <col min="16120" max="16120" width="38.7109375" style="52" customWidth="1"/>
    <col min="16121" max="16121" width="0" style="52" hidden="1" customWidth="1"/>
    <col min="16122" max="16122" width="13" style="52" customWidth="1"/>
    <col min="16123" max="16123" width="12.85546875" style="52" customWidth="1"/>
    <col min="16124" max="16124" width="9.140625" style="52" customWidth="1"/>
    <col min="16125" max="16126" width="8.140625" style="52" customWidth="1"/>
    <col min="16127" max="16127" width="14.7109375" style="52" customWidth="1"/>
    <col min="16128" max="16132" width="0" style="52" hidden="1" customWidth="1"/>
    <col min="16133" max="16384" width="11.5703125" style="52"/>
  </cols>
  <sheetData>
    <row r="2" spans="2:18" ht="18" x14ac:dyDescent="0.25">
      <c r="B2" s="636" t="s">
        <v>378</v>
      </c>
      <c r="C2" s="636"/>
      <c r="D2" s="636"/>
      <c r="E2" s="636"/>
      <c r="F2" s="636"/>
      <c r="G2" s="636"/>
      <c r="H2" s="636"/>
      <c r="I2" s="636"/>
      <c r="J2" s="636"/>
      <c r="K2" s="636"/>
      <c r="L2" s="636"/>
      <c r="M2" s="636"/>
      <c r="N2" s="636"/>
      <c r="O2" s="636"/>
      <c r="P2" s="636"/>
      <c r="Q2" s="636"/>
      <c r="R2" s="636"/>
    </row>
    <row r="3" spans="2:18" ht="15.75" x14ac:dyDescent="0.25">
      <c r="B3" s="198"/>
      <c r="C3" s="198"/>
      <c r="D3" s="198"/>
      <c r="E3" s="198"/>
      <c r="F3" s="198"/>
      <c r="G3" s="198"/>
      <c r="H3" s="198"/>
      <c r="I3" s="198"/>
      <c r="J3" s="198"/>
      <c r="K3" s="198"/>
      <c r="L3" s="198"/>
      <c r="M3" s="198"/>
      <c r="N3" s="198"/>
      <c r="O3" s="198"/>
      <c r="P3" s="198"/>
      <c r="Q3" s="198"/>
      <c r="R3" s="198"/>
    </row>
    <row r="4" spans="2:18" ht="15.75" customHeight="1" thickBot="1" x14ac:dyDescent="0.3">
      <c r="B4" s="53"/>
      <c r="C4" s="53"/>
      <c r="D4" s="53"/>
      <c r="E4" s="53"/>
      <c r="F4" s="641" t="s">
        <v>379</v>
      </c>
      <c r="G4" s="642"/>
      <c r="H4" s="642"/>
      <c r="I4" s="642"/>
      <c r="J4" s="642"/>
      <c r="K4" s="642"/>
      <c r="L4" s="642"/>
      <c r="M4" s="642"/>
      <c r="N4" s="642"/>
      <c r="O4" s="642"/>
      <c r="P4" s="642"/>
      <c r="Q4" s="643"/>
      <c r="R4" s="166"/>
    </row>
    <row r="5" spans="2:18" ht="15" customHeight="1" thickBot="1" x14ac:dyDescent="0.3">
      <c r="B5" s="644" t="s">
        <v>234</v>
      </c>
      <c r="C5" s="644" t="s">
        <v>357</v>
      </c>
      <c r="D5" s="54"/>
      <c r="E5" s="646" t="s">
        <v>380</v>
      </c>
      <c r="F5" s="648" t="s">
        <v>381</v>
      </c>
      <c r="G5" s="167" t="s">
        <v>382</v>
      </c>
      <c r="H5" s="650" t="s">
        <v>383</v>
      </c>
      <c r="I5" s="650"/>
      <c r="J5" s="651"/>
      <c r="K5" s="652" t="s">
        <v>381</v>
      </c>
      <c r="L5" s="167" t="s">
        <v>382</v>
      </c>
      <c r="M5" s="637" t="s">
        <v>383</v>
      </c>
      <c r="N5" s="654"/>
      <c r="O5" s="638"/>
      <c r="P5" s="637"/>
      <c r="Q5" s="638"/>
      <c r="R5" s="169"/>
    </row>
    <row r="6" spans="2:18" ht="42" customHeight="1" thickBot="1" x14ac:dyDescent="0.3">
      <c r="B6" s="645"/>
      <c r="C6" s="645"/>
      <c r="D6" s="55"/>
      <c r="E6" s="647"/>
      <c r="F6" s="649"/>
      <c r="G6" s="168" t="s">
        <v>384</v>
      </c>
      <c r="H6" s="170" t="s">
        <v>385</v>
      </c>
      <c r="I6" s="56" t="s">
        <v>386</v>
      </c>
      <c r="J6" s="164" t="s">
        <v>387</v>
      </c>
      <c r="K6" s="653"/>
      <c r="L6" s="168" t="s">
        <v>384</v>
      </c>
      <c r="M6" s="57" t="s">
        <v>385</v>
      </c>
      <c r="N6" s="56" t="s">
        <v>386</v>
      </c>
      <c r="O6" s="58" t="s">
        <v>387</v>
      </c>
      <c r="P6" s="58" t="s">
        <v>388</v>
      </c>
      <c r="Q6" s="58" t="s">
        <v>389</v>
      </c>
      <c r="R6" s="57" t="s">
        <v>390</v>
      </c>
    </row>
    <row r="7" spans="2:18" ht="25.5" x14ac:dyDescent="0.2">
      <c r="B7" s="150">
        <v>1</v>
      </c>
      <c r="C7" s="199" t="s">
        <v>391</v>
      </c>
      <c r="D7" s="151">
        <v>7578023</v>
      </c>
      <c r="E7" s="59">
        <v>0.2</v>
      </c>
      <c r="F7" s="60">
        <f t="shared" ref="F7:F19" si="0">G7*E7</f>
        <v>83.7</v>
      </c>
      <c r="G7" s="60">
        <f>H7+I7+J7+P7+Q7+R7</f>
        <v>418.5</v>
      </c>
      <c r="H7" s="61">
        <f>+'DAÑOS MATERIALES'!F83</f>
        <v>163.5</v>
      </c>
      <c r="I7" s="60">
        <f>+[1]PRECIO!I8</f>
        <v>100</v>
      </c>
      <c r="J7" s="60">
        <f>+DDUCI!D14</f>
        <v>-45</v>
      </c>
      <c r="K7" s="60" t="e">
        <f>L7*E7</f>
        <v>#REF!</v>
      </c>
      <c r="L7" s="60" t="e">
        <f>O7+M7+N7</f>
        <v>#REF!</v>
      </c>
      <c r="M7" s="60" t="e">
        <f>[2]TECNICA!#REF!</f>
        <v>#REF!</v>
      </c>
      <c r="N7" s="60" t="e">
        <f>[2]TASAS!#REF!</f>
        <v>#REF!</v>
      </c>
      <c r="O7" s="60" t="e">
        <f>[2]DEDUCIBLES!#REF!</f>
        <v>#REF!</v>
      </c>
      <c r="P7" s="174">
        <v>100</v>
      </c>
      <c r="Q7" s="60">
        <v>50</v>
      </c>
      <c r="R7" s="60">
        <f>+ATENCION!G7</f>
        <v>50</v>
      </c>
    </row>
    <row r="8" spans="2:18" ht="14.25" x14ac:dyDescent="0.2">
      <c r="B8" s="152">
        <v>2</v>
      </c>
      <c r="C8" s="200" t="s">
        <v>392</v>
      </c>
      <c r="D8" s="153">
        <v>3490543</v>
      </c>
      <c r="E8" s="62">
        <v>0.1</v>
      </c>
      <c r="F8" s="63">
        <f t="shared" si="0"/>
        <v>70</v>
      </c>
      <c r="G8" s="63">
        <f t="shared" ref="G8:G19" si="1">+H8+I8+J8+P8+Q8+R8</f>
        <v>700</v>
      </c>
      <c r="H8" s="64">
        <f>+'RESPONSABILIDAD CIVIL '!F48</f>
        <v>170</v>
      </c>
      <c r="I8" s="63">
        <f>+[1]PRECIO!I9</f>
        <v>100</v>
      </c>
      <c r="J8" s="63">
        <f>+DDUCI!D18</f>
        <v>230</v>
      </c>
      <c r="K8" s="63" t="e">
        <f>L8*E8</f>
        <v>#REF!</v>
      </c>
      <c r="L8" s="63" t="e">
        <f>O8+M8+N8</f>
        <v>#REF!</v>
      </c>
      <c r="M8" s="63" t="e">
        <f>[2]TECNICA!#REF!</f>
        <v>#REF!</v>
      </c>
      <c r="N8" s="63" t="e">
        <f>[2]TASAS!#REF!</f>
        <v>#REF!</v>
      </c>
      <c r="O8" s="154" t="e">
        <f>[2]DEDUCIBLES!#REF!</f>
        <v>#REF!</v>
      </c>
      <c r="P8" s="175">
        <v>100</v>
      </c>
      <c r="Q8" s="63">
        <v>50</v>
      </c>
      <c r="R8" s="63">
        <f>+ATENCION!G8</f>
        <v>50</v>
      </c>
    </row>
    <row r="9" spans="2:18" ht="14.25" x14ac:dyDescent="0.2">
      <c r="B9" s="152">
        <v>3</v>
      </c>
      <c r="C9" s="200" t="s">
        <v>393</v>
      </c>
      <c r="D9" s="153"/>
      <c r="E9" s="65">
        <v>0.15</v>
      </c>
      <c r="F9" s="63">
        <f t="shared" si="0"/>
        <v>136.125</v>
      </c>
      <c r="G9" s="63">
        <f t="shared" si="1"/>
        <v>907.5</v>
      </c>
      <c r="H9" s="64">
        <f>+'SERVIDORES PUBLICOS'!F36</f>
        <v>157.5</v>
      </c>
      <c r="I9" s="63">
        <v>100</v>
      </c>
      <c r="J9" s="63">
        <f>+DDUCI!D20</f>
        <v>450</v>
      </c>
      <c r="K9" s="63"/>
      <c r="L9" s="63"/>
      <c r="M9" s="63"/>
      <c r="N9" s="63"/>
      <c r="O9" s="154"/>
      <c r="P9" s="175">
        <v>100</v>
      </c>
      <c r="Q9" s="63">
        <v>50</v>
      </c>
      <c r="R9" s="63">
        <f>+ATENCION!G9</f>
        <v>50</v>
      </c>
    </row>
    <row r="10" spans="2:18" ht="14.25" x14ac:dyDescent="0.2">
      <c r="B10" s="152">
        <v>4</v>
      </c>
      <c r="C10" s="200" t="s">
        <v>394</v>
      </c>
      <c r="D10" s="153">
        <v>2447000</v>
      </c>
      <c r="E10" s="65">
        <v>0.1</v>
      </c>
      <c r="F10" s="63">
        <f t="shared" si="0"/>
        <v>81.75</v>
      </c>
      <c r="G10" s="63">
        <f t="shared" si="1"/>
        <v>817.5</v>
      </c>
      <c r="H10" s="64">
        <f>+MANEJO!F50</f>
        <v>217.5</v>
      </c>
      <c r="I10" s="63">
        <v>100</v>
      </c>
      <c r="J10" s="63">
        <f>+DDUCI!D22</f>
        <v>300</v>
      </c>
      <c r="K10" s="63" t="e">
        <f>L10*E10</f>
        <v>#REF!</v>
      </c>
      <c r="L10" s="63" t="e">
        <f>O10+M10+N10</f>
        <v>#REF!</v>
      </c>
      <c r="M10" s="63" t="e">
        <f>[2]TECNICA!#REF!</f>
        <v>#REF!</v>
      </c>
      <c r="N10" s="63" t="e">
        <f>[2]TASAS!#REF!</f>
        <v>#REF!</v>
      </c>
      <c r="O10" s="63" t="e">
        <f>[2]DEDUCIBLES!#REF!</f>
        <v>#REF!</v>
      </c>
      <c r="P10" s="175">
        <v>100</v>
      </c>
      <c r="Q10" s="63">
        <v>50</v>
      </c>
      <c r="R10" s="63">
        <f>+ATENCION!G10</f>
        <v>50</v>
      </c>
    </row>
    <row r="11" spans="2:18" ht="14.25" x14ac:dyDescent="0.2">
      <c r="B11" s="152">
        <v>5</v>
      </c>
      <c r="C11" s="200" t="s">
        <v>395</v>
      </c>
      <c r="D11" s="153">
        <v>829479</v>
      </c>
      <c r="E11" s="65">
        <v>0.02</v>
      </c>
      <c r="F11" s="63">
        <f t="shared" si="0"/>
        <v>13.280000000000001</v>
      </c>
      <c r="G11" s="63">
        <f t="shared" si="1"/>
        <v>664</v>
      </c>
      <c r="H11" s="64">
        <f>+CASCO!F73</f>
        <v>114</v>
      </c>
      <c r="I11" s="63">
        <v>100</v>
      </c>
      <c r="J11" s="63">
        <f>+DDUCI!D24</f>
        <v>250</v>
      </c>
      <c r="K11" s="63" t="e">
        <f>L11*E11</f>
        <v>#REF!</v>
      </c>
      <c r="L11" s="63" t="e">
        <f>O11+M11+N11</f>
        <v>#REF!</v>
      </c>
      <c r="M11" s="63" t="e">
        <f>[2]TECNICA!#REF!</f>
        <v>#REF!</v>
      </c>
      <c r="N11" s="63" t="e">
        <f>[2]TASAS!#REF!</f>
        <v>#REF!</v>
      </c>
      <c r="O11" s="154" t="e">
        <f>[2]DEDUCIBLES!#REF!</f>
        <v>#REF!</v>
      </c>
      <c r="P11" s="175">
        <v>100</v>
      </c>
      <c r="Q11" s="63">
        <v>50</v>
      </c>
      <c r="R11" s="63">
        <f>+ATENCION!G11</f>
        <v>50</v>
      </c>
    </row>
    <row r="12" spans="2:18" ht="14.25" x14ac:dyDescent="0.2">
      <c r="B12" s="152">
        <v>6</v>
      </c>
      <c r="C12" s="200" t="s">
        <v>396</v>
      </c>
      <c r="D12" s="153">
        <v>737315</v>
      </c>
      <c r="E12" s="65">
        <v>0.1</v>
      </c>
      <c r="F12" s="63">
        <f t="shared" si="0"/>
        <v>88.25</v>
      </c>
      <c r="G12" s="63">
        <f t="shared" si="1"/>
        <v>882.5</v>
      </c>
      <c r="H12" s="64">
        <f>+AUTOMOVILES!F44</f>
        <v>132.5</v>
      </c>
      <c r="I12" s="63">
        <f>+[1]PRECIO!I13</f>
        <v>100</v>
      </c>
      <c r="J12" s="63">
        <f>+DDUCI!D26</f>
        <v>450</v>
      </c>
      <c r="K12" s="63" t="e">
        <f>L12*E12</f>
        <v>#REF!</v>
      </c>
      <c r="L12" s="63" t="e">
        <f>O12+M12+N12</f>
        <v>#REF!</v>
      </c>
      <c r="M12" s="63" t="e">
        <f>[2]TECNICA!#REF!</f>
        <v>#REF!</v>
      </c>
      <c r="N12" s="63" t="e">
        <f>[2]TASAS!#REF!</f>
        <v>#REF!</v>
      </c>
      <c r="O12" s="63">
        <f>[2]DEDUCIBLES!I37</f>
        <v>300</v>
      </c>
      <c r="P12" s="175">
        <v>100</v>
      </c>
      <c r="Q12" s="63">
        <v>50</v>
      </c>
      <c r="R12" s="63">
        <f>+ATENCION!G12</f>
        <v>50</v>
      </c>
    </row>
    <row r="13" spans="2:18" ht="14.25" x14ac:dyDescent="0.2">
      <c r="B13" s="152">
        <v>7</v>
      </c>
      <c r="C13" s="200" t="s">
        <v>397</v>
      </c>
      <c r="D13" s="153"/>
      <c r="E13" s="65">
        <v>0.02</v>
      </c>
      <c r="F13" s="63">
        <f t="shared" si="0"/>
        <v>18.400000000000002</v>
      </c>
      <c r="G13" s="63">
        <f t="shared" si="1"/>
        <v>920</v>
      </c>
      <c r="H13" s="64">
        <f>+PASAJEROS!F27</f>
        <v>170</v>
      </c>
      <c r="I13" s="63">
        <v>100</v>
      </c>
      <c r="J13" s="63">
        <f>+DDUCI!D28</f>
        <v>450</v>
      </c>
      <c r="K13" s="63"/>
      <c r="L13" s="63"/>
      <c r="M13" s="63"/>
      <c r="N13" s="63"/>
      <c r="O13" s="63"/>
      <c r="P13" s="175">
        <v>100</v>
      </c>
      <c r="Q13" s="63">
        <v>50</v>
      </c>
      <c r="R13" s="63">
        <f>+ATENCION!G13</f>
        <v>50</v>
      </c>
    </row>
    <row r="14" spans="2:18" ht="14.25" x14ac:dyDescent="0.2">
      <c r="B14" s="152">
        <v>8</v>
      </c>
      <c r="C14" s="200" t="s">
        <v>398</v>
      </c>
      <c r="D14" s="153"/>
      <c r="E14" s="65">
        <v>0.1</v>
      </c>
      <c r="F14" s="63">
        <f t="shared" si="0"/>
        <v>72</v>
      </c>
      <c r="G14" s="63">
        <f t="shared" si="1"/>
        <v>720</v>
      </c>
      <c r="H14" s="64">
        <f>+'RC PROFESIONAL'!F22</f>
        <v>120</v>
      </c>
      <c r="I14" s="63">
        <v>100</v>
      </c>
      <c r="J14" s="63">
        <f>+DDUCI!D30</f>
        <v>300</v>
      </c>
      <c r="K14" s="63"/>
      <c r="L14" s="63"/>
      <c r="M14" s="63"/>
      <c r="N14" s="63"/>
      <c r="O14" s="63"/>
      <c r="P14" s="175">
        <v>100</v>
      </c>
      <c r="Q14" s="63">
        <v>50</v>
      </c>
      <c r="R14" s="63">
        <f>+ATENCION!G14</f>
        <v>50</v>
      </c>
    </row>
    <row r="15" spans="2:18" ht="14.25" x14ac:dyDescent="0.2">
      <c r="B15" s="152">
        <v>9</v>
      </c>
      <c r="C15" s="200" t="s">
        <v>399</v>
      </c>
      <c r="D15" s="153"/>
      <c r="E15" s="62">
        <v>0.05</v>
      </c>
      <c r="F15" s="63">
        <f t="shared" si="0"/>
        <v>43.25</v>
      </c>
      <c r="G15" s="63">
        <f t="shared" si="1"/>
        <v>865</v>
      </c>
      <c r="H15" s="64">
        <f>+IRF!F55</f>
        <v>165</v>
      </c>
      <c r="I15" s="63">
        <v>100</v>
      </c>
      <c r="J15" s="63">
        <f>+DDUCI!D32</f>
        <v>400</v>
      </c>
      <c r="K15" s="63" t="e">
        <f>L15*E15</f>
        <v>#REF!</v>
      </c>
      <c r="L15" s="63" t="e">
        <f>O15+M15+N15</f>
        <v>#REF!</v>
      </c>
      <c r="M15" s="152">
        <v>200</v>
      </c>
      <c r="N15" s="63" t="e">
        <f>[2]TASAS!#REF!</f>
        <v>#REF!</v>
      </c>
      <c r="O15" s="63" t="e">
        <f>[2]DEDUCIBLES!I44</f>
        <v>#REF!</v>
      </c>
      <c r="P15" s="175">
        <v>100</v>
      </c>
      <c r="Q15" s="63">
        <v>50</v>
      </c>
      <c r="R15" s="63">
        <f>+ATENCION!G15</f>
        <v>50</v>
      </c>
    </row>
    <row r="16" spans="2:18" ht="14.25" x14ac:dyDescent="0.2">
      <c r="B16" s="152">
        <v>10</v>
      </c>
      <c r="C16" s="200" t="s">
        <v>451</v>
      </c>
      <c r="D16" s="153"/>
      <c r="E16" s="62">
        <v>0.05</v>
      </c>
      <c r="F16" s="63">
        <f t="shared" si="0"/>
        <v>29.616666666666664</v>
      </c>
      <c r="G16" s="63">
        <f t="shared" si="1"/>
        <v>592.33333333333326</v>
      </c>
      <c r="H16" s="64">
        <f>+'Maquinaria y Equipo'!F57</f>
        <v>179</v>
      </c>
      <c r="I16" s="63">
        <v>100</v>
      </c>
      <c r="J16" s="63">
        <f>+DDUCI!D40</f>
        <v>113.33333333333333</v>
      </c>
      <c r="K16" s="63"/>
      <c r="L16" s="63"/>
      <c r="M16" s="152"/>
      <c r="N16" s="63"/>
      <c r="O16" s="63"/>
      <c r="P16" s="175">
        <v>100</v>
      </c>
      <c r="Q16" s="63">
        <v>50</v>
      </c>
      <c r="R16" s="63">
        <f>+ATENCION!G18</f>
        <v>50</v>
      </c>
    </row>
    <row r="17" spans="2:18" ht="14.25" x14ac:dyDescent="0.2">
      <c r="B17" s="152">
        <v>11</v>
      </c>
      <c r="C17" s="200" t="s">
        <v>449</v>
      </c>
      <c r="D17" s="153"/>
      <c r="E17" s="62">
        <v>0.05</v>
      </c>
      <c r="F17" s="63">
        <f t="shared" si="0"/>
        <v>9</v>
      </c>
      <c r="G17" s="63">
        <f t="shared" si="1"/>
        <v>180</v>
      </c>
      <c r="H17" s="64">
        <f>+Cibernetico!E38</f>
        <v>60</v>
      </c>
      <c r="I17" s="63">
        <v>100</v>
      </c>
      <c r="J17" s="63">
        <f>+DDUCI!D36</f>
        <v>-180</v>
      </c>
      <c r="K17" s="63"/>
      <c r="L17" s="63"/>
      <c r="M17" s="152"/>
      <c r="N17" s="63"/>
      <c r="O17" s="63"/>
      <c r="P17" s="175">
        <v>100</v>
      </c>
      <c r="Q17" s="63">
        <v>50</v>
      </c>
      <c r="R17" s="63">
        <f>+ATENCION!G16</f>
        <v>50</v>
      </c>
    </row>
    <row r="18" spans="2:18" ht="14.25" x14ac:dyDescent="0.2">
      <c r="B18" s="152">
        <v>12</v>
      </c>
      <c r="C18" s="200" t="s">
        <v>400</v>
      </c>
      <c r="D18" s="153"/>
      <c r="E18" s="65">
        <v>0.02</v>
      </c>
      <c r="F18" s="63">
        <f t="shared" si="0"/>
        <v>20</v>
      </c>
      <c r="G18" s="63">
        <f t="shared" si="1"/>
        <v>1000</v>
      </c>
      <c r="H18" s="64">
        <v>250</v>
      </c>
      <c r="I18" s="63">
        <f>+[1]PRECIO!I17</f>
        <v>100</v>
      </c>
      <c r="J18" s="63">
        <v>450</v>
      </c>
      <c r="K18" s="63" t="e">
        <f>L18*E18</f>
        <v>#REF!</v>
      </c>
      <c r="L18" s="63" t="e">
        <f>O18+M18+N18</f>
        <v>#REF!</v>
      </c>
      <c r="M18" s="152">
        <v>200</v>
      </c>
      <c r="N18" s="63" t="e">
        <f>[2]TASAS!#REF!</f>
        <v>#REF!</v>
      </c>
      <c r="O18" s="63">
        <f>[2]DEDUCIBLES!I45</f>
        <v>300</v>
      </c>
      <c r="P18" s="175">
        <v>100</v>
      </c>
      <c r="Q18" s="63">
        <v>50</v>
      </c>
      <c r="R18" s="63">
        <f>+ATENCION!G19</f>
        <v>50</v>
      </c>
    </row>
    <row r="19" spans="2:18" ht="15" thickBot="1" x14ac:dyDescent="0.25">
      <c r="B19" s="155">
        <v>13</v>
      </c>
      <c r="C19" s="201" t="s">
        <v>534</v>
      </c>
      <c r="D19" s="156"/>
      <c r="E19" s="67">
        <v>0.04</v>
      </c>
      <c r="F19" s="68">
        <f t="shared" si="0"/>
        <v>30</v>
      </c>
      <c r="G19" s="68">
        <f t="shared" si="1"/>
        <v>750</v>
      </c>
      <c r="H19" s="69">
        <f>+'RC CLINICAS'!E34</f>
        <v>100</v>
      </c>
      <c r="I19" s="68">
        <v>100</v>
      </c>
      <c r="J19" s="68">
        <f>+DDUCI!D42</f>
        <v>350</v>
      </c>
      <c r="K19" s="68" t="e">
        <f>L19*E19</f>
        <v>#REF!</v>
      </c>
      <c r="L19" s="68" t="e">
        <f>O19+M19+N19</f>
        <v>#REF!</v>
      </c>
      <c r="M19" s="155">
        <v>200</v>
      </c>
      <c r="N19" s="68" t="e">
        <f>[2]TASAS!#REF!</f>
        <v>#REF!</v>
      </c>
      <c r="O19" s="68" t="e">
        <f>[2]DEDUCIBLES!I46</f>
        <v>#REF!</v>
      </c>
      <c r="P19" s="176">
        <v>100</v>
      </c>
      <c r="Q19" s="68">
        <v>50</v>
      </c>
      <c r="R19" s="68">
        <f>+ATENCION!G18</f>
        <v>50</v>
      </c>
    </row>
    <row r="20" spans="2:18" ht="18.75" thickBot="1" x14ac:dyDescent="0.3">
      <c r="B20" s="639" t="s">
        <v>401</v>
      </c>
      <c r="C20" s="640"/>
      <c r="D20" s="165">
        <f>SUM(D7:D18)</f>
        <v>15082360</v>
      </c>
      <c r="E20" s="70">
        <f>SUM(E7:E19)</f>
        <v>1.0000000000000002</v>
      </c>
      <c r="F20" s="290">
        <f>SUM(F7:F19)</f>
        <v>695.37166666666667</v>
      </c>
      <c r="G20" s="71" t="s">
        <v>25</v>
      </c>
      <c r="H20" s="72" t="s">
        <v>25</v>
      </c>
      <c r="I20" s="72" t="s">
        <v>25</v>
      </c>
      <c r="J20" s="72" t="s">
        <v>25</v>
      </c>
      <c r="K20" s="73" t="e">
        <f>SUM(K7:K18)</f>
        <v>#REF!</v>
      </c>
      <c r="L20" s="66"/>
      <c r="M20" s="74" t="s">
        <v>25</v>
      </c>
      <c r="N20" s="75"/>
      <c r="O20" s="75" t="s">
        <v>25</v>
      </c>
      <c r="P20" s="75"/>
      <c r="Q20" s="75"/>
      <c r="R20" s="75"/>
    </row>
    <row r="21" spans="2:18" ht="15" thickBot="1" x14ac:dyDescent="0.25">
      <c r="B21" s="66"/>
      <c r="C21" s="75"/>
      <c r="D21" s="75"/>
      <c r="E21" s="66"/>
      <c r="F21" s="75"/>
      <c r="G21" s="75"/>
      <c r="H21" s="76" t="s">
        <v>25</v>
      </c>
      <c r="I21" s="75"/>
      <c r="J21" s="75"/>
      <c r="K21" s="75"/>
      <c r="L21" s="75"/>
      <c r="M21" s="75"/>
      <c r="N21" s="75"/>
      <c r="O21" s="75"/>
      <c r="P21" s="75"/>
      <c r="Q21" s="75"/>
      <c r="R21" s="75"/>
    </row>
    <row r="22" spans="2:18" ht="14.25" x14ac:dyDescent="0.2">
      <c r="B22" s="202"/>
      <c r="C22" s="203" t="s">
        <v>556</v>
      </c>
      <c r="D22" s="204"/>
      <c r="E22" s="205"/>
      <c r="F22" s="271">
        <v>10</v>
      </c>
      <c r="G22" s="206"/>
      <c r="H22" s="76" t="s">
        <v>25</v>
      </c>
      <c r="I22" s="206"/>
      <c r="J22" s="206"/>
      <c r="K22" s="206"/>
      <c r="L22" s="206"/>
      <c r="M22" s="206"/>
      <c r="N22" s="206"/>
      <c r="O22" s="206"/>
      <c r="P22" s="206"/>
      <c r="Q22" s="206"/>
      <c r="R22" s="206"/>
    </row>
    <row r="23" spans="2:18" ht="16.5" thickBot="1" x14ac:dyDescent="0.25">
      <c r="B23" s="202"/>
      <c r="C23" s="207" t="s">
        <v>482</v>
      </c>
      <c r="D23" s="208"/>
      <c r="E23" s="209"/>
      <c r="F23" s="277">
        <f>+F20+F22</f>
        <v>705.37166666666667</v>
      </c>
      <c r="G23" s="206"/>
      <c r="H23" s="76" t="s">
        <v>25</v>
      </c>
      <c r="I23" s="206"/>
      <c r="J23" s="206"/>
      <c r="K23" s="206"/>
      <c r="L23" s="206"/>
      <c r="M23" s="206"/>
      <c r="N23" s="206"/>
      <c r="O23" s="206"/>
      <c r="P23" s="206"/>
      <c r="Q23" s="206"/>
      <c r="R23" s="206"/>
    </row>
    <row r="24" spans="2:18" ht="14.25" x14ac:dyDescent="0.2">
      <c r="H24" s="76" t="s">
        <v>25</v>
      </c>
    </row>
    <row r="25" spans="2:18" ht="14.25" x14ac:dyDescent="0.2">
      <c r="H25" s="76">
        <f>+H7*E7</f>
        <v>32.700000000000003</v>
      </c>
    </row>
    <row r="26" spans="2:18" ht="14.25" x14ac:dyDescent="0.2">
      <c r="H26" s="76">
        <f t="shared" ref="H26:H44" si="2">+H8*E8</f>
        <v>17</v>
      </c>
    </row>
    <row r="27" spans="2:18" ht="14.25" x14ac:dyDescent="0.2">
      <c r="H27" s="76">
        <f t="shared" si="2"/>
        <v>23.625</v>
      </c>
    </row>
    <row r="28" spans="2:18" ht="14.25" x14ac:dyDescent="0.2">
      <c r="H28" s="76">
        <f t="shared" si="2"/>
        <v>21.75</v>
      </c>
    </row>
    <row r="29" spans="2:18" ht="14.25" x14ac:dyDescent="0.2">
      <c r="H29" s="76">
        <f t="shared" si="2"/>
        <v>2.2800000000000002</v>
      </c>
    </row>
    <row r="30" spans="2:18" ht="14.25" x14ac:dyDescent="0.2">
      <c r="H30" s="76">
        <f t="shared" si="2"/>
        <v>13.25</v>
      </c>
    </row>
    <row r="31" spans="2:18" ht="14.25" x14ac:dyDescent="0.2">
      <c r="H31" s="76">
        <f t="shared" si="2"/>
        <v>3.4</v>
      </c>
    </row>
    <row r="32" spans="2:18" ht="14.25" x14ac:dyDescent="0.2">
      <c r="H32" s="76">
        <f t="shared" si="2"/>
        <v>12</v>
      </c>
    </row>
    <row r="33" spans="8:8" ht="14.25" x14ac:dyDescent="0.2">
      <c r="H33" s="76">
        <f t="shared" si="2"/>
        <v>8.25</v>
      </c>
    </row>
    <row r="34" spans="8:8" ht="14.25" x14ac:dyDescent="0.2">
      <c r="H34" s="76">
        <f t="shared" si="2"/>
        <v>8.9500000000000011</v>
      </c>
    </row>
    <row r="35" spans="8:8" ht="14.25" x14ac:dyDescent="0.2">
      <c r="H35" s="76">
        <f t="shared" si="2"/>
        <v>3</v>
      </c>
    </row>
    <row r="36" spans="8:8" ht="14.25" x14ac:dyDescent="0.2">
      <c r="H36" s="76">
        <f t="shared" si="2"/>
        <v>5</v>
      </c>
    </row>
    <row r="37" spans="8:8" ht="14.25" x14ac:dyDescent="0.2">
      <c r="H37" s="76">
        <f t="shared" si="2"/>
        <v>4</v>
      </c>
    </row>
    <row r="38" spans="8:8" ht="14.25" x14ac:dyDescent="0.2">
      <c r="H38" s="76" t="e">
        <f t="shared" si="2"/>
        <v>#VALUE!</v>
      </c>
    </row>
    <row r="39" spans="8:8" ht="14.25" x14ac:dyDescent="0.2">
      <c r="H39" s="76" t="e">
        <f t="shared" si="2"/>
        <v>#VALUE!</v>
      </c>
    </row>
    <row r="40" spans="8:8" ht="14.25" x14ac:dyDescent="0.2">
      <c r="H40" s="76" t="e">
        <f t="shared" si="2"/>
        <v>#VALUE!</v>
      </c>
    </row>
    <row r="41" spans="8:8" ht="14.25" x14ac:dyDescent="0.2">
      <c r="H41" s="76" t="e">
        <f t="shared" si="2"/>
        <v>#VALUE!</v>
      </c>
    </row>
    <row r="42" spans="8:8" ht="14.25" x14ac:dyDescent="0.2">
      <c r="H42" s="76" t="e">
        <f t="shared" si="2"/>
        <v>#VALUE!</v>
      </c>
    </row>
    <row r="43" spans="8:8" ht="14.25" x14ac:dyDescent="0.2">
      <c r="H43" s="76">
        <f t="shared" si="2"/>
        <v>0</v>
      </c>
    </row>
    <row r="44" spans="8:8" ht="14.25" x14ac:dyDescent="0.2">
      <c r="H44" s="76">
        <f t="shared" si="2"/>
        <v>0</v>
      </c>
    </row>
    <row r="45" spans="8:8" ht="14.25" x14ac:dyDescent="0.2">
      <c r="H45" s="76"/>
    </row>
  </sheetData>
  <sheetProtection password="FC04" sheet="1" objects="1" scenarios="1"/>
  <mergeCells count="11">
    <mergeCell ref="B2:R2"/>
    <mergeCell ref="P5:Q5"/>
    <mergeCell ref="B20:C20"/>
    <mergeCell ref="F4:Q4"/>
    <mergeCell ref="B5:B6"/>
    <mergeCell ref="C5:C6"/>
    <mergeCell ref="E5:E6"/>
    <mergeCell ref="F5:F6"/>
    <mergeCell ref="H5:J5"/>
    <mergeCell ref="K5:K6"/>
    <mergeCell ref="M5:O5"/>
  </mergeCells>
  <printOptions horizontalCentered="1" verticalCentered="1"/>
  <pageMargins left="0.70866141732283472" right="0.70866141732283472" top="0.74803149606299213" bottom="0.74803149606299213" header="0.31496062992125984" footer="0.31496062992125984"/>
  <pageSetup paperSize="11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9"/>
  <sheetViews>
    <sheetView topLeftCell="C33" zoomScale="80" zoomScaleNormal="80" workbookViewId="0">
      <selection activeCell="F41" sqref="F41"/>
    </sheetView>
  </sheetViews>
  <sheetFormatPr baseColWidth="10" defaultRowHeight="15" x14ac:dyDescent="0.25"/>
  <cols>
    <col min="2" max="2" width="27.140625" customWidth="1"/>
    <col min="3" max="3" width="65" customWidth="1"/>
    <col min="4" max="4" width="19.42578125" customWidth="1"/>
    <col min="5" max="5" width="41.85546875" style="35" customWidth="1"/>
    <col min="6" max="6" width="18.28515625" customWidth="1"/>
  </cols>
  <sheetData>
    <row r="1" spans="1:6" ht="15.75" thickBot="1" x14ac:dyDescent="0.3"/>
    <row r="2" spans="1:6" ht="97.5" customHeight="1" thickBot="1" x14ac:dyDescent="0.3">
      <c r="A2" s="344" t="s">
        <v>246</v>
      </c>
      <c r="B2" s="345"/>
      <c r="C2" s="345"/>
      <c r="D2" s="346"/>
      <c r="E2" s="342" t="s">
        <v>377</v>
      </c>
      <c r="F2" s="343"/>
    </row>
    <row r="3" spans="1:6" ht="211.9" customHeight="1" thickBot="1" x14ac:dyDescent="0.3">
      <c r="A3" s="310" t="s">
        <v>280</v>
      </c>
      <c r="B3" s="310"/>
      <c r="C3" s="347" t="s">
        <v>447</v>
      </c>
      <c r="D3" s="348"/>
      <c r="E3" s="351" t="s">
        <v>359</v>
      </c>
      <c r="F3" s="351"/>
    </row>
    <row r="4" spans="1:6" ht="50.1" customHeight="1" thickBot="1" x14ac:dyDescent="0.3">
      <c r="A4" s="310" t="s">
        <v>34</v>
      </c>
      <c r="B4" s="310" t="s">
        <v>34</v>
      </c>
      <c r="C4" s="347" t="s">
        <v>33</v>
      </c>
      <c r="D4" s="348"/>
      <c r="E4" s="351" t="s">
        <v>359</v>
      </c>
      <c r="F4" s="351"/>
    </row>
    <row r="5" spans="1:6" ht="168.75" customHeight="1" thickBot="1" x14ac:dyDescent="0.3">
      <c r="A5" s="310" t="s">
        <v>281</v>
      </c>
      <c r="B5" s="310"/>
      <c r="C5" s="349" t="s">
        <v>264</v>
      </c>
      <c r="D5" s="350"/>
      <c r="E5" s="351" t="s">
        <v>359</v>
      </c>
      <c r="F5" s="351"/>
    </row>
    <row r="6" spans="1:6" ht="88.5" customHeight="1" thickBot="1" x14ac:dyDescent="0.3">
      <c r="A6" s="310" t="s">
        <v>250</v>
      </c>
      <c r="B6" s="310"/>
      <c r="C6" s="352" t="s">
        <v>549</v>
      </c>
      <c r="D6" s="353"/>
      <c r="E6" s="351" t="s">
        <v>359</v>
      </c>
      <c r="F6" s="351"/>
    </row>
    <row r="7" spans="1:6" ht="15.75" thickBot="1" x14ac:dyDescent="0.3"/>
    <row r="8" spans="1:6" ht="15.75" customHeight="1" thickBot="1" x14ac:dyDescent="0.3">
      <c r="A8" s="292" t="s">
        <v>234</v>
      </c>
      <c r="B8" s="302" t="s">
        <v>228</v>
      </c>
      <c r="C8" s="303"/>
      <c r="D8" s="292" t="s">
        <v>227</v>
      </c>
      <c r="E8" s="313" t="s">
        <v>377</v>
      </c>
      <c r="F8" s="314"/>
    </row>
    <row r="9" spans="1:6" ht="47.25" customHeight="1" thickBot="1" x14ac:dyDescent="0.3">
      <c r="A9" s="292"/>
      <c r="B9" s="304"/>
      <c r="C9" s="305"/>
      <c r="D9" s="292"/>
      <c r="E9" s="315"/>
      <c r="F9" s="316"/>
    </row>
    <row r="10" spans="1:6" ht="30" customHeight="1" x14ac:dyDescent="0.25">
      <c r="A10" s="18">
        <v>1</v>
      </c>
      <c r="B10" s="354" t="s">
        <v>134</v>
      </c>
      <c r="C10" s="355"/>
      <c r="D10" s="108">
        <v>6</v>
      </c>
      <c r="E10" s="184" t="s">
        <v>621</v>
      </c>
      <c r="F10" s="179">
        <v>3</v>
      </c>
    </row>
    <row r="11" spans="1:6" ht="45" x14ac:dyDescent="0.25">
      <c r="A11" s="3">
        <v>2</v>
      </c>
      <c r="B11" s="331" t="s">
        <v>133</v>
      </c>
      <c r="C11" s="332"/>
      <c r="D11" s="16">
        <v>6</v>
      </c>
      <c r="E11" s="177" t="s">
        <v>620</v>
      </c>
      <c r="F11" s="180">
        <f>D11/2</f>
        <v>3</v>
      </c>
    </row>
    <row r="12" spans="1:6" x14ac:dyDescent="0.25">
      <c r="A12" s="3">
        <v>3</v>
      </c>
      <c r="B12" s="331" t="s">
        <v>132</v>
      </c>
      <c r="C12" s="332"/>
      <c r="D12" s="16">
        <v>6</v>
      </c>
      <c r="E12" s="177" t="s">
        <v>565</v>
      </c>
      <c r="F12" s="180">
        <f>D12</f>
        <v>6</v>
      </c>
    </row>
    <row r="13" spans="1:6" ht="75" customHeight="1" x14ac:dyDescent="0.25">
      <c r="A13" s="3">
        <v>4</v>
      </c>
      <c r="B13" s="333" t="s">
        <v>266</v>
      </c>
      <c r="C13" s="334"/>
      <c r="D13" s="16">
        <v>6</v>
      </c>
      <c r="E13" s="177" t="s">
        <v>565</v>
      </c>
      <c r="F13" s="180">
        <f>D13</f>
        <v>6</v>
      </c>
    </row>
    <row r="14" spans="1:6" x14ac:dyDescent="0.25">
      <c r="A14" s="3">
        <v>5</v>
      </c>
      <c r="B14" s="331" t="s">
        <v>131</v>
      </c>
      <c r="C14" s="332"/>
      <c r="D14" s="16">
        <v>6</v>
      </c>
      <c r="E14" s="177" t="s">
        <v>565</v>
      </c>
      <c r="F14" s="180">
        <f>D14</f>
        <v>6</v>
      </c>
    </row>
    <row r="15" spans="1:6" ht="105" x14ac:dyDescent="0.25">
      <c r="A15" s="3">
        <v>6</v>
      </c>
      <c r="B15" s="331" t="s">
        <v>130</v>
      </c>
      <c r="C15" s="332"/>
      <c r="D15" s="16">
        <v>5</v>
      </c>
      <c r="E15" s="177" t="s">
        <v>622</v>
      </c>
      <c r="F15" s="180">
        <f>D15/2</f>
        <v>2.5</v>
      </c>
    </row>
    <row r="16" spans="1:6" ht="30" x14ac:dyDescent="0.25">
      <c r="A16" s="3">
        <v>7</v>
      </c>
      <c r="B16" s="331" t="s">
        <v>129</v>
      </c>
      <c r="C16" s="332"/>
      <c r="D16" s="16">
        <v>6</v>
      </c>
      <c r="E16" s="177" t="s">
        <v>623</v>
      </c>
      <c r="F16" s="180">
        <f>D16/2</f>
        <v>3</v>
      </c>
    </row>
    <row r="17" spans="1:6" x14ac:dyDescent="0.25">
      <c r="A17" s="3">
        <v>8</v>
      </c>
      <c r="B17" s="331" t="s">
        <v>128</v>
      </c>
      <c r="C17" s="332"/>
      <c r="D17" s="16">
        <v>6</v>
      </c>
      <c r="E17" s="177" t="s">
        <v>565</v>
      </c>
      <c r="F17" s="180">
        <v>6</v>
      </c>
    </row>
    <row r="18" spans="1:6" x14ac:dyDescent="0.25">
      <c r="A18" s="3">
        <v>9</v>
      </c>
      <c r="B18" s="333" t="s">
        <v>258</v>
      </c>
      <c r="C18" s="334"/>
      <c r="D18" s="16">
        <v>5</v>
      </c>
      <c r="E18" s="177" t="s">
        <v>624</v>
      </c>
      <c r="F18" s="180">
        <f>D18/2</f>
        <v>2.5</v>
      </c>
    </row>
    <row r="19" spans="1:6" ht="30" x14ac:dyDescent="0.25">
      <c r="A19" s="3">
        <v>10</v>
      </c>
      <c r="B19" s="333" t="s">
        <v>127</v>
      </c>
      <c r="C19" s="334"/>
      <c r="D19" s="16">
        <v>6</v>
      </c>
      <c r="E19" s="177" t="s">
        <v>625</v>
      </c>
      <c r="F19" s="180">
        <f>D19/2</f>
        <v>3</v>
      </c>
    </row>
    <row r="20" spans="1:6" ht="29.25" customHeight="1" x14ac:dyDescent="0.25">
      <c r="A20" s="3">
        <v>11</v>
      </c>
      <c r="B20" s="331" t="s">
        <v>126</v>
      </c>
      <c r="C20" s="332"/>
      <c r="D20" s="16">
        <v>10</v>
      </c>
      <c r="E20" s="177" t="s">
        <v>565</v>
      </c>
      <c r="F20" s="180">
        <f t="shared" ref="F20:F25" si="0">D20</f>
        <v>10</v>
      </c>
    </row>
    <row r="21" spans="1:6" x14ac:dyDescent="0.25">
      <c r="A21" s="3">
        <v>12</v>
      </c>
      <c r="B21" s="331" t="s">
        <v>125</v>
      </c>
      <c r="C21" s="332"/>
      <c r="D21" s="16">
        <v>6</v>
      </c>
      <c r="E21" s="177" t="s">
        <v>565</v>
      </c>
      <c r="F21" s="180">
        <f t="shared" si="0"/>
        <v>6</v>
      </c>
    </row>
    <row r="22" spans="1:6" x14ac:dyDescent="0.25">
      <c r="A22" s="3">
        <v>13</v>
      </c>
      <c r="B22" s="331" t="s">
        <v>124</v>
      </c>
      <c r="C22" s="332"/>
      <c r="D22" s="16">
        <v>6</v>
      </c>
      <c r="E22" s="177" t="s">
        <v>565</v>
      </c>
      <c r="F22" s="180">
        <f t="shared" si="0"/>
        <v>6</v>
      </c>
    </row>
    <row r="23" spans="1:6" x14ac:dyDescent="0.25">
      <c r="A23" s="3">
        <v>14</v>
      </c>
      <c r="B23" s="331" t="s">
        <v>123</v>
      </c>
      <c r="C23" s="332"/>
      <c r="D23" s="16">
        <v>6</v>
      </c>
      <c r="E23" s="177" t="s">
        <v>565</v>
      </c>
      <c r="F23" s="180">
        <f t="shared" si="0"/>
        <v>6</v>
      </c>
    </row>
    <row r="24" spans="1:6" x14ac:dyDescent="0.25">
      <c r="A24" s="3">
        <v>15</v>
      </c>
      <c r="B24" s="331" t="s">
        <v>122</v>
      </c>
      <c r="C24" s="332"/>
      <c r="D24" s="16">
        <v>6</v>
      </c>
      <c r="E24" s="177" t="s">
        <v>565</v>
      </c>
      <c r="F24" s="180">
        <f t="shared" si="0"/>
        <v>6</v>
      </c>
    </row>
    <row r="25" spans="1:6" ht="45.6" customHeight="1" x14ac:dyDescent="0.25">
      <c r="A25" s="3">
        <v>16</v>
      </c>
      <c r="B25" s="331" t="s">
        <v>254</v>
      </c>
      <c r="C25" s="332"/>
      <c r="D25" s="16">
        <v>5</v>
      </c>
      <c r="E25" s="177" t="s">
        <v>565</v>
      </c>
      <c r="F25" s="180">
        <f t="shared" si="0"/>
        <v>5</v>
      </c>
    </row>
    <row r="26" spans="1:6" x14ac:dyDescent="0.25">
      <c r="A26" s="3">
        <v>17</v>
      </c>
      <c r="B26" s="331" t="s">
        <v>121</v>
      </c>
      <c r="C26" s="332"/>
      <c r="D26" s="16">
        <v>6</v>
      </c>
      <c r="E26" s="177" t="s">
        <v>626</v>
      </c>
      <c r="F26" s="180">
        <f>D26/2</f>
        <v>3</v>
      </c>
    </row>
    <row r="27" spans="1:6" x14ac:dyDescent="0.25">
      <c r="A27" s="3">
        <v>18</v>
      </c>
      <c r="B27" s="331" t="s">
        <v>120</v>
      </c>
      <c r="C27" s="332"/>
      <c r="D27" s="16">
        <v>8</v>
      </c>
      <c r="E27" s="177" t="s">
        <v>577</v>
      </c>
      <c r="F27" s="180">
        <v>0</v>
      </c>
    </row>
    <row r="28" spans="1:6" ht="37.5" customHeight="1" x14ac:dyDescent="0.25">
      <c r="A28" s="3">
        <v>19</v>
      </c>
      <c r="B28" s="331" t="s">
        <v>119</v>
      </c>
      <c r="C28" s="332"/>
      <c r="D28" s="16">
        <v>10</v>
      </c>
      <c r="E28" s="177" t="s">
        <v>565</v>
      </c>
      <c r="F28" s="180">
        <f>D28</f>
        <v>10</v>
      </c>
    </row>
    <row r="29" spans="1:6" ht="135" x14ac:dyDescent="0.25">
      <c r="A29" s="3">
        <v>20</v>
      </c>
      <c r="B29" s="331" t="s">
        <v>251</v>
      </c>
      <c r="C29" s="332"/>
      <c r="D29" s="16">
        <v>6</v>
      </c>
      <c r="E29" s="177" t="s">
        <v>627</v>
      </c>
      <c r="F29" s="180">
        <f>D29/2</f>
        <v>3</v>
      </c>
    </row>
    <row r="30" spans="1:6" x14ac:dyDescent="0.25">
      <c r="A30" s="3">
        <v>21</v>
      </c>
      <c r="B30" s="331" t="s">
        <v>118</v>
      </c>
      <c r="C30" s="332"/>
      <c r="D30" s="16">
        <v>6</v>
      </c>
      <c r="E30" s="177" t="s">
        <v>565</v>
      </c>
      <c r="F30" s="180">
        <v>6</v>
      </c>
    </row>
    <row r="31" spans="1:6" ht="47.45" customHeight="1" x14ac:dyDescent="0.25">
      <c r="A31" s="3">
        <v>22</v>
      </c>
      <c r="B31" s="331" t="s">
        <v>117</v>
      </c>
      <c r="C31" s="332"/>
      <c r="D31" s="16">
        <v>6</v>
      </c>
      <c r="E31" s="177" t="s">
        <v>628</v>
      </c>
      <c r="F31" s="180">
        <v>3</v>
      </c>
    </row>
    <row r="32" spans="1:6" ht="145.15" customHeight="1" x14ac:dyDescent="0.25">
      <c r="A32" s="3">
        <v>23</v>
      </c>
      <c r="B32" s="331" t="s">
        <v>257</v>
      </c>
      <c r="C32" s="332"/>
      <c r="D32" s="16">
        <v>10</v>
      </c>
      <c r="E32" s="177" t="s">
        <v>629</v>
      </c>
      <c r="F32" s="180">
        <f>D32/2</f>
        <v>5</v>
      </c>
    </row>
    <row r="33" spans="1:6" ht="33" customHeight="1" x14ac:dyDescent="0.25">
      <c r="A33" s="3">
        <v>24</v>
      </c>
      <c r="B33" s="331" t="s">
        <v>252</v>
      </c>
      <c r="C33" s="332"/>
      <c r="D33" s="16">
        <v>10</v>
      </c>
      <c r="E33" s="177" t="s">
        <v>565</v>
      </c>
      <c r="F33" s="180">
        <f>D33</f>
        <v>10</v>
      </c>
    </row>
    <row r="34" spans="1:6" ht="29.45" customHeight="1" x14ac:dyDescent="0.25">
      <c r="A34" s="3">
        <v>25</v>
      </c>
      <c r="B34" s="331" t="s">
        <v>256</v>
      </c>
      <c r="C34" s="332"/>
      <c r="D34" s="16">
        <v>6</v>
      </c>
      <c r="E34" s="177" t="s">
        <v>577</v>
      </c>
      <c r="F34" s="180">
        <v>0</v>
      </c>
    </row>
    <row r="35" spans="1:6" ht="57.75" customHeight="1" x14ac:dyDescent="0.25">
      <c r="A35" s="3">
        <v>26</v>
      </c>
      <c r="B35" s="333" t="s">
        <v>262</v>
      </c>
      <c r="C35" s="334"/>
      <c r="D35" s="16">
        <v>5</v>
      </c>
      <c r="E35" s="177" t="s">
        <v>630</v>
      </c>
      <c r="F35" s="180">
        <f>D35/2</f>
        <v>2.5</v>
      </c>
    </row>
    <row r="36" spans="1:6" ht="54.75" customHeight="1" x14ac:dyDescent="0.25">
      <c r="A36" s="3">
        <v>27</v>
      </c>
      <c r="B36" s="331" t="s">
        <v>261</v>
      </c>
      <c r="C36" s="332"/>
      <c r="D36" s="16">
        <v>10</v>
      </c>
      <c r="E36" s="177" t="s">
        <v>565</v>
      </c>
      <c r="F36" s="180">
        <f>D36</f>
        <v>10</v>
      </c>
    </row>
    <row r="37" spans="1:6" ht="32.25" customHeight="1" x14ac:dyDescent="0.25">
      <c r="A37" s="3">
        <v>28</v>
      </c>
      <c r="B37" s="331" t="s">
        <v>116</v>
      </c>
      <c r="C37" s="332"/>
      <c r="D37" s="16">
        <v>15</v>
      </c>
      <c r="E37" s="177" t="s">
        <v>577</v>
      </c>
      <c r="F37" s="180">
        <v>0</v>
      </c>
    </row>
    <row r="38" spans="1:6" ht="78.75" customHeight="1" x14ac:dyDescent="0.25">
      <c r="A38" s="3">
        <v>29</v>
      </c>
      <c r="B38" s="331" t="s">
        <v>253</v>
      </c>
      <c r="C38" s="332"/>
      <c r="D38" s="16">
        <v>10</v>
      </c>
      <c r="E38" s="177" t="s">
        <v>565</v>
      </c>
      <c r="F38" s="180">
        <f>D38</f>
        <v>10</v>
      </c>
    </row>
    <row r="39" spans="1:6" x14ac:dyDescent="0.25">
      <c r="A39" s="3">
        <v>30</v>
      </c>
      <c r="B39" s="331" t="s">
        <v>260</v>
      </c>
      <c r="C39" s="332"/>
      <c r="D39" s="16">
        <v>5</v>
      </c>
      <c r="E39" s="177" t="s">
        <v>631</v>
      </c>
      <c r="F39" s="180">
        <f>D39/2</f>
        <v>2.5</v>
      </c>
    </row>
    <row r="40" spans="1:6" x14ac:dyDescent="0.25">
      <c r="A40" s="3">
        <v>31</v>
      </c>
      <c r="B40" s="331" t="s">
        <v>115</v>
      </c>
      <c r="C40" s="332"/>
      <c r="D40" s="16">
        <v>10</v>
      </c>
      <c r="E40" s="177" t="s">
        <v>565</v>
      </c>
      <c r="F40" s="180">
        <f>D40</f>
        <v>10</v>
      </c>
    </row>
    <row r="41" spans="1:6" x14ac:dyDescent="0.25">
      <c r="A41" s="3">
        <v>32</v>
      </c>
      <c r="B41" s="331" t="s">
        <v>114</v>
      </c>
      <c r="C41" s="332"/>
      <c r="D41" s="16">
        <v>5</v>
      </c>
      <c r="E41" s="177" t="s">
        <v>577</v>
      </c>
      <c r="F41" s="180">
        <v>0</v>
      </c>
    </row>
    <row r="42" spans="1:6" x14ac:dyDescent="0.25">
      <c r="A42" s="3">
        <v>33</v>
      </c>
      <c r="B42" s="331" t="s">
        <v>113</v>
      </c>
      <c r="C42" s="332"/>
      <c r="D42" s="16">
        <v>5</v>
      </c>
      <c r="E42" s="177" t="s">
        <v>565</v>
      </c>
      <c r="F42" s="180">
        <f>D42</f>
        <v>5</v>
      </c>
    </row>
    <row r="43" spans="1:6" ht="76.5" customHeight="1" x14ac:dyDescent="0.25">
      <c r="A43" s="3">
        <v>34</v>
      </c>
      <c r="B43" s="333" t="s">
        <v>255</v>
      </c>
      <c r="C43" s="334"/>
      <c r="D43" s="30">
        <v>5</v>
      </c>
      <c r="E43" s="177" t="s">
        <v>632</v>
      </c>
      <c r="F43" s="180">
        <f>D43/2</f>
        <v>2.5</v>
      </c>
    </row>
    <row r="44" spans="1:6" ht="45" customHeight="1" x14ac:dyDescent="0.25">
      <c r="A44" s="106">
        <v>35</v>
      </c>
      <c r="B44" s="336" t="s">
        <v>263</v>
      </c>
      <c r="C44" s="337"/>
      <c r="D44" s="107">
        <v>5</v>
      </c>
      <c r="E44" s="256" t="s">
        <v>633</v>
      </c>
      <c r="F44" s="181">
        <f>D44</f>
        <v>5</v>
      </c>
    </row>
    <row r="45" spans="1:6" ht="45" customHeight="1" thickBot="1" x14ac:dyDescent="0.3">
      <c r="A45" s="148">
        <v>36</v>
      </c>
      <c r="B45" s="340" t="s">
        <v>265</v>
      </c>
      <c r="C45" s="341"/>
      <c r="D45" s="107"/>
      <c r="E45" s="256" t="s">
        <v>577</v>
      </c>
      <c r="F45" s="181">
        <v>0</v>
      </c>
    </row>
    <row r="46" spans="1:6" ht="46.5" customHeight="1" x14ac:dyDescent="0.25">
      <c r="A46" s="17">
        <v>36</v>
      </c>
      <c r="B46" s="338" t="s">
        <v>259</v>
      </c>
      <c r="C46" s="339"/>
      <c r="D46" s="30">
        <v>5</v>
      </c>
      <c r="E46" s="177" t="s">
        <v>577</v>
      </c>
      <c r="F46" s="180">
        <v>0</v>
      </c>
    </row>
    <row r="47" spans="1:6" ht="90.75" thickBot="1" x14ac:dyDescent="0.3">
      <c r="A47" s="109">
        <v>36</v>
      </c>
      <c r="B47" s="340" t="s">
        <v>523</v>
      </c>
      <c r="C47" s="341"/>
      <c r="D47" s="110">
        <v>5</v>
      </c>
      <c r="E47" s="178" t="s">
        <v>634</v>
      </c>
      <c r="F47" s="182">
        <f>D47/2</f>
        <v>2.5</v>
      </c>
    </row>
    <row r="48" spans="1:6" ht="46.5" customHeight="1" thickBot="1" x14ac:dyDescent="0.3">
      <c r="A48" s="328" t="s">
        <v>356</v>
      </c>
      <c r="B48" s="328"/>
      <c r="C48" s="328"/>
      <c r="D48" s="36">
        <f>SUM(D10:D47)</f>
        <v>250</v>
      </c>
      <c r="E48" s="36">
        <f t="shared" ref="E48" si="1">SUM(E10:E47)</f>
        <v>0</v>
      </c>
      <c r="F48" s="36">
        <f>SUM(F10:F47)</f>
        <v>170</v>
      </c>
    </row>
    <row r="49" spans="1:6" ht="124.5" customHeight="1" x14ac:dyDescent="0.25">
      <c r="A49" s="335" t="s">
        <v>247</v>
      </c>
      <c r="B49" s="335"/>
      <c r="C49" s="335"/>
      <c r="D49" s="335"/>
      <c r="E49" s="335"/>
      <c r="F49" s="335"/>
    </row>
  </sheetData>
  <mergeCells count="58">
    <mergeCell ref="B13:C13"/>
    <mergeCell ref="B14:C14"/>
    <mergeCell ref="B15:C15"/>
    <mergeCell ref="B16:C16"/>
    <mergeCell ref="B10:C10"/>
    <mergeCell ref="B11:C11"/>
    <mergeCell ref="E6:F6"/>
    <mergeCell ref="E8:F9"/>
    <mergeCell ref="B12:C12"/>
    <mergeCell ref="B8:C9"/>
    <mergeCell ref="D8:D9"/>
    <mergeCell ref="A6:B6"/>
    <mergeCell ref="C6:D6"/>
    <mergeCell ref="A8:A9"/>
    <mergeCell ref="E2:F2"/>
    <mergeCell ref="A3:B3"/>
    <mergeCell ref="A4:B4"/>
    <mergeCell ref="A5:B5"/>
    <mergeCell ref="A2:D2"/>
    <mergeCell ref="C3:D3"/>
    <mergeCell ref="C4:D4"/>
    <mergeCell ref="C5:D5"/>
    <mergeCell ref="E3:F3"/>
    <mergeCell ref="E4:F4"/>
    <mergeCell ref="E5:F5"/>
    <mergeCell ref="A49:F49"/>
    <mergeCell ref="B40:C40"/>
    <mergeCell ref="B41:C41"/>
    <mergeCell ref="B42:C42"/>
    <mergeCell ref="B34:C34"/>
    <mergeCell ref="B35:C35"/>
    <mergeCell ref="B36:C36"/>
    <mergeCell ref="B37:C37"/>
    <mergeCell ref="B38:C38"/>
    <mergeCell ref="B39:C39"/>
    <mergeCell ref="B43:C43"/>
    <mergeCell ref="B44:C44"/>
    <mergeCell ref="A48:C48"/>
    <mergeCell ref="B46:C46"/>
    <mergeCell ref="B47:C47"/>
    <mergeCell ref="B45:C45"/>
    <mergeCell ref="B17:C17"/>
    <mergeCell ref="B18:C18"/>
    <mergeCell ref="B19:C19"/>
    <mergeCell ref="B20:C20"/>
    <mergeCell ref="B30:C30"/>
    <mergeCell ref="B21:C21"/>
    <mergeCell ref="B31:C31"/>
    <mergeCell ref="B32:C32"/>
    <mergeCell ref="B33:C33"/>
    <mergeCell ref="B22:C22"/>
    <mergeCell ref="B23:C23"/>
    <mergeCell ref="B24:C24"/>
    <mergeCell ref="B25:C25"/>
    <mergeCell ref="B26:C26"/>
    <mergeCell ref="B27:C27"/>
    <mergeCell ref="B29:C29"/>
    <mergeCell ref="B28:C28"/>
  </mergeCells>
  <printOptions horizontalCentered="1" verticalCentered="1"/>
  <pageMargins left="0.70866141732283472" right="0.70866141732283472" top="1.299212598425197" bottom="0.74803149606299213" header="0.31496062992125984" footer="0.31496062992125984"/>
  <pageSetup paperSize="181" scale="5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F36"/>
  <sheetViews>
    <sheetView view="pageBreakPreview" topLeftCell="A2" zoomScale="81" zoomScaleNormal="100" zoomScaleSheetLayoutView="81" workbookViewId="0">
      <selection activeCell="E6" sqref="E6:F6"/>
    </sheetView>
  </sheetViews>
  <sheetFormatPr baseColWidth="10" defaultRowHeight="15" x14ac:dyDescent="0.25"/>
  <cols>
    <col min="1" max="1" width="11.42578125" customWidth="1"/>
    <col min="2" max="2" width="19.85546875" customWidth="1"/>
    <col min="3" max="3" width="77.85546875" customWidth="1"/>
    <col min="4" max="4" width="14.85546875" customWidth="1"/>
    <col min="5" max="5" width="23.85546875" customWidth="1"/>
    <col min="6" max="6" width="19.85546875" customWidth="1"/>
  </cols>
  <sheetData>
    <row r="4" spans="1:6" ht="84" customHeight="1" x14ac:dyDescent="0.25">
      <c r="A4" s="359" t="s">
        <v>270</v>
      </c>
      <c r="B4" s="359"/>
      <c r="C4" s="359"/>
      <c r="D4" s="359"/>
      <c r="E4" s="356" t="s">
        <v>377</v>
      </c>
      <c r="F4" s="356"/>
    </row>
    <row r="5" spans="1:6" ht="61.5" customHeight="1" x14ac:dyDescent="0.25">
      <c r="A5" s="357" t="s">
        <v>24</v>
      </c>
      <c r="B5" s="357"/>
      <c r="C5" s="360" t="s">
        <v>267</v>
      </c>
      <c r="D5" s="360"/>
      <c r="E5" s="363" t="s">
        <v>359</v>
      </c>
      <c r="F5" s="363"/>
    </row>
    <row r="6" spans="1:6" ht="256.5" customHeight="1" x14ac:dyDescent="0.25">
      <c r="A6" s="358" t="s">
        <v>282</v>
      </c>
      <c r="B6" s="358"/>
      <c r="C6" s="361" t="s">
        <v>524</v>
      </c>
      <c r="D6" s="361"/>
      <c r="E6" s="363" t="s">
        <v>359</v>
      </c>
      <c r="F6" s="363"/>
    </row>
    <row r="7" spans="1:6" ht="31.5" customHeight="1" x14ac:dyDescent="0.25">
      <c r="A7" s="358" t="s">
        <v>250</v>
      </c>
      <c r="B7" s="358"/>
      <c r="C7" s="362" t="s">
        <v>525</v>
      </c>
      <c r="D7" s="362"/>
      <c r="E7" s="363" t="s">
        <v>359</v>
      </c>
      <c r="F7" s="363"/>
    </row>
    <row r="8" spans="1:6" ht="30.75" customHeight="1" x14ac:dyDescent="0.25">
      <c r="A8" s="358" t="s">
        <v>268</v>
      </c>
      <c r="B8" s="358"/>
      <c r="C8" s="362" t="s">
        <v>526</v>
      </c>
      <c r="D8" s="362"/>
      <c r="E8" s="363" t="s">
        <v>359</v>
      </c>
      <c r="F8" s="363"/>
    </row>
    <row r="9" spans="1:6" ht="15.75" x14ac:dyDescent="0.25">
      <c r="A9" s="14"/>
      <c r="B9" s="14"/>
      <c r="C9" s="15"/>
    </row>
    <row r="10" spans="1:6" ht="15.75" customHeight="1" thickBot="1" x14ac:dyDescent="0.3">
      <c r="E10" t="s">
        <v>25</v>
      </c>
      <c r="F10" t="s">
        <v>25</v>
      </c>
    </row>
    <row r="11" spans="1:6" ht="15.75" customHeight="1" thickBot="1" x14ac:dyDescent="0.3">
      <c r="A11" s="292" t="s">
        <v>234</v>
      </c>
      <c r="B11" s="302" t="s">
        <v>228</v>
      </c>
      <c r="C11" s="303"/>
      <c r="D11" s="292" t="s">
        <v>227</v>
      </c>
      <c r="E11" s="313" t="s">
        <v>377</v>
      </c>
      <c r="F11" s="314"/>
    </row>
    <row r="12" spans="1:6" ht="48.75" customHeight="1" thickBot="1" x14ac:dyDescent="0.3">
      <c r="A12" s="292"/>
      <c r="B12" s="304"/>
      <c r="C12" s="305"/>
      <c r="D12" s="292"/>
      <c r="E12" s="364"/>
      <c r="F12" s="365"/>
    </row>
    <row r="13" spans="1:6" x14ac:dyDescent="0.25">
      <c r="A13" s="3">
        <v>1</v>
      </c>
      <c r="B13" s="331" t="s">
        <v>88</v>
      </c>
      <c r="C13" s="332"/>
      <c r="D13" s="3">
        <v>10</v>
      </c>
      <c r="E13" s="177" t="s">
        <v>565</v>
      </c>
      <c r="F13" s="177">
        <f>D13</f>
        <v>10</v>
      </c>
    </row>
    <row r="14" spans="1:6" x14ac:dyDescent="0.25">
      <c r="A14" s="3">
        <v>2</v>
      </c>
      <c r="B14" s="331" t="s">
        <v>87</v>
      </c>
      <c r="C14" s="332"/>
      <c r="D14" s="3">
        <v>10</v>
      </c>
      <c r="E14" s="177" t="s">
        <v>565</v>
      </c>
      <c r="F14" s="177">
        <f>D14</f>
        <v>10</v>
      </c>
    </row>
    <row r="15" spans="1:6" x14ac:dyDescent="0.25">
      <c r="A15" s="3">
        <v>3</v>
      </c>
      <c r="B15" s="331" t="s">
        <v>269</v>
      </c>
      <c r="C15" s="332"/>
      <c r="D15" s="3">
        <v>10</v>
      </c>
      <c r="E15" s="177" t="s">
        <v>565</v>
      </c>
      <c r="F15" s="177">
        <f>D15</f>
        <v>10</v>
      </c>
    </row>
    <row r="16" spans="1:6" x14ac:dyDescent="0.25">
      <c r="A16" s="3">
        <v>4</v>
      </c>
      <c r="B16" s="331" t="s">
        <v>86</v>
      </c>
      <c r="C16" s="332"/>
      <c r="D16" s="3">
        <v>10</v>
      </c>
      <c r="E16" s="177" t="s">
        <v>565</v>
      </c>
      <c r="F16" s="177">
        <f>D16</f>
        <v>10</v>
      </c>
    </row>
    <row r="17" spans="1:6" x14ac:dyDescent="0.25">
      <c r="A17" s="3">
        <v>5</v>
      </c>
      <c r="B17" s="331" t="s">
        <v>85</v>
      </c>
      <c r="C17" s="332"/>
      <c r="D17" s="3">
        <v>10</v>
      </c>
      <c r="E17" s="177" t="s">
        <v>636</v>
      </c>
      <c r="F17" s="177">
        <v>0</v>
      </c>
    </row>
    <row r="18" spans="1:6" ht="15" customHeight="1" x14ac:dyDescent="0.25">
      <c r="A18" s="3">
        <v>6</v>
      </c>
      <c r="B18" s="331" t="s">
        <v>84</v>
      </c>
      <c r="C18" s="332"/>
      <c r="D18" s="3">
        <v>10</v>
      </c>
      <c r="E18" s="177" t="s">
        <v>565</v>
      </c>
      <c r="F18" s="177">
        <f t="shared" ref="F18:F24" si="0">D18</f>
        <v>10</v>
      </c>
    </row>
    <row r="19" spans="1:6" ht="15" customHeight="1" x14ac:dyDescent="0.25">
      <c r="A19" s="3">
        <v>7</v>
      </c>
      <c r="B19" s="331" t="s">
        <v>83</v>
      </c>
      <c r="C19" s="332"/>
      <c r="D19" s="3">
        <v>15</v>
      </c>
      <c r="E19" s="177" t="s">
        <v>565</v>
      </c>
      <c r="F19" s="177">
        <f t="shared" si="0"/>
        <v>15</v>
      </c>
    </row>
    <row r="20" spans="1:6" x14ac:dyDescent="0.25">
      <c r="A20" s="3">
        <v>8</v>
      </c>
      <c r="B20" s="331" t="s">
        <v>82</v>
      </c>
      <c r="C20" s="332"/>
      <c r="D20" s="3">
        <v>10</v>
      </c>
      <c r="E20" s="177" t="s">
        <v>565</v>
      </c>
      <c r="F20" s="177">
        <f t="shared" si="0"/>
        <v>10</v>
      </c>
    </row>
    <row r="21" spans="1:6" ht="15" customHeight="1" x14ac:dyDescent="0.25">
      <c r="A21" s="3">
        <v>9</v>
      </c>
      <c r="B21" s="331" t="s">
        <v>81</v>
      </c>
      <c r="C21" s="332"/>
      <c r="D21" s="3">
        <v>15</v>
      </c>
      <c r="E21" s="177" t="s">
        <v>565</v>
      </c>
      <c r="F21" s="177">
        <f t="shared" si="0"/>
        <v>15</v>
      </c>
    </row>
    <row r="22" spans="1:6" ht="30" x14ac:dyDescent="0.25">
      <c r="A22" s="3">
        <v>10</v>
      </c>
      <c r="B22" s="331" t="s">
        <v>80</v>
      </c>
      <c r="C22" s="332"/>
      <c r="D22" s="3">
        <v>15</v>
      </c>
      <c r="E22" s="177" t="s">
        <v>637</v>
      </c>
      <c r="F22" s="177">
        <v>7.5</v>
      </c>
    </row>
    <row r="23" spans="1:6" x14ac:dyDescent="0.25">
      <c r="A23" s="3">
        <v>11</v>
      </c>
      <c r="B23" s="331" t="s">
        <v>79</v>
      </c>
      <c r="C23" s="332"/>
      <c r="D23" s="3">
        <v>15</v>
      </c>
      <c r="E23" s="177" t="s">
        <v>565</v>
      </c>
      <c r="F23" s="177">
        <f t="shared" si="0"/>
        <v>15</v>
      </c>
    </row>
    <row r="24" spans="1:6" x14ac:dyDescent="0.25">
      <c r="A24" s="3">
        <v>12</v>
      </c>
      <c r="B24" s="331" t="s">
        <v>78</v>
      </c>
      <c r="C24" s="332"/>
      <c r="D24" s="3">
        <v>5</v>
      </c>
      <c r="E24" s="177" t="s">
        <v>565</v>
      </c>
      <c r="F24" s="177">
        <f t="shared" si="0"/>
        <v>5</v>
      </c>
    </row>
    <row r="25" spans="1:6" ht="30" x14ac:dyDescent="0.25">
      <c r="A25" s="3">
        <v>13</v>
      </c>
      <c r="B25" s="331" t="s">
        <v>77</v>
      </c>
      <c r="C25" s="332"/>
      <c r="D25" s="3">
        <v>10</v>
      </c>
      <c r="E25" s="177" t="s">
        <v>638</v>
      </c>
      <c r="F25" s="177">
        <v>5</v>
      </c>
    </row>
    <row r="26" spans="1:6" x14ac:dyDescent="0.25">
      <c r="A26" s="3">
        <v>14</v>
      </c>
      <c r="B26" s="331" t="s">
        <v>76</v>
      </c>
      <c r="C26" s="332"/>
      <c r="D26" s="3">
        <v>10</v>
      </c>
      <c r="E26" s="177" t="s">
        <v>577</v>
      </c>
      <c r="F26" s="177">
        <v>0</v>
      </c>
    </row>
    <row r="27" spans="1:6" x14ac:dyDescent="0.25">
      <c r="A27" s="3">
        <v>15</v>
      </c>
      <c r="B27" s="331" t="s">
        <v>75</v>
      </c>
      <c r="C27" s="332"/>
      <c r="D27" s="3">
        <v>15</v>
      </c>
      <c r="E27" s="177" t="s">
        <v>577</v>
      </c>
      <c r="F27" s="177">
        <v>0</v>
      </c>
    </row>
    <row r="28" spans="1:6" x14ac:dyDescent="0.25">
      <c r="A28" s="3">
        <v>16</v>
      </c>
      <c r="B28" s="331" t="s">
        <v>74</v>
      </c>
      <c r="C28" s="332"/>
      <c r="D28" s="3">
        <v>10</v>
      </c>
      <c r="E28" s="177" t="s">
        <v>565</v>
      </c>
      <c r="F28" s="177">
        <f>D28</f>
        <v>10</v>
      </c>
    </row>
    <row r="29" spans="1:6" x14ac:dyDescent="0.25">
      <c r="A29" s="3">
        <v>17</v>
      </c>
      <c r="B29" s="331" t="s">
        <v>73</v>
      </c>
      <c r="C29" s="332"/>
      <c r="D29" s="3">
        <v>20</v>
      </c>
      <c r="E29" s="177" t="s">
        <v>577</v>
      </c>
      <c r="F29" s="177">
        <v>0</v>
      </c>
    </row>
    <row r="30" spans="1:6" x14ac:dyDescent="0.25">
      <c r="A30" s="3">
        <v>18</v>
      </c>
      <c r="B30" s="331" t="s">
        <v>72</v>
      </c>
      <c r="C30" s="332"/>
      <c r="D30" s="3">
        <v>10</v>
      </c>
      <c r="E30" s="177" t="s">
        <v>577</v>
      </c>
      <c r="F30" s="177">
        <v>0</v>
      </c>
    </row>
    <row r="31" spans="1:6" x14ac:dyDescent="0.25">
      <c r="A31" s="3">
        <v>19</v>
      </c>
      <c r="B31" s="331" t="s">
        <v>71</v>
      </c>
      <c r="C31" s="332"/>
      <c r="D31" s="3">
        <v>5</v>
      </c>
      <c r="E31" s="177" t="s">
        <v>577</v>
      </c>
      <c r="F31" s="177">
        <v>0</v>
      </c>
    </row>
    <row r="32" spans="1:6" ht="200.1" customHeight="1" x14ac:dyDescent="0.25">
      <c r="A32" s="3">
        <v>20</v>
      </c>
      <c r="B32" s="366" t="s">
        <v>70</v>
      </c>
      <c r="C32" s="367"/>
      <c r="D32" s="3">
        <v>10</v>
      </c>
      <c r="E32" s="177" t="s">
        <v>565</v>
      </c>
      <c r="F32" s="177">
        <f>D32</f>
        <v>10</v>
      </c>
    </row>
    <row r="33" spans="1:6" ht="59.25" customHeight="1" x14ac:dyDescent="0.25">
      <c r="A33" s="3">
        <v>21</v>
      </c>
      <c r="B33" s="331" t="s">
        <v>69</v>
      </c>
      <c r="C33" s="332"/>
      <c r="D33" s="3">
        <v>10</v>
      </c>
      <c r="E33" s="177" t="s">
        <v>565</v>
      </c>
      <c r="F33" s="177">
        <f>D33</f>
        <v>10</v>
      </c>
    </row>
    <row r="34" spans="1:6" ht="51.75" customHeight="1" x14ac:dyDescent="0.25">
      <c r="A34" s="3">
        <v>22</v>
      </c>
      <c r="B34" s="333" t="s">
        <v>266</v>
      </c>
      <c r="C34" s="334"/>
      <c r="D34" s="16">
        <v>10</v>
      </c>
      <c r="E34" s="183" t="s">
        <v>639</v>
      </c>
      <c r="F34" s="177">
        <v>5</v>
      </c>
    </row>
    <row r="35" spans="1:6" ht="15.75" thickBot="1" x14ac:dyDescent="0.3">
      <c r="A35" s="3">
        <v>23</v>
      </c>
      <c r="B35" s="333" t="s">
        <v>93</v>
      </c>
      <c r="C35" s="334"/>
      <c r="D35" s="16">
        <v>5</v>
      </c>
      <c r="E35" s="183" t="s">
        <v>577</v>
      </c>
      <c r="F35" s="177">
        <v>0</v>
      </c>
    </row>
    <row r="36" spans="1:6" ht="16.5" thickBot="1" x14ac:dyDescent="0.3">
      <c r="A36" s="328" t="s">
        <v>356</v>
      </c>
      <c r="B36" s="328"/>
      <c r="C36" s="328"/>
      <c r="D36" s="36">
        <f>SUM(D13:D35)</f>
        <v>250</v>
      </c>
      <c r="E36" s="36"/>
      <c r="F36" s="36">
        <f>SUM(F13:F35)</f>
        <v>157.5</v>
      </c>
    </row>
  </sheetData>
  <mergeCells count="42">
    <mergeCell ref="E5:F5"/>
    <mergeCell ref="E6:F6"/>
    <mergeCell ref="E7:F7"/>
    <mergeCell ref="E8:F8"/>
    <mergeCell ref="A36:C36"/>
    <mergeCell ref="E11:F12"/>
    <mergeCell ref="B31:C31"/>
    <mergeCell ref="B15:C15"/>
    <mergeCell ref="B16:C16"/>
    <mergeCell ref="B26:C26"/>
    <mergeCell ref="B27:C27"/>
    <mergeCell ref="B28:C28"/>
    <mergeCell ref="B17:C17"/>
    <mergeCell ref="B34:C34"/>
    <mergeCell ref="B35:C35"/>
    <mergeCell ref="B32:C32"/>
    <mergeCell ref="A6:B6"/>
    <mergeCell ref="B13:C13"/>
    <mergeCell ref="B14:C14"/>
    <mergeCell ref="A7:B7"/>
    <mergeCell ref="A4:D4"/>
    <mergeCell ref="C5:D5"/>
    <mergeCell ref="C6:D6"/>
    <mergeCell ref="C7:D7"/>
    <mergeCell ref="C8:D8"/>
    <mergeCell ref="A8:B8"/>
    <mergeCell ref="B33:C33"/>
    <mergeCell ref="A11:A12"/>
    <mergeCell ref="B11:C12"/>
    <mergeCell ref="B23:C23"/>
    <mergeCell ref="E4:F4"/>
    <mergeCell ref="D11:D12"/>
    <mergeCell ref="B29:C29"/>
    <mergeCell ref="B30:C30"/>
    <mergeCell ref="B25:C25"/>
    <mergeCell ref="B22:C22"/>
    <mergeCell ref="B18:C18"/>
    <mergeCell ref="B19:C19"/>
    <mergeCell ref="B20:C20"/>
    <mergeCell ref="B21:C21"/>
    <mergeCell ref="B24:C24"/>
    <mergeCell ref="A5:B5"/>
  </mergeCells>
  <printOptions horizontalCentered="1" verticalCentered="1"/>
  <pageMargins left="0.70866141732283472" right="0.70866141732283472" top="1.299212598425197" bottom="0.74803149606299213" header="0.31496062992125984" footer="0.31496062992125984"/>
  <pageSetup paperSize="181"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50"/>
  <sheetViews>
    <sheetView view="pageBreakPreview" topLeftCell="B1" zoomScale="88" zoomScaleNormal="100" zoomScaleSheetLayoutView="88" workbookViewId="0">
      <selection activeCell="E8" sqref="E8:F8"/>
    </sheetView>
  </sheetViews>
  <sheetFormatPr baseColWidth="10" defaultRowHeight="15" x14ac:dyDescent="0.25"/>
  <cols>
    <col min="1" max="2" width="14.85546875" customWidth="1"/>
    <col min="3" max="3" width="66.28515625" customWidth="1"/>
    <col min="4" max="4" width="18.42578125" customWidth="1"/>
    <col min="5" max="5" width="29.42578125" customWidth="1"/>
    <col min="6" max="6" width="16.85546875" customWidth="1"/>
  </cols>
  <sheetData>
    <row r="3" spans="1:6" ht="15.75" thickBot="1" x14ac:dyDescent="0.3"/>
    <row r="4" spans="1:6" ht="54.75" customHeight="1" thickBot="1" x14ac:dyDescent="0.3">
      <c r="A4" s="380" t="s">
        <v>314</v>
      </c>
      <c r="B4" s="381"/>
      <c r="C4" s="381"/>
      <c r="D4" s="382"/>
      <c r="E4" s="317" t="s">
        <v>377</v>
      </c>
      <c r="F4" s="318"/>
    </row>
    <row r="5" spans="1:6" ht="87" customHeight="1" thickBot="1" x14ac:dyDescent="0.3">
      <c r="A5" s="310" t="s">
        <v>36</v>
      </c>
      <c r="B5" s="370"/>
      <c r="C5" s="374" t="s">
        <v>35</v>
      </c>
      <c r="D5" s="375"/>
      <c r="E5" s="351" t="s">
        <v>359</v>
      </c>
      <c r="F5" s="351"/>
    </row>
    <row r="6" spans="1:6" ht="54.75" customHeight="1" thickBot="1" x14ac:dyDescent="0.3">
      <c r="A6" s="371" t="s">
        <v>272</v>
      </c>
      <c r="B6" s="371"/>
      <c r="C6" s="383" t="s">
        <v>527</v>
      </c>
      <c r="D6" s="384"/>
      <c r="E6" s="351" t="s">
        <v>359</v>
      </c>
      <c r="F6" s="351"/>
    </row>
    <row r="7" spans="1:6" ht="150.75" customHeight="1" thickBot="1" x14ac:dyDescent="0.3">
      <c r="A7" s="310" t="s">
        <v>283</v>
      </c>
      <c r="B7" s="310"/>
      <c r="C7" s="385" t="s">
        <v>551</v>
      </c>
      <c r="D7" s="386"/>
      <c r="E7" s="351" t="s">
        <v>359</v>
      </c>
      <c r="F7" s="351"/>
    </row>
    <row r="8" spans="1:6" ht="30.75" customHeight="1" thickBot="1" x14ac:dyDescent="0.3">
      <c r="A8" s="310" t="s">
        <v>250</v>
      </c>
      <c r="B8" s="310"/>
      <c r="C8" s="387" t="s">
        <v>360</v>
      </c>
      <c r="D8" s="388"/>
      <c r="E8" s="378" t="s">
        <v>359</v>
      </c>
      <c r="F8" s="379"/>
    </row>
    <row r="9" spans="1:6" ht="15.75" x14ac:dyDescent="0.25">
      <c r="A9" s="14"/>
      <c r="B9" s="14"/>
      <c r="C9" s="20"/>
    </row>
    <row r="10" spans="1:6" ht="17.25" customHeight="1" thickBot="1" x14ac:dyDescent="0.3"/>
    <row r="11" spans="1:6" ht="15.75" customHeight="1" thickBot="1" x14ac:dyDescent="0.3">
      <c r="A11" s="292" t="s">
        <v>234</v>
      </c>
      <c r="B11" s="302" t="s">
        <v>228</v>
      </c>
      <c r="C11" s="303"/>
      <c r="D11" s="292" t="s">
        <v>227</v>
      </c>
      <c r="E11" s="313" t="s">
        <v>358</v>
      </c>
      <c r="F11" s="314"/>
    </row>
    <row r="12" spans="1:6" ht="37.5" customHeight="1" thickBot="1" x14ac:dyDescent="0.3">
      <c r="A12" s="292"/>
      <c r="B12" s="304"/>
      <c r="C12" s="305"/>
      <c r="D12" s="292"/>
      <c r="E12" s="315"/>
      <c r="F12" s="316"/>
    </row>
    <row r="13" spans="1:6" x14ac:dyDescent="0.25">
      <c r="A13" s="5">
        <v>1</v>
      </c>
      <c r="B13" s="372" t="s">
        <v>168</v>
      </c>
      <c r="C13" s="373"/>
      <c r="D13" s="257">
        <v>5</v>
      </c>
      <c r="E13" s="184" t="s">
        <v>565</v>
      </c>
      <c r="F13" s="185">
        <f>D13</f>
        <v>5</v>
      </c>
    </row>
    <row r="14" spans="1:6" ht="36" customHeight="1" x14ac:dyDescent="0.25">
      <c r="A14" s="5">
        <v>2</v>
      </c>
      <c r="B14" s="368" t="s">
        <v>167</v>
      </c>
      <c r="C14" s="369"/>
      <c r="D14" s="2">
        <v>5</v>
      </c>
      <c r="E14" s="177" t="s">
        <v>565</v>
      </c>
      <c r="F14" s="185">
        <f t="shared" ref="F14:F33" si="0">D14</f>
        <v>5</v>
      </c>
    </row>
    <row r="15" spans="1:6" ht="15" customHeight="1" x14ac:dyDescent="0.25">
      <c r="A15" s="5">
        <v>3</v>
      </c>
      <c r="B15" s="368" t="s">
        <v>166</v>
      </c>
      <c r="C15" s="369"/>
      <c r="D15" s="2">
        <v>10</v>
      </c>
      <c r="E15" s="177" t="s">
        <v>565</v>
      </c>
      <c r="F15" s="185">
        <f t="shared" si="0"/>
        <v>10</v>
      </c>
    </row>
    <row r="16" spans="1:6" x14ac:dyDescent="0.25">
      <c r="A16" s="5">
        <v>4</v>
      </c>
      <c r="B16" s="368" t="s">
        <v>165</v>
      </c>
      <c r="C16" s="369"/>
      <c r="D16" s="2">
        <v>5</v>
      </c>
      <c r="E16" s="177" t="s">
        <v>565</v>
      </c>
      <c r="F16" s="185">
        <f t="shared" si="0"/>
        <v>5</v>
      </c>
    </row>
    <row r="17" spans="1:6" ht="15" customHeight="1" x14ac:dyDescent="0.25">
      <c r="A17" s="5">
        <v>5</v>
      </c>
      <c r="B17" s="368" t="s">
        <v>164</v>
      </c>
      <c r="C17" s="369"/>
      <c r="D17" s="2">
        <v>5</v>
      </c>
      <c r="E17" s="177" t="s">
        <v>565</v>
      </c>
      <c r="F17" s="185">
        <f t="shared" si="0"/>
        <v>5</v>
      </c>
    </row>
    <row r="18" spans="1:6" x14ac:dyDescent="0.25">
      <c r="A18" s="2">
        <v>6</v>
      </c>
      <c r="B18" s="368" t="s">
        <v>163</v>
      </c>
      <c r="C18" s="369"/>
      <c r="D18" s="2">
        <v>10</v>
      </c>
      <c r="E18" s="177" t="s">
        <v>565</v>
      </c>
      <c r="F18" s="185">
        <f t="shared" si="0"/>
        <v>10</v>
      </c>
    </row>
    <row r="19" spans="1:6" x14ac:dyDescent="0.25">
      <c r="A19" s="5">
        <v>7</v>
      </c>
      <c r="B19" s="368" t="s">
        <v>162</v>
      </c>
      <c r="C19" s="369"/>
      <c r="D19" s="2">
        <v>5</v>
      </c>
      <c r="E19" s="177" t="s">
        <v>565</v>
      </c>
      <c r="F19" s="185">
        <f t="shared" si="0"/>
        <v>5</v>
      </c>
    </row>
    <row r="20" spans="1:6" x14ac:dyDescent="0.25">
      <c r="A20" s="5">
        <v>8</v>
      </c>
      <c r="B20" s="368" t="s">
        <v>161</v>
      </c>
      <c r="C20" s="369"/>
      <c r="D20" s="2">
        <v>5</v>
      </c>
      <c r="E20" s="177" t="s">
        <v>565</v>
      </c>
      <c r="F20" s="185">
        <f t="shared" si="0"/>
        <v>5</v>
      </c>
    </row>
    <row r="21" spans="1:6" x14ac:dyDescent="0.25">
      <c r="A21" s="5">
        <v>9</v>
      </c>
      <c r="B21" s="368" t="s">
        <v>160</v>
      </c>
      <c r="C21" s="369"/>
      <c r="D21" s="2">
        <v>5</v>
      </c>
      <c r="E21" s="177" t="s">
        <v>565</v>
      </c>
      <c r="F21" s="185">
        <f t="shared" si="0"/>
        <v>5</v>
      </c>
    </row>
    <row r="22" spans="1:6" x14ac:dyDescent="0.25">
      <c r="A22" s="5">
        <v>10</v>
      </c>
      <c r="B22" s="368" t="s">
        <v>159</v>
      </c>
      <c r="C22" s="369"/>
      <c r="D22" s="2">
        <v>5</v>
      </c>
      <c r="E22" s="177" t="s">
        <v>565</v>
      </c>
      <c r="F22" s="185">
        <f t="shared" si="0"/>
        <v>5</v>
      </c>
    </row>
    <row r="23" spans="1:6" x14ac:dyDescent="0.25">
      <c r="A23" s="5">
        <v>11</v>
      </c>
      <c r="B23" s="368" t="s">
        <v>158</v>
      </c>
      <c r="C23" s="369"/>
      <c r="D23" s="2">
        <v>5</v>
      </c>
      <c r="E23" s="177" t="s">
        <v>565</v>
      </c>
      <c r="F23" s="185">
        <f t="shared" si="0"/>
        <v>5</v>
      </c>
    </row>
    <row r="24" spans="1:6" ht="36" customHeight="1" x14ac:dyDescent="0.25">
      <c r="A24" s="5">
        <v>12</v>
      </c>
      <c r="B24" s="368" t="s">
        <v>157</v>
      </c>
      <c r="C24" s="369"/>
      <c r="D24" s="2">
        <v>5</v>
      </c>
      <c r="E24" s="177" t="s">
        <v>565</v>
      </c>
      <c r="F24" s="185">
        <f t="shared" si="0"/>
        <v>5</v>
      </c>
    </row>
    <row r="25" spans="1:6" ht="15" customHeight="1" x14ac:dyDescent="0.25">
      <c r="A25" s="5">
        <v>13</v>
      </c>
      <c r="B25" s="368" t="s">
        <v>156</v>
      </c>
      <c r="C25" s="369"/>
      <c r="D25" s="2">
        <v>5</v>
      </c>
      <c r="E25" s="177" t="s">
        <v>565</v>
      </c>
      <c r="F25" s="185">
        <f t="shared" si="0"/>
        <v>5</v>
      </c>
    </row>
    <row r="26" spans="1:6" x14ac:dyDescent="0.25">
      <c r="A26" s="5">
        <v>14</v>
      </c>
      <c r="B26" s="368" t="s">
        <v>155</v>
      </c>
      <c r="C26" s="369"/>
      <c r="D26" s="2">
        <v>5</v>
      </c>
      <c r="E26" s="177" t="s">
        <v>565</v>
      </c>
      <c r="F26" s="185">
        <f t="shared" si="0"/>
        <v>5</v>
      </c>
    </row>
    <row r="27" spans="1:6" x14ac:dyDescent="0.25">
      <c r="A27" s="5">
        <v>15</v>
      </c>
      <c r="B27" s="368" t="s">
        <v>154</v>
      </c>
      <c r="C27" s="369"/>
      <c r="D27" s="2">
        <v>5</v>
      </c>
      <c r="E27" s="177" t="s">
        <v>565</v>
      </c>
      <c r="F27" s="185">
        <f t="shared" si="0"/>
        <v>5</v>
      </c>
    </row>
    <row r="28" spans="1:6" ht="33" customHeight="1" x14ac:dyDescent="0.25">
      <c r="A28" s="5">
        <v>16</v>
      </c>
      <c r="B28" s="368" t="s">
        <v>153</v>
      </c>
      <c r="C28" s="369"/>
      <c r="D28" s="2">
        <v>10</v>
      </c>
      <c r="E28" s="177" t="s">
        <v>565</v>
      </c>
      <c r="F28" s="185">
        <f t="shared" si="0"/>
        <v>10</v>
      </c>
    </row>
    <row r="29" spans="1:6" ht="15" customHeight="1" x14ac:dyDescent="0.25">
      <c r="A29" s="5">
        <v>17</v>
      </c>
      <c r="B29" s="368" t="s">
        <v>152</v>
      </c>
      <c r="C29" s="369"/>
      <c r="D29" s="2">
        <v>5</v>
      </c>
      <c r="E29" s="177" t="s">
        <v>565</v>
      </c>
      <c r="F29" s="185">
        <f t="shared" si="0"/>
        <v>5</v>
      </c>
    </row>
    <row r="30" spans="1:6" ht="15" customHeight="1" x14ac:dyDescent="0.25">
      <c r="A30" s="5">
        <v>18</v>
      </c>
      <c r="B30" s="368" t="s">
        <v>92</v>
      </c>
      <c r="C30" s="369"/>
      <c r="D30" s="2">
        <v>5</v>
      </c>
      <c r="E30" s="177" t="s">
        <v>565</v>
      </c>
      <c r="F30" s="185">
        <f t="shared" si="0"/>
        <v>5</v>
      </c>
    </row>
    <row r="31" spans="1:6" x14ac:dyDescent="0.25">
      <c r="A31" s="5">
        <v>19</v>
      </c>
      <c r="B31" s="368" t="s">
        <v>151</v>
      </c>
      <c r="C31" s="369"/>
      <c r="D31" s="2">
        <v>5</v>
      </c>
      <c r="E31" s="177" t="s">
        <v>565</v>
      </c>
      <c r="F31" s="185">
        <f t="shared" si="0"/>
        <v>5</v>
      </c>
    </row>
    <row r="32" spans="1:6" x14ac:dyDescent="0.25">
      <c r="A32" s="5">
        <v>20</v>
      </c>
      <c r="B32" s="368" t="s">
        <v>150</v>
      </c>
      <c r="C32" s="369"/>
      <c r="D32" s="2">
        <v>10</v>
      </c>
      <c r="E32" s="177" t="s">
        <v>565</v>
      </c>
      <c r="F32" s="185">
        <f t="shared" si="0"/>
        <v>10</v>
      </c>
    </row>
    <row r="33" spans="1:6" ht="30" customHeight="1" x14ac:dyDescent="0.25">
      <c r="A33" s="5">
        <v>21</v>
      </c>
      <c r="B33" s="368" t="s">
        <v>149</v>
      </c>
      <c r="C33" s="369"/>
      <c r="D33" s="2">
        <v>10</v>
      </c>
      <c r="E33" s="177" t="s">
        <v>565</v>
      </c>
      <c r="F33" s="185">
        <f t="shared" si="0"/>
        <v>10</v>
      </c>
    </row>
    <row r="34" spans="1:6" ht="30" x14ac:dyDescent="0.25">
      <c r="A34" s="5">
        <v>22</v>
      </c>
      <c r="B34" s="368" t="s">
        <v>148</v>
      </c>
      <c r="C34" s="369"/>
      <c r="D34" s="2">
        <v>5</v>
      </c>
      <c r="E34" s="177" t="s">
        <v>640</v>
      </c>
      <c r="F34" s="185">
        <f>D34/2</f>
        <v>2.5</v>
      </c>
    </row>
    <row r="35" spans="1:6" ht="42" customHeight="1" x14ac:dyDescent="0.25">
      <c r="A35" s="5">
        <v>23</v>
      </c>
      <c r="B35" s="368" t="s">
        <v>147</v>
      </c>
      <c r="C35" s="369"/>
      <c r="D35" s="2">
        <v>5</v>
      </c>
      <c r="E35" s="177" t="s">
        <v>640</v>
      </c>
      <c r="F35" s="185">
        <f>D35/2</f>
        <v>2.5</v>
      </c>
    </row>
    <row r="36" spans="1:6" ht="69" customHeight="1" x14ac:dyDescent="0.25">
      <c r="A36" s="5">
        <v>24</v>
      </c>
      <c r="B36" s="368" t="s">
        <v>146</v>
      </c>
      <c r="C36" s="369"/>
      <c r="D36" s="2">
        <v>10</v>
      </c>
      <c r="E36" s="177" t="s">
        <v>640</v>
      </c>
      <c r="F36" s="185">
        <f>D36/2</f>
        <v>5</v>
      </c>
    </row>
    <row r="37" spans="1:6" x14ac:dyDescent="0.25">
      <c r="A37" s="5">
        <v>25</v>
      </c>
      <c r="B37" s="368" t="s">
        <v>145</v>
      </c>
      <c r="C37" s="369"/>
      <c r="D37" s="2">
        <v>5</v>
      </c>
      <c r="E37" s="177" t="s">
        <v>565</v>
      </c>
      <c r="F37" s="185">
        <f>D37</f>
        <v>5</v>
      </c>
    </row>
    <row r="38" spans="1:6" x14ac:dyDescent="0.25">
      <c r="A38" s="5">
        <v>26</v>
      </c>
      <c r="B38" s="368" t="s">
        <v>75</v>
      </c>
      <c r="C38" s="369"/>
      <c r="D38" s="2">
        <v>10</v>
      </c>
      <c r="E38" s="177" t="s">
        <v>636</v>
      </c>
      <c r="F38" s="177">
        <v>0</v>
      </c>
    </row>
    <row r="39" spans="1:6" ht="15" customHeight="1" x14ac:dyDescent="0.25">
      <c r="A39" s="5">
        <v>27</v>
      </c>
      <c r="B39" s="368" t="s">
        <v>74</v>
      </c>
      <c r="C39" s="369"/>
      <c r="D39" s="2">
        <v>5</v>
      </c>
      <c r="E39" s="177" t="s">
        <v>565</v>
      </c>
      <c r="F39" s="185">
        <f>D39</f>
        <v>5</v>
      </c>
    </row>
    <row r="40" spans="1:6" ht="15" customHeight="1" x14ac:dyDescent="0.25">
      <c r="A40" s="5">
        <v>28</v>
      </c>
      <c r="B40" s="368" t="s">
        <v>144</v>
      </c>
      <c r="C40" s="369"/>
      <c r="D40" s="2">
        <v>10</v>
      </c>
      <c r="E40" s="177" t="s">
        <v>565</v>
      </c>
      <c r="F40" s="185">
        <f>D40</f>
        <v>10</v>
      </c>
    </row>
    <row r="41" spans="1:6" x14ac:dyDescent="0.25">
      <c r="A41" s="5">
        <v>29</v>
      </c>
      <c r="B41" s="368" t="s">
        <v>143</v>
      </c>
      <c r="C41" s="369"/>
      <c r="D41" s="2">
        <v>10</v>
      </c>
      <c r="E41" s="177" t="s">
        <v>565</v>
      </c>
      <c r="F41" s="185">
        <f>D41</f>
        <v>10</v>
      </c>
    </row>
    <row r="42" spans="1:6" ht="90" x14ac:dyDescent="0.25">
      <c r="A42" s="5">
        <v>30</v>
      </c>
      <c r="B42" s="331" t="s">
        <v>142</v>
      </c>
      <c r="C42" s="332"/>
      <c r="D42" s="2">
        <v>10</v>
      </c>
      <c r="E42" s="177" t="s">
        <v>641</v>
      </c>
      <c r="F42" s="177">
        <f>D42/2</f>
        <v>5</v>
      </c>
    </row>
    <row r="43" spans="1:6" x14ac:dyDescent="0.25">
      <c r="A43" s="5">
        <v>31</v>
      </c>
      <c r="B43" s="368" t="s">
        <v>141</v>
      </c>
      <c r="C43" s="369"/>
      <c r="D43" s="2">
        <v>10</v>
      </c>
      <c r="E43" s="177" t="s">
        <v>565</v>
      </c>
      <c r="F43" s="177">
        <f>D43</f>
        <v>10</v>
      </c>
    </row>
    <row r="44" spans="1:6" x14ac:dyDescent="0.25">
      <c r="A44" s="5">
        <v>32</v>
      </c>
      <c r="B44" s="368" t="s">
        <v>140</v>
      </c>
      <c r="C44" s="369"/>
      <c r="D44" s="2">
        <v>10</v>
      </c>
      <c r="E44" s="177" t="s">
        <v>565</v>
      </c>
      <c r="F44" s="177">
        <f>D44</f>
        <v>10</v>
      </c>
    </row>
    <row r="45" spans="1:6" ht="61.9" customHeight="1" x14ac:dyDescent="0.25">
      <c r="A45" s="5">
        <v>33</v>
      </c>
      <c r="B45" s="368" t="s">
        <v>139</v>
      </c>
      <c r="C45" s="369"/>
      <c r="D45" s="2">
        <v>10</v>
      </c>
      <c r="E45" s="177" t="s">
        <v>642</v>
      </c>
      <c r="F45" s="177">
        <f>D45/2</f>
        <v>5</v>
      </c>
    </row>
    <row r="46" spans="1:6" ht="45" x14ac:dyDescent="0.25">
      <c r="A46" s="5">
        <v>34</v>
      </c>
      <c r="B46" s="368" t="s">
        <v>138</v>
      </c>
      <c r="C46" s="369"/>
      <c r="D46" s="2">
        <v>5</v>
      </c>
      <c r="E46" s="177" t="s">
        <v>643</v>
      </c>
      <c r="F46" s="177">
        <f>D46/2</f>
        <v>2.5</v>
      </c>
    </row>
    <row r="47" spans="1:6" ht="17.25" customHeight="1" x14ac:dyDescent="0.25">
      <c r="A47" s="5">
        <v>35</v>
      </c>
      <c r="B47" s="368" t="s">
        <v>137</v>
      </c>
      <c r="C47" s="369"/>
      <c r="D47" s="2">
        <v>5</v>
      </c>
      <c r="E47" s="177" t="s">
        <v>565</v>
      </c>
      <c r="F47" s="185">
        <f>D47</f>
        <v>5</v>
      </c>
    </row>
    <row r="48" spans="1:6" x14ac:dyDescent="0.25">
      <c r="A48" s="5">
        <v>36</v>
      </c>
      <c r="B48" s="368" t="s">
        <v>136</v>
      </c>
      <c r="C48" s="369"/>
      <c r="D48" s="2">
        <v>5</v>
      </c>
      <c r="E48" s="177" t="s">
        <v>565</v>
      </c>
      <c r="F48" s="185">
        <f>D48</f>
        <v>5</v>
      </c>
    </row>
    <row r="49" spans="1:6" ht="15.75" thickBot="1" x14ac:dyDescent="0.3">
      <c r="A49" s="5">
        <v>37</v>
      </c>
      <c r="B49" s="368" t="s">
        <v>135</v>
      </c>
      <c r="C49" s="369"/>
      <c r="D49" s="2">
        <v>5</v>
      </c>
      <c r="E49" s="177" t="s">
        <v>565</v>
      </c>
      <c r="F49" s="185">
        <f>D49</f>
        <v>5</v>
      </c>
    </row>
    <row r="50" spans="1:6" ht="16.5" thickBot="1" x14ac:dyDescent="0.3">
      <c r="B50" s="376" t="s">
        <v>356</v>
      </c>
      <c r="C50" s="377"/>
      <c r="D50" s="37">
        <f>SUM(D13:D49)</f>
        <v>250</v>
      </c>
      <c r="E50" s="37" t="s">
        <v>25</v>
      </c>
      <c r="F50" s="37">
        <f>SUM(F13:F49)</f>
        <v>217.5</v>
      </c>
    </row>
  </sheetData>
  <mergeCells count="56">
    <mergeCell ref="B22:C22"/>
    <mergeCell ref="B23:C23"/>
    <mergeCell ref="B48:C48"/>
    <mergeCell ref="E8:F8"/>
    <mergeCell ref="E4:F4"/>
    <mergeCell ref="E5:F5"/>
    <mergeCell ref="E6:F6"/>
    <mergeCell ref="E7:F7"/>
    <mergeCell ref="B37:C37"/>
    <mergeCell ref="B38:C38"/>
    <mergeCell ref="B26:C26"/>
    <mergeCell ref="A4:D4"/>
    <mergeCell ref="C6:D6"/>
    <mergeCell ref="C7:D7"/>
    <mergeCell ref="C8:D8"/>
    <mergeCell ref="B14:C14"/>
    <mergeCell ref="B50:C50"/>
    <mergeCell ref="E11:F12"/>
    <mergeCell ref="D11:D12"/>
    <mergeCell ref="B45:C45"/>
    <mergeCell ref="B46:C46"/>
    <mergeCell ref="B47:C47"/>
    <mergeCell ref="B27:C27"/>
    <mergeCell ref="B28:C28"/>
    <mergeCell ref="B29:C29"/>
    <mergeCell ref="B30:C30"/>
    <mergeCell ref="B31:C31"/>
    <mergeCell ref="B32:C32"/>
    <mergeCell ref="B21:C21"/>
    <mergeCell ref="B17:C17"/>
    <mergeCell ref="B18:C18"/>
    <mergeCell ref="B19:C19"/>
    <mergeCell ref="B49:C49"/>
    <mergeCell ref="A11:A12"/>
    <mergeCell ref="B11:C12"/>
    <mergeCell ref="B39:C39"/>
    <mergeCell ref="B40:C40"/>
    <mergeCell ref="B41:C41"/>
    <mergeCell ref="B42:C42"/>
    <mergeCell ref="B43:C43"/>
    <mergeCell ref="B44:C44"/>
    <mergeCell ref="B33:C33"/>
    <mergeCell ref="B34:C34"/>
    <mergeCell ref="B35:C35"/>
    <mergeCell ref="B36:C36"/>
    <mergeCell ref="B20:C20"/>
    <mergeCell ref="B24:C24"/>
    <mergeCell ref="B25:C25"/>
    <mergeCell ref="B15:C15"/>
    <mergeCell ref="B16:C16"/>
    <mergeCell ref="A8:B8"/>
    <mergeCell ref="A5:B5"/>
    <mergeCell ref="A6:B6"/>
    <mergeCell ref="A7:B7"/>
    <mergeCell ref="B13:C13"/>
    <mergeCell ref="C5:D5"/>
  </mergeCells>
  <printOptions horizontalCentered="1" verticalCentered="1"/>
  <pageMargins left="0.70866141732283472" right="0.70866141732283472" top="1.299212598425197" bottom="0.74803149606299213" header="0.31496062992125984" footer="0.31496062992125984"/>
  <pageSetup paperSize="181"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73"/>
  <sheetViews>
    <sheetView view="pageBreakPreview" topLeftCell="B13" zoomScale="86" zoomScaleNormal="100" zoomScaleSheetLayoutView="86" workbookViewId="0">
      <selection activeCell="C33" sqref="C33:D33"/>
    </sheetView>
  </sheetViews>
  <sheetFormatPr baseColWidth="10" defaultRowHeight="15" x14ac:dyDescent="0.25"/>
  <cols>
    <col min="1" max="1" width="6.7109375" bestFit="1" customWidth="1"/>
    <col min="2" max="2" width="27.28515625" customWidth="1"/>
    <col min="3" max="3" width="72" customWidth="1"/>
    <col min="4" max="4" width="16" customWidth="1"/>
    <col min="5" max="5" width="23.28515625" customWidth="1"/>
    <col min="6" max="6" width="14.28515625" customWidth="1"/>
  </cols>
  <sheetData>
    <row r="3" spans="1:6" ht="15.75" thickBot="1" x14ac:dyDescent="0.3"/>
    <row r="4" spans="1:6" ht="61.5" customHeight="1" thickBot="1" x14ac:dyDescent="0.3">
      <c r="A4" s="398" t="s">
        <v>273</v>
      </c>
      <c r="B4" s="399"/>
      <c r="C4" s="399"/>
      <c r="D4" s="400"/>
      <c r="E4" s="317" t="s">
        <v>377</v>
      </c>
      <c r="F4" s="318"/>
    </row>
    <row r="5" spans="1:6" ht="46.5" customHeight="1" thickTop="1" thickBot="1" x14ac:dyDescent="0.3">
      <c r="A5" s="389" t="s">
        <v>23</v>
      </c>
      <c r="B5" s="389"/>
      <c r="C5" s="392" t="s">
        <v>22</v>
      </c>
      <c r="D5" s="393"/>
      <c r="E5" s="351" t="s">
        <v>25</v>
      </c>
      <c r="F5" s="351"/>
    </row>
    <row r="6" spans="1:6" ht="15.75" customHeight="1" thickTop="1" thickBot="1" x14ac:dyDescent="0.3">
      <c r="A6" s="401" t="s">
        <v>284</v>
      </c>
      <c r="B6" s="402"/>
      <c r="C6" s="394" t="s">
        <v>21</v>
      </c>
      <c r="D6" s="395"/>
      <c r="E6" s="351" t="s">
        <v>359</v>
      </c>
      <c r="F6" s="351"/>
    </row>
    <row r="7" spans="1:6" ht="28.5" customHeight="1" thickBot="1" x14ac:dyDescent="0.3">
      <c r="A7" s="401"/>
      <c r="B7" s="402"/>
      <c r="C7" s="396" t="s">
        <v>20</v>
      </c>
      <c r="D7" s="397"/>
      <c r="E7" s="351"/>
      <c r="F7" s="351"/>
    </row>
    <row r="8" spans="1:6" ht="15.75" thickBot="1" x14ac:dyDescent="0.3">
      <c r="A8" s="401"/>
      <c r="B8" s="402"/>
      <c r="C8" s="396" t="s">
        <v>19</v>
      </c>
      <c r="D8" s="397"/>
      <c r="E8" s="351"/>
      <c r="F8" s="351"/>
    </row>
    <row r="9" spans="1:6" ht="28.5" customHeight="1" thickBot="1" x14ac:dyDescent="0.3">
      <c r="A9" s="401"/>
      <c r="B9" s="402"/>
      <c r="C9" s="396" t="s">
        <v>18</v>
      </c>
      <c r="D9" s="397"/>
      <c r="E9" s="351"/>
      <c r="F9" s="351"/>
    </row>
    <row r="10" spans="1:6" ht="28.5" customHeight="1" thickBot="1" x14ac:dyDescent="0.3">
      <c r="A10" s="401"/>
      <c r="B10" s="402"/>
      <c r="C10" s="396" t="s">
        <v>17</v>
      </c>
      <c r="D10" s="397"/>
      <c r="E10" s="351"/>
      <c r="F10" s="351"/>
    </row>
    <row r="11" spans="1:6" ht="28.5" customHeight="1" thickBot="1" x14ac:dyDescent="0.3">
      <c r="A11" s="401"/>
      <c r="B11" s="402"/>
      <c r="C11" s="396" t="s">
        <v>274</v>
      </c>
      <c r="D11" s="397"/>
      <c r="E11" s="351"/>
      <c r="F11" s="351"/>
    </row>
    <row r="12" spans="1:6" ht="15.75" thickBot="1" x14ac:dyDescent="0.3">
      <c r="A12" s="401"/>
      <c r="B12" s="402"/>
      <c r="C12" s="396" t="s">
        <v>448</v>
      </c>
      <c r="D12" s="397"/>
      <c r="E12" s="351"/>
      <c r="F12" s="351"/>
    </row>
    <row r="13" spans="1:6" ht="15.75" thickBot="1" x14ac:dyDescent="0.3">
      <c r="A13" s="401"/>
      <c r="B13" s="402"/>
      <c r="C13" s="396" t="s">
        <v>16</v>
      </c>
      <c r="D13" s="397"/>
      <c r="E13" s="351"/>
      <c r="F13" s="351"/>
    </row>
    <row r="14" spans="1:6" ht="15.75" thickBot="1" x14ac:dyDescent="0.3">
      <c r="A14" s="401"/>
      <c r="B14" s="402"/>
      <c r="C14" s="396" t="s">
        <v>15</v>
      </c>
      <c r="D14" s="397"/>
      <c r="E14" s="351"/>
      <c r="F14" s="351"/>
    </row>
    <row r="15" spans="1:6" ht="15.75" thickBot="1" x14ac:dyDescent="0.3">
      <c r="A15" s="401"/>
      <c r="B15" s="402"/>
      <c r="C15" s="396" t="s">
        <v>521</v>
      </c>
      <c r="D15" s="397"/>
      <c r="E15" s="351"/>
      <c r="F15" s="351"/>
    </row>
    <row r="16" spans="1:6" ht="15.75" thickBot="1" x14ac:dyDescent="0.3">
      <c r="A16" s="401"/>
      <c r="B16" s="402"/>
      <c r="C16" s="396" t="s">
        <v>522</v>
      </c>
      <c r="D16" s="397"/>
      <c r="E16" s="351"/>
      <c r="F16" s="351"/>
    </row>
    <row r="17" spans="1:6" ht="15.75" thickBot="1" x14ac:dyDescent="0.3">
      <c r="A17" s="401"/>
      <c r="B17" s="402"/>
      <c r="C17" s="396" t="s">
        <v>14</v>
      </c>
      <c r="D17" s="397"/>
      <c r="E17" s="351"/>
      <c r="F17" s="351"/>
    </row>
    <row r="18" spans="1:6" ht="15.75" thickBot="1" x14ac:dyDescent="0.3">
      <c r="A18" s="401"/>
      <c r="B18" s="402"/>
      <c r="C18" s="396" t="s">
        <v>13</v>
      </c>
      <c r="D18" s="397"/>
      <c r="E18" s="351"/>
      <c r="F18" s="351"/>
    </row>
    <row r="19" spans="1:6" ht="15.75" thickBot="1" x14ac:dyDescent="0.3">
      <c r="A19" s="401"/>
      <c r="B19" s="402"/>
      <c r="C19" s="396" t="s">
        <v>12</v>
      </c>
      <c r="D19" s="397"/>
      <c r="E19" s="351"/>
      <c r="F19" s="351"/>
    </row>
    <row r="20" spans="1:6" ht="15.75" thickBot="1" x14ac:dyDescent="0.3">
      <c r="A20" s="401"/>
      <c r="B20" s="402"/>
      <c r="C20" s="396" t="s">
        <v>11</v>
      </c>
      <c r="D20" s="397"/>
      <c r="E20" s="351"/>
      <c r="F20" s="351"/>
    </row>
    <row r="21" spans="1:6" ht="15.75" thickBot="1" x14ac:dyDescent="0.3">
      <c r="A21" s="401"/>
      <c r="B21" s="402"/>
      <c r="C21" s="396" t="s">
        <v>10</v>
      </c>
      <c r="D21" s="397"/>
      <c r="E21" s="351"/>
      <c r="F21" s="351"/>
    </row>
    <row r="22" spans="1:6" ht="15.75" thickBot="1" x14ac:dyDescent="0.3">
      <c r="A22" s="401"/>
      <c r="B22" s="402"/>
      <c r="C22" s="396" t="s">
        <v>9</v>
      </c>
      <c r="D22" s="397"/>
      <c r="E22" s="351"/>
      <c r="F22" s="351"/>
    </row>
    <row r="23" spans="1:6" ht="15.75" thickBot="1" x14ac:dyDescent="0.3">
      <c r="A23" s="401"/>
      <c r="B23" s="402"/>
      <c r="C23" s="396" t="s">
        <v>8</v>
      </c>
      <c r="D23" s="397"/>
      <c r="E23" s="351"/>
      <c r="F23" s="351"/>
    </row>
    <row r="24" spans="1:6" ht="15.75" thickBot="1" x14ac:dyDescent="0.3">
      <c r="A24" s="401"/>
      <c r="B24" s="402"/>
      <c r="C24" s="396" t="s">
        <v>7</v>
      </c>
      <c r="D24" s="397"/>
      <c r="E24" s="351"/>
      <c r="F24" s="351"/>
    </row>
    <row r="25" spans="1:6" ht="28.5" customHeight="1" thickBot="1" x14ac:dyDescent="0.3">
      <c r="A25" s="401"/>
      <c r="B25" s="402"/>
      <c r="C25" s="396" t="s">
        <v>275</v>
      </c>
      <c r="D25" s="397"/>
      <c r="E25" s="351"/>
      <c r="F25" s="351"/>
    </row>
    <row r="26" spans="1:6" ht="15.75" thickBot="1" x14ac:dyDescent="0.3">
      <c r="A26" s="401"/>
      <c r="B26" s="402"/>
      <c r="C26" s="396" t="s">
        <v>6</v>
      </c>
      <c r="D26" s="397"/>
      <c r="E26" s="351"/>
      <c r="F26" s="351"/>
    </row>
    <row r="27" spans="1:6" ht="28.5" customHeight="1" thickBot="1" x14ac:dyDescent="0.3">
      <c r="A27" s="401"/>
      <c r="B27" s="402"/>
      <c r="C27" s="396" t="s">
        <v>5</v>
      </c>
      <c r="D27" s="397"/>
      <c r="E27" s="351"/>
      <c r="F27" s="351"/>
    </row>
    <row r="28" spans="1:6" ht="15.75" thickBot="1" x14ac:dyDescent="0.3">
      <c r="A28" s="401"/>
      <c r="B28" s="402"/>
      <c r="C28" s="396" t="s">
        <v>4</v>
      </c>
      <c r="D28" s="397"/>
      <c r="E28" s="351"/>
      <c r="F28" s="351"/>
    </row>
    <row r="29" spans="1:6" ht="28.5" customHeight="1" thickBot="1" x14ac:dyDescent="0.3">
      <c r="A29" s="401"/>
      <c r="B29" s="402"/>
      <c r="C29" s="396" t="s">
        <v>3</v>
      </c>
      <c r="D29" s="397"/>
      <c r="E29" s="351"/>
      <c r="F29" s="351"/>
    </row>
    <row r="30" spans="1:6" ht="15.75" thickBot="1" x14ac:dyDescent="0.3">
      <c r="A30" s="401"/>
      <c r="B30" s="402"/>
      <c r="C30" s="396" t="s">
        <v>2</v>
      </c>
      <c r="D30" s="397"/>
      <c r="E30" s="351"/>
      <c r="F30" s="351"/>
    </row>
    <row r="31" spans="1:6" ht="15.75" thickBot="1" x14ac:dyDescent="0.3">
      <c r="A31" s="401"/>
      <c r="B31" s="402"/>
      <c r="C31" s="396" t="s">
        <v>1</v>
      </c>
      <c r="D31" s="397"/>
      <c r="E31" s="351"/>
      <c r="F31" s="351"/>
    </row>
    <row r="32" spans="1:6" ht="15.75" thickBot="1" x14ac:dyDescent="0.3">
      <c r="A32" s="403"/>
      <c r="B32" s="404"/>
      <c r="C32" s="405" t="s">
        <v>0</v>
      </c>
      <c r="D32" s="406"/>
      <c r="E32" s="351"/>
      <c r="F32" s="351"/>
    </row>
    <row r="33" spans="1:6" ht="46.5" customHeight="1" thickTop="1" thickBot="1" x14ac:dyDescent="0.3">
      <c r="A33" s="310" t="s">
        <v>250</v>
      </c>
      <c r="B33" s="310"/>
      <c r="C33" s="407" t="s">
        <v>277</v>
      </c>
      <c r="D33" s="408"/>
    </row>
    <row r="34" spans="1:6" ht="15.75" x14ac:dyDescent="0.25">
      <c r="A34" s="14"/>
      <c r="B34" s="14"/>
      <c r="C34" s="21"/>
    </row>
    <row r="35" spans="1:6" ht="16.5" thickBot="1" x14ac:dyDescent="0.3">
      <c r="A35" s="13"/>
      <c r="B35" s="13"/>
      <c r="C35" s="12"/>
    </row>
    <row r="36" spans="1:6" ht="15.75" customHeight="1" thickBot="1" x14ac:dyDescent="0.3">
      <c r="A36" s="292" t="s">
        <v>234</v>
      </c>
      <c r="B36" s="302" t="s">
        <v>228</v>
      </c>
      <c r="C36" s="303"/>
      <c r="D36" s="292" t="s">
        <v>227</v>
      </c>
      <c r="E36" s="313" t="s">
        <v>377</v>
      </c>
      <c r="F36" s="314"/>
    </row>
    <row r="37" spans="1:6" ht="48.75" customHeight="1" thickBot="1" x14ac:dyDescent="0.3">
      <c r="A37" s="292"/>
      <c r="B37" s="304"/>
      <c r="C37" s="305"/>
      <c r="D37" s="292"/>
      <c r="E37" s="315"/>
      <c r="F37" s="316"/>
    </row>
    <row r="38" spans="1:6" ht="90" x14ac:dyDescent="0.25">
      <c r="A38" s="4">
        <v>1</v>
      </c>
      <c r="B38" s="390" t="s">
        <v>68</v>
      </c>
      <c r="C38" s="391"/>
      <c r="D38" s="2">
        <v>7</v>
      </c>
      <c r="E38" s="184" t="s">
        <v>610</v>
      </c>
      <c r="F38" s="184">
        <f>D38/2</f>
        <v>3.5</v>
      </c>
    </row>
    <row r="39" spans="1:6" ht="15.75" x14ac:dyDescent="0.25">
      <c r="A39" s="4">
        <v>2</v>
      </c>
      <c r="B39" s="331" t="s">
        <v>67</v>
      </c>
      <c r="C39" s="332"/>
      <c r="D39" s="2">
        <v>8</v>
      </c>
      <c r="E39" s="177" t="s">
        <v>612</v>
      </c>
      <c r="F39" s="177">
        <f>D39</f>
        <v>8</v>
      </c>
    </row>
    <row r="40" spans="1:6" ht="38.25" customHeight="1" x14ac:dyDescent="0.25">
      <c r="A40" s="4">
        <v>3</v>
      </c>
      <c r="B40" s="331" t="s">
        <v>66</v>
      </c>
      <c r="C40" s="332"/>
      <c r="D40" s="2">
        <v>7</v>
      </c>
      <c r="E40" s="177" t="s">
        <v>612</v>
      </c>
      <c r="F40" s="177">
        <f>D40</f>
        <v>7</v>
      </c>
    </row>
    <row r="41" spans="1:6" ht="15.75" x14ac:dyDescent="0.25">
      <c r="A41" s="4">
        <v>4</v>
      </c>
      <c r="B41" s="331" t="s">
        <v>65</v>
      </c>
      <c r="C41" s="332"/>
      <c r="D41" s="2">
        <v>7</v>
      </c>
      <c r="E41" s="177" t="s">
        <v>611</v>
      </c>
      <c r="F41" s="177">
        <v>0</v>
      </c>
    </row>
    <row r="42" spans="1:6" ht="15.75" x14ac:dyDescent="0.25">
      <c r="A42" s="4">
        <v>5</v>
      </c>
      <c r="B42" s="331" t="s">
        <v>64</v>
      </c>
      <c r="C42" s="332"/>
      <c r="D42" s="2">
        <v>7</v>
      </c>
      <c r="E42" s="177" t="s">
        <v>612</v>
      </c>
      <c r="F42" s="177">
        <f>D42</f>
        <v>7</v>
      </c>
    </row>
    <row r="43" spans="1:6" ht="15.75" x14ac:dyDescent="0.25">
      <c r="A43" s="4">
        <v>6</v>
      </c>
      <c r="B43" s="331" t="s">
        <v>63</v>
      </c>
      <c r="C43" s="332"/>
      <c r="D43" s="2">
        <v>7</v>
      </c>
      <c r="E43" s="177" t="s">
        <v>611</v>
      </c>
      <c r="F43" s="177">
        <v>0</v>
      </c>
    </row>
    <row r="44" spans="1:6" ht="15.75" x14ac:dyDescent="0.25">
      <c r="A44" s="4">
        <v>7</v>
      </c>
      <c r="B44" s="331" t="s">
        <v>51</v>
      </c>
      <c r="C44" s="332"/>
      <c r="D44" s="2">
        <v>7</v>
      </c>
      <c r="E44" s="177" t="s">
        <v>611</v>
      </c>
      <c r="F44" s="177">
        <v>0</v>
      </c>
    </row>
    <row r="45" spans="1:6" ht="15.75" customHeight="1" x14ac:dyDescent="0.25">
      <c r="A45" s="4">
        <v>8</v>
      </c>
      <c r="B45" s="331" t="s">
        <v>276</v>
      </c>
      <c r="C45" s="332"/>
      <c r="D45" s="2">
        <v>8</v>
      </c>
      <c r="E45" s="177" t="s">
        <v>611</v>
      </c>
      <c r="F45" s="177">
        <v>0</v>
      </c>
    </row>
    <row r="46" spans="1:6" ht="15.75" x14ac:dyDescent="0.25">
      <c r="A46" s="4">
        <v>9</v>
      </c>
      <c r="B46" s="331" t="s">
        <v>62</v>
      </c>
      <c r="C46" s="332"/>
      <c r="D46" s="2">
        <v>7</v>
      </c>
      <c r="E46" s="177" t="s">
        <v>611</v>
      </c>
      <c r="F46" s="177">
        <v>0</v>
      </c>
    </row>
    <row r="47" spans="1:6" ht="15.75" x14ac:dyDescent="0.25">
      <c r="A47" s="4">
        <v>10</v>
      </c>
      <c r="B47" s="331" t="s">
        <v>61</v>
      </c>
      <c r="C47" s="332"/>
      <c r="D47" s="2">
        <v>8</v>
      </c>
      <c r="E47" s="177" t="s">
        <v>611</v>
      </c>
      <c r="F47" s="177">
        <v>0</v>
      </c>
    </row>
    <row r="48" spans="1:6" ht="15.75" x14ac:dyDescent="0.25">
      <c r="A48" s="4">
        <v>11</v>
      </c>
      <c r="B48" s="331" t="s">
        <v>60</v>
      </c>
      <c r="C48" s="332"/>
      <c r="D48" s="2">
        <v>8</v>
      </c>
      <c r="E48" s="177" t="s">
        <v>611</v>
      </c>
      <c r="F48" s="177">
        <v>0</v>
      </c>
    </row>
    <row r="49" spans="1:6" ht="15.75" x14ac:dyDescent="0.25">
      <c r="A49" s="4">
        <v>12</v>
      </c>
      <c r="B49" s="331" t="s">
        <v>39</v>
      </c>
      <c r="C49" s="332"/>
      <c r="D49" s="2">
        <v>7</v>
      </c>
      <c r="E49" s="177" t="s">
        <v>611</v>
      </c>
      <c r="F49" s="177">
        <v>0</v>
      </c>
    </row>
    <row r="50" spans="1:6" ht="15.75" x14ac:dyDescent="0.25">
      <c r="A50" s="4">
        <v>13</v>
      </c>
      <c r="B50" s="331" t="s">
        <v>59</v>
      </c>
      <c r="C50" s="332"/>
      <c r="D50" s="2">
        <v>7</v>
      </c>
      <c r="E50" s="177" t="s">
        <v>611</v>
      </c>
      <c r="F50" s="177">
        <v>0</v>
      </c>
    </row>
    <row r="51" spans="1:6" ht="15.75" x14ac:dyDescent="0.25">
      <c r="A51" s="4">
        <v>14</v>
      </c>
      <c r="B51" s="331" t="s">
        <v>58</v>
      </c>
      <c r="C51" s="332"/>
      <c r="D51" s="2">
        <v>7</v>
      </c>
      <c r="E51" s="177" t="s">
        <v>565</v>
      </c>
      <c r="F51" s="177">
        <f>D51</f>
        <v>7</v>
      </c>
    </row>
    <row r="52" spans="1:6" ht="49.9" customHeight="1" x14ac:dyDescent="0.25">
      <c r="A52" s="4">
        <v>15</v>
      </c>
      <c r="B52" s="331" t="s">
        <v>57</v>
      </c>
      <c r="C52" s="332"/>
      <c r="D52" s="2">
        <v>7</v>
      </c>
      <c r="E52" s="177" t="s">
        <v>613</v>
      </c>
      <c r="F52" s="177">
        <v>3.5</v>
      </c>
    </row>
    <row r="53" spans="1:6" ht="15.75" x14ac:dyDescent="0.25">
      <c r="A53" s="4">
        <v>16</v>
      </c>
      <c r="B53" s="331" t="s">
        <v>56</v>
      </c>
      <c r="C53" s="332"/>
      <c r="D53" s="2">
        <v>7</v>
      </c>
      <c r="E53" s="177" t="s">
        <v>565</v>
      </c>
      <c r="F53" s="177">
        <f>D53</f>
        <v>7</v>
      </c>
    </row>
    <row r="54" spans="1:6" ht="15.75" x14ac:dyDescent="0.25">
      <c r="A54" s="4">
        <v>17</v>
      </c>
      <c r="B54" s="331" t="s">
        <v>182</v>
      </c>
      <c r="C54" s="332"/>
      <c r="D54" s="2">
        <v>7</v>
      </c>
      <c r="E54" s="177" t="s">
        <v>611</v>
      </c>
      <c r="F54" s="177">
        <v>0</v>
      </c>
    </row>
    <row r="55" spans="1:6" ht="15.75" x14ac:dyDescent="0.25">
      <c r="A55" s="4">
        <v>18</v>
      </c>
      <c r="B55" s="331" t="s">
        <v>55</v>
      </c>
      <c r="C55" s="332"/>
      <c r="D55" s="2">
        <v>7</v>
      </c>
      <c r="E55" s="177" t="s">
        <v>565</v>
      </c>
      <c r="F55" s="177">
        <f>D55</f>
        <v>7</v>
      </c>
    </row>
    <row r="56" spans="1:6" ht="15.75" x14ac:dyDescent="0.25">
      <c r="A56" s="4">
        <v>19</v>
      </c>
      <c r="B56" s="331" t="s">
        <v>54</v>
      </c>
      <c r="C56" s="332"/>
      <c r="D56" s="2">
        <v>7</v>
      </c>
      <c r="E56" s="177" t="s">
        <v>565</v>
      </c>
      <c r="F56" s="177">
        <f>D56</f>
        <v>7</v>
      </c>
    </row>
    <row r="57" spans="1:6" ht="15.75" x14ac:dyDescent="0.25">
      <c r="A57" s="4">
        <v>20</v>
      </c>
      <c r="B57" s="331" t="s">
        <v>53</v>
      </c>
      <c r="C57" s="332"/>
      <c r="D57" s="2">
        <v>7</v>
      </c>
      <c r="E57" s="177" t="s">
        <v>577</v>
      </c>
      <c r="F57" s="177">
        <v>0</v>
      </c>
    </row>
    <row r="58" spans="1:6" ht="15.75" x14ac:dyDescent="0.25">
      <c r="A58" s="4">
        <v>21</v>
      </c>
      <c r="B58" s="331" t="s">
        <v>52</v>
      </c>
      <c r="C58" s="332"/>
      <c r="D58" s="2">
        <v>7</v>
      </c>
      <c r="E58" s="177" t="s">
        <v>614</v>
      </c>
      <c r="F58" s="177">
        <v>0</v>
      </c>
    </row>
    <row r="59" spans="1:6" ht="15.75" x14ac:dyDescent="0.25">
      <c r="A59" s="4">
        <v>22</v>
      </c>
      <c r="B59" s="331" t="s">
        <v>51</v>
      </c>
      <c r="C59" s="332"/>
      <c r="D59" s="2">
        <v>7</v>
      </c>
      <c r="E59" s="177" t="s">
        <v>565</v>
      </c>
      <c r="F59" s="177">
        <f>D59</f>
        <v>7</v>
      </c>
    </row>
    <row r="60" spans="1:6" ht="15.75" x14ac:dyDescent="0.25">
      <c r="A60" s="4">
        <v>23</v>
      </c>
      <c r="B60" s="331" t="s">
        <v>50</v>
      </c>
      <c r="C60" s="332"/>
      <c r="D60" s="2">
        <v>7</v>
      </c>
      <c r="E60" s="177" t="s">
        <v>565</v>
      </c>
      <c r="F60" s="177">
        <f>D60</f>
        <v>7</v>
      </c>
    </row>
    <row r="61" spans="1:6" ht="15.75" x14ac:dyDescent="0.25">
      <c r="A61" s="4">
        <v>24</v>
      </c>
      <c r="B61" s="331" t="s">
        <v>49</v>
      </c>
      <c r="C61" s="332"/>
      <c r="D61" s="2">
        <v>7</v>
      </c>
      <c r="E61" s="177" t="s">
        <v>577</v>
      </c>
      <c r="F61" s="177">
        <v>0</v>
      </c>
    </row>
    <row r="62" spans="1:6" ht="15.75" x14ac:dyDescent="0.25">
      <c r="A62" s="4">
        <v>25</v>
      </c>
      <c r="B62" s="331" t="s">
        <v>48</v>
      </c>
      <c r="C62" s="332"/>
      <c r="D62" s="2">
        <v>7</v>
      </c>
      <c r="E62" s="210" t="s">
        <v>565</v>
      </c>
      <c r="F62" s="177">
        <f>D62</f>
        <v>7</v>
      </c>
    </row>
    <row r="63" spans="1:6" ht="64.900000000000006" customHeight="1" x14ac:dyDescent="0.25">
      <c r="A63" s="4">
        <v>26</v>
      </c>
      <c r="B63" s="331" t="s">
        <v>47</v>
      </c>
      <c r="C63" s="332"/>
      <c r="D63" s="2">
        <v>7</v>
      </c>
      <c r="E63" s="177" t="s">
        <v>615</v>
      </c>
      <c r="F63" s="177">
        <f>D63/2</f>
        <v>3.5</v>
      </c>
    </row>
    <row r="64" spans="1:6" ht="15.75" x14ac:dyDescent="0.25">
      <c r="A64" s="4">
        <v>27</v>
      </c>
      <c r="B64" s="331" t="s">
        <v>46</v>
      </c>
      <c r="C64" s="332"/>
      <c r="D64" s="2">
        <v>7</v>
      </c>
      <c r="E64" s="177" t="s">
        <v>577</v>
      </c>
      <c r="F64" s="177">
        <v>0</v>
      </c>
    </row>
    <row r="65" spans="1:6" ht="15.75" x14ac:dyDescent="0.25">
      <c r="A65" s="4">
        <v>28</v>
      </c>
      <c r="B65" s="331" t="s">
        <v>45</v>
      </c>
      <c r="C65" s="332"/>
      <c r="D65" s="2">
        <v>7</v>
      </c>
      <c r="E65" s="177" t="s">
        <v>577</v>
      </c>
      <c r="F65" s="177">
        <v>0</v>
      </c>
    </row>
    <row r="66" spans="1:6" ht="15.75" x14ac:dyDescent="0.25">
      <c r="A66" s="4">
        <v>29</v>
      </c>
      <c r="B66" s="331" t="s">
        <v>44</v>
      </c>
      <c r="C66" s="332"/>
      <c r="D66" s="2">
        <v>7</v>
      </c>
      <c r="E66" s="177" t="s">
        <v>565</v>
      </c>
      <c r="F66" s="177">
        <f>D66</f>
        <v>7</v>
      </c>
    </row>
    <row r="67" spans="1:6" ht="30" x14ac:dyDescent="0.25">
      <c r="A67" s="4">
        <v>30</v>
      </c>
      <c r="B67" s="331" t="s">
        <v>43</v>
      </c>
      <c r="C67" s="332"/>
      <c r="D67" s="2">
        <v>7</v>
      </c>
      <c r="E67" s="177" t="s">
        <v>616</v>
      </c>
      <c r="F67" s="177">
        <f>D67/2</f>
        <v>3.5</v>
      </c>
    </row>
    <row r="68" spans="1:6" ht="15.75" x14ac:dyDescent="0.25">
      <c r="A68" s="4">
        <v>31</v>
      </c>
      <c r="B68" s="331" t="s">
        <v>42</v>
      </c>
      <c r="C68" s="332"/>
      <c r="D68" s="2">
        <v>7</v>
      </c>
      <c r="E68" s="177" t="s">
        <v>565</v>
      </c>
      <c r="F68" s="177">
        <f>D68</f>
        <v>7</v>
      </c>
    </row>
    <row r="69" spans="1:6" ht="15.75" x14ac:dyDescent="0.25">
      <c r="A69" s="4">
        <v>32</v>
      </c>
      <c r="B69" s="331" t="s">
        <v>41</v>
      </c>
      <c r="C69" s="332"/>
      <c r="D69" s="2">
        <v>7</v>
      </c>
      <c r="E69" s="177" t="s">
        <v>565</v>
      </c>
      <c r="F69" s="177">
        <f>D69</f>
        <v>7</v>
      </c>
    </row>
    <row r="70" spans="1:6" ht="15.75" customHeight="1" x14ac:dyDescent="0.25">
      <c r="A70" s="4">
        <v>33</v>
      </c>
      <c r="B70" s="331" t="s">
        <v>40</v>
      </c>
      <c r="C70" s="332"/>
      <c r="D70" s="2">
        <v>8</v>
      </c>
      <c r="E70" s="177" t="s">
        <v>565</v>
      </c>
      <c r="F70" s="177">
        <f>D70</f>
        <v>8</v>
      </c>
    </row>
    <row r="71" spans="1:6" ht="15.75" x14ac:dyDescent="0.25">
      <c r="A71" s="4">
        <v>34</v>
      </c>
      <c r="B71" s="331" t="s">
        <v>39</v>
      </c>
      <c r="C71" s="332"/>
      <c r="D71" s="2">
        <v>7</v>
      </c>
      <c r="E71" s="177" t="s">
        <v>577</v>
      </c>
      <c r="F71" s="177">
        <v>0</v>
      </c>
    </row>
    <row r="72" spans="1:6" ht="16.5" thickBot="1" x14ac:dyDescent="0.3">
      <c r="A72" s="4">
        <v>35</v>
      </c>
      <c r="B72" s="331" t="s">
        <v>38</v>
      </c>
      <c r="C72" s="332"/>
      <c r="D72" s="2">
        <v>7</v>
      </c>
      <c r="E72" s="177" t="s">
        <v>577</v>
      </c>
      <c r="F72" s="177">
        <v>0</v>
      </c>
    </row>
    <row r="73" spans="1:6" ht="16.5" thickBot="1" x14ac:dyDescent="0.3">
      <c r="B73" s="376" t="s">
        <v>356</v>
      </c>
      <c r="C73" s="377"/>
      <c r="D73" s="37">
        <f>SUM(D36:D72)</f>
        <v>250</v>
      </c>
      <c r="E73" s="37" t="s">
        <v>25</v>
      </c>
      <c r="F73" s="37">
        <f>SUM(F38:F72)</f>
        <v>114</v>
      </c>
    </row>
  </sheetData>
  <mergeCells count="76">
    <mergeCell ref="E4:F4"/>
    <mergeCell ref="E5:F5"/>
    <mergeCell ref="E6:F32"/>
    <mergeCell ref="B73:C73"/>
    <mergeCell ref="E36:F37"/>
    <mergeCell ref="C30:D30"/>
    <mergeCell ref="C31:D31"/>
    <mergeCell ref="C32:D32"/>
    <mergeCell ref="C33:D33"/>
    <mergeCell ref="D36:D37"/>
    <mergeCell ref="B68:C68"/>
    <mergeCell ref="B69:C69"/>
    <mergeCell ref="B61:C61"/>
    <mergeCell ref="B50:C50"/>
    <mergeCell ref="B51:C51"/>
    <mergeCell ref="B52:C52"/>
    <mergeCell ref="A4:D4"/>
    <mergeCell ref="C25:D25"/>
    <mergeCell ref="C26:D26"/>
    <mergeCell ref="C27:D27"/>
    <mergeCell ref="C28:D28"/>
    <mergeCell ref="C15:D15"/>
    <mergeCell ref="C16:D16"/>
    <mergeCell ref="C17:D17"/>
    <mergeCell ref="C18:D18"/>
    <mergeCell ref="C19:D19"/>
    <mergeCell ref="C10:D10"/>
    <mergeCell ref="C11:D11"/>
    <mergeCell ref="C12:D12"/>
    <mergeCell ref="C13:D13"/>
    <mergeCell ref="C14:D14"/>
    <mergeCell ref="A6:B32"/>
    <mergeCell ref="C20:D20"/>
    <mergeCell ref="C21:D21"/>
    <mergeCell ref="C22:D22"/>
    <mergeCell ref="C23:D23"/>
    <mergeCell ref="C24:D24"/>
    <mergeCell ref="B55:C55"/>
    <mergeCell ref="B44:C44"/>
    <mergeCell ref="B45:C45"/>
    <mergeCell ref="B46:C46"/>
    <mergeCell ref="B47:C47"/>
    <mergeCell ref="B53:C53"/>
    <mergeCell ref="B54:C54"/>
    <mergeCell ref="B70:C70"/>
    <mergeCell ref="B71:C71"/>
    <mergeCell ref="B72:C72"/>
    <mergeCell ref="A36:A37"/>
    <mergeCell ref="B36:C37"/>
    <mergeCell ref="B62:C62"/>
    <mergeCell ref="B63:C63"/>
    <mergeCell ref="B64:C64"/>
    <mergeCell ref="B65:C65"/>
    <mergeCell ref="B66:C66"/>
    <mergeCell ref="B67:C67"/>
    <mergeCell ref="B56:C56"/>
    <mergeCell ref="B57:C57"/>
    <mergeCell ref="B58:C58"/>
    <mergeCell ref="B59:C59"/>
    <mergeCell ref="B60:C60"/>
    <mergeCell ref="A5:B5"/>
    <mergeCell ref="A33:B33"/>
    <mergeCell ref="B48:C48"/>
    <mergeCell ref="B49:C49"/>
    <mergeCell ref="B38:C38"/>
    <mergeCell ref="B39:C39"/>
    <mergeCell ref="B40:C40"/>
    <mergeCell ref="B41:C41"/>
    <mergeCell ref="B42:C42"/>
    <mergeCell ref="B43:C43"/>
    <mergeCell ref="C5:D5"/>
    <mergeCell ref="C6:D6"/>
    <mergeCell ref="C7:D7"/>
    <mergeCell ref="C8:D8"/>
    <mergeCell ref="C9:D9"/>
    <mergeCell ref="C29:D29"/>
  </mergeCells>
  <printOptions horizontalCentered="1" verticalCentered="1"/>
  <pageMargins left="0.70866141732283472" right="0.70866141732283472" top="1.299212598425197" bottom="0.74803149606299213" header="0.31496062992125984" footer="0.31496062992125984"/>
  <pageSetup paperSize="181"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46"/>
  <sheetViews>
    <sheetView zoomScale="70" zoomScaleNormal="70" workbookViewId="0">
      <selection activeCell="E5" sqref="E5:F17"/>
    </sheetView>
  </sheetViews>
  <sheetFormatPr baseColWidth="10" defaultRowHeight="15" x14ac:dyDescent="0.25"/>
  <cols>
    <col min="1" max="1" width="11" style="35" customWidth="1"/>
    <col min="2" max="2" width="21.7109375" customWidth="1"/>
    <col min="3" max="3" width="65.7109375" customWidth="1"/>
    <col min="4" max="4" width="14.140625" customWidth="1"/>
    <col min="5" max="5" width="30.42578125" customWidth="1"/>
    <col min="6" max="6" width="12.5703125" customWidth="1"/>
  </cols>
  <sheetData>
    <row r="3" spans="1:6" ht="15.75" thickBot="1" x14ac:dyDescent="0.3"/>
    <row r="4" spans="1:6" ht="91.5" customHeight="1" thickBot="1" x14ac:dyDescent="0.3">
      <c r="A4" s="440" t="s">
        <v>248</v>
      </c>
      <c r="B4" s="441"/>
      <c r="C4" s="441"/>
      <c r="D4" s="442"/>
      <c r="E4" s="317" t="s">
        <v>377</v>
      </c>
      <c r="F4" s="318"/>
    </row>
    <row r="5" spans="1:6" ht="84.75" customHeight="1" x14ac:dyDescent="0.25">
      <c r="A5" s="421" t="s">
        <v>285</v>
      </c>
      <c r="B5" s="422"/>
      <c r="C5" s="414" t="s">
        <v>287</v>
      </c>
      <c r="D5" s="415"/>
      <c r="E5" s="430" t="s">
        <v>359</v>
      </c>
      <c r="F5" s="431"/>
    </row>
    <row r="6" spans="1:6" ht="15.75" customHeight="1" x14ac:dyDescent="0.25">
      <c r="A6" s="423"/>
      <c r="B6" s="424"/>
      <c r="C6" s="416" t="s">
        <v>32</v>
      </c>
      <c r="D6" s="417"/>
      <c r="E6" s="432"/>
      <c r="F6" s="433"/>
    </row>
    <row r="7" spans="1:6" x14ac:dyDescent="0.25">
      <c r="A7" s="423"/>
      <c r="B7" s="424"/>
      <c r="C7" s="416" t="s">
        <v>31</v>
      </c>
      <c r="D7" s="417"/>
      <c r="E7" s="432"/>
      <c r="F7" s="433"/>
    </row>
    <row r="8" spans="1:6" x14ac:dyDescent="0.25">
      <c r="A8" s="423"/>
      <c r="B8" s="424"/>
      <c r="C8" s="416" t="s">
        <v>30</v>
      </c>
      <c r="D8" s="417"/>
      <c r="E8" s="432"/>
      <c r="F8" s="433"/>
    </row>
    <row r="9" spans="1:6" x14ac:dyDescent="0.25">
      <c r="A9" s="423"/>
      <c r="B9" s="424"/>
      <c r="C9" s="443" t="s">
        <v>286</v>
      </c>
      <c r="D9" s="444"/>
      <c r="E9" s="432"/>
      <c r="F9" s="433"/>
    </row>
    <row r="10" spans="1:6" ht="30" customHeight="1" x14ac:dyDescent="0.25">
      <c r="A10" s="423"/>
      <c r="B10" s="424"/>
      <c r="C10" s="416" t="s">
        <v>29</v>
      </c>
      <c r="D10" s="417"/>
      <c r="E10" s="432"/>
      <c r="F10" s="433"/>
    </row>
    <row r="11" spans="1:6" x14ac:dyDescent="0.25">
      <c r="A11" s="423"/>
      <c r="B11" s="424"/>
      <c r="C11" s="416" t="s">
        <v>288</v>
      </c>
      <c r="D11" s="417"/>
      <c r="E11" s="432"/>
      <c r="F11" s="433"/>
    </row>
    <row r="12" spans="1:6" x14ac:dyDescent="0.25">
      <c r="A12" s="423"/>
      <c r="B12" s="424"/>
      <c r="C12" s="416" t="s">
        <v>28</v>
      </c>
      <c r="D12" s="417"/>
      <c r="E12" s="432"/>
      <c r="F12" s="433"/>
    </row>
    <row r="13" spans="1:6" x14ac:dyDescent="0.25">
      <c r="A13" s="423"/>
      <c r="B13" s="424"/>
      <c r="C13" s="416" t="s">
        <v>27</v>
      </c>
      <c r="D13" s="417"/>
      <c r="E13" s="432"/>
      <c r="F13" s="433"/>
    </row>
    <row r="14" spans="1:6" x14ac:dyDescent="0.25">
      <c r="A14" s="423"/>
      <c r="B14" s="424"/>
      <c r="C14" s="443" t="s">
        <v>26</v>
      </c>
      <c r="D14" s="444"/>
      <c r="E14" s="432"/>
      <c r="F14" s="433"/>
    </row>
    <row r="15" spans="1:6" x14ac:dyDescent="0.25">
      <c r="A15" s="423"/>
      <c r="B15" s="424"/>
      <c r="C15" s="443" t="s">
        <v>289</v>
      </c>
      <c r="D15" s="444"/>
      <c r="E15" s="432"/>
      <c r="F15" s="433"/>
    </row>
    <row r="16" spans="1:6" ht="69" customHeight="1" x14ac:dyDescent="0.25">
      <c r="A16" s="423"/>
      <c r="B16" s="424"/>
      <c r="C16" s="416" t="s">
        <v>249</v>
      </c>
      <c r="D16" s="417"/>
      <c r="E16" s="432"/>
      <c r="F16" s="433"/>
    </row>
    <row r="17" spans="1:6" ht="45.75" customHeight="1" thickBot="1" x14ac:dyDescent="0.3">
      <c r="A17" s="425"/>
      <c r="B17" s="426"/>
      <c r="C17" s="418" t="s">
        <v>520</v>
      </c>
      <c r="D17" s="419"/>
      <c r="E17" s="434"/>
      <c r="F17" s="435"/>
    </row>
    <row r="18" spans="1:6" ht="16.5" thickBot="1" x14ac:dyDescent="0.3">
      <c r="A18" s="420" t="s">
        <v>250</v>
      </c>
      <c r="B18" s="420"/>
      <c r="C18" s="38" t="s">
        <v>278</v>
      </c>
    </row>
    <row r="19" spans="1:6" ht="15.75" x14ac:dyDescent="0.25">
      <c r="A19" s="14"/>
      <c r="B19" s="14"/>
      <c r="C19" s="26"/>
    </row>
    <row r="20" spans="1:6" ht="16.5" thickBot="1" x14ac:dyDescent="0.3">
      <c r="A20" s="43"/>
      <c r="B20" s="411"/>
      <c r="C20" s="411"/>
    </row>
    <row r="21" spans="1:6" ht="15.75" customHeight="1" x14ac:dyDescent="0.25">
      <c r="A21" s="427" t="s">
        <v>234</v>
      </c>
      <c r="B21" s="302" t="s">
        <v>228</v>
      </c>
      <c r="C21" s="303"/>
      <c r="D21" s="427" t="s">
        <v>227</v>
      </c>
      <c r="E21" s="436" t="s">
        <v>377</v>
      </c>
      <c r="F21" s="437"/>
    </row>
    <row r="22" spans="1:6" ht="48.75" customHeight="1" thickBot="1" x14ac:dyDescent="0.3">
      <c r="A22" s="428"/>
      <c r="B22" s="304"/>
      <c r="C22" s="305"/>
      <c r="D22" s="428"/>
      <c r="E22" s="438"/>
      <c r="F22" s="439"/>
    </row>
    <row r="23" spans="1:6" ht="27.75" customHeight="1" x14ac:dyDescent="0.25">
      <c r="A23" s="18">
        <v>1</v>
      </c>
      <c r="B23" s="412" t="s">
        <v>112</v>
      </c>
      <c r="C23" s="412"/>
      <c r="D23" s="18">
        <v>10</v>
      </c>
      <c r="E23" s="18" t="s">
        <v>603</v>
      </c>
      <c r="F23" s="18">
        <f>D23/2</f>
        <v>5</v>
      </c>
    </row>
    <row r="24" spans="1:6" ht="32.25" customHeight="1" x14ac:dyDescent="0.25">
      <c r="A24" s="3">
        <v>2</v>
      </c>
      <c r="B24" s="413" t="s">
        <v>111</v>
      </c>
      <c r="C24" s="413"/>
      <c r="D24" s="3">
        <v>10</v>
      </c>
      <c r="E24" s="3" t="s">
        <v>604</v>
      </c>
      <c r="F24" s="3">
        <f>D24/2</f>
        <v>5</v>
      </c>
    </row>
    <row r="25" spans="1:6" ht="32.25" customHeight="1" x14ac:dyDescent="0.25">
      <c r="A25" s="3">
        <v>3</v>
      </c>
      <c r="B25" s="413" t="s">
        <v>110</v>
      </c>
      <c r="C25" s="413"/>
      <c r="D25" s="3">
        <v>5</v>
      </c>
      <c r="E25" s="3" t="s">
        <v>565</v>
      </c>
      <c r="F25" s="3">
        <f>D25</f>
        <v>5</v>
      </c>
    </row>
    <row r="26" spans="1:6" x14ac:dyDescent="0.25">
      <c r="A26" s="3">
        <v>4</v>
      </c>
      <c r="B26" s="413" t="s">
        <v>109</v>
      </c>
      <c r="C26" s="413"/>
      <c r="D26" s="3">
        <v>5</v>
      </c>
      <c r="E26" s="3" t="s">
        <v>565</v>
      </c>
      <c r="F26" s="3">
        <f>D26</f>
        <v>5</v>
      </c>
    </row>
    <row r="27" spans="1:6" x14ac:dyDescent="0.25">
      <c r="A27" s="3">
        <v>5</v>
      </c>
      <c r="B27" s="413" t="s">
        <v>55</v>
      </c>
      <c r="C27" s="413"/>
      <c r="D27" s="3">
        <v>5</v>
      </c>
      <c r="E27" s="3" t="s">
        <v>605</v>
      </c>
      <c r="F27" s="3">
        <f>D27</f>
        <v>5</v>
      </c>
    </row>
    <row r="28" spans="1:6" ht="165.75" customHeight="1" x14ac:dyDescent="0.25">
      <c r="A28" s="3">
        <v>6</v>
      </c>
      <c r="B28" s="413" t="s">
        <v>108</v>
      </c>
      <c r="C28" s="413"/>
      <c r="D28" s="3">
        <v>20</v>
      </c>
      <c r="E28" s="3" t="s">
        <v>606</v>
      </c>
      <c r="F28" s="3">
        <f>D28/2</f>
        <v>10</v>
      </c>
    </row>
    <row r="29" spans="1:6" x14ac:dyDescent="0.25">
      <c r="A29" s="3">
        <v>7</v>
      </c>
      <c r="B29" s="413" t="s">
        <v>107</v>
      </c>
      <c r="C29" s="413"/>
      <c r="D29" s="3">
        <v>5</v>
      </c>
      <c r="E29" s="3" t="s">
        <v>607</v>
      </c>
      <c r="F29" s="3">
        <v>2.5</v>
      </c>
    </row>
    <row r="30" spans="1:6" x14ac:dyDescent="0.25">
      <c r="A30" s="3">
        <v>8</v>
      </c>
      <c r="B30" s="413" t="s">
        <v>106</v>
      </c>
      <c r="C30" s="413"/>
      <c r="D30" s="3">
        <v>5</v>
      </c>
      <c r="E30" s="3" t="s">
        <v>577</v>
      </c>
      <c r="F30" s="3">
        <v>0</v>
      </c>
    </row>
    <row r="31" spans="1:6" x14ac:dyDescent="0.25">
      <c r="A31" s="3">
        <v>9</v>
      </c>
      <c r="B31" s="413" t="s">
        <v>105</v>
      </c>
      <c r="C31" s="413"/>
      <c r="D31" s="3">
        <v>5</v>
      </c>
      <c r="E31" s="3" t="s">
        <v>565</v>
      </c>
      <c r="F31" s="3">
        <f>D31</f>
        <v>5</v>
      </c>
    </row>
    <row r="32" spans="1:6" x14ac:dyDescent="0.25">
      <c r="A32" s="3">
        <v>10</v>
      </c>
      <c r="B32" s="413" t="s">
        <v>104</v>
      </c>
      <c r="C32" s="413"/>
      <c r="D32" s="3">
        <v>15</v>
      </c>
      <c r="E32" s="3" t="s">
        <v>608</v>
      </c>
      <c r="F32" s="3">
        <v>0</v>
      </c>
    </row>
    <row r="33" spans="1:6" x14ac:dyDescent="0.25">
      <c r="A33" s="3">
        <v>11</v>
      </c>
      <c r="B33" s="413" t="s">
        <v>103</v>
      </c>
      <c r="C33" s="413"/>
      <c r="D33" s="3">
        <v>10</v>
      </c>
      <c r="E33" s="3" t="s">
        <v>565</v>
      </c>
      <c r="F33" s="3">
        <f>D33</f>
        <v>10</v>
      </c>
    </row>
    <row r="34" spans="1:6" x14ac:dyDescent="0.25">
      <c r="A34" s="3">
        <v>12</v>
      </c>
      <c r="B34" s="413" t="s">
        <v>102</v>
      </c>
      <c r="C34" s="413"/>
      <c r="D34" s="3">
        <v>10</v>
      </c>
      <c r="E34" s="3" t="s">
        <v>565</v>
      </c>
      <c r="F34" s="3">
        <f>D34</f>
        <v>10</v>
      </c>
    </row>
    <row r="35" spans="1:6" x14ac:dyDescent="0.25">
      <c r="A35" s="3">
        <v>13</v>
      </c>
      <c r="B35" s="413" t="s">
        <v>101</v>
      </c>
      <c r="C35" s="413"/>
      <c r="D35" s="3">
        <v>15</v>
      </c>
      <c r="E35" s="3" t="s">
        <v>565</v>
      </c>
      <c r="F35" s="3">
        <f>D35</f>
        <v>15</v>
      </c>
    </row>
    <row r="36" spans="1:6" ht="34.5" customHeight="1" x14ac:dyDescent="0.25">
      <c r="A36" s="3">
        <v>14</v>
      </c>
      <c r="B36" s="413" t="s">
        <v>100</v>
      </c>
      <c r="C36" s="413"/>
      <c r="D36" s="3">
        <v>30</v>
      </c>
      <c r="E36" s="3" t="s">
        <v>577</v>
      </c>
      <c r="F36" s="3">
        <v>0</v>
      </c>
    </row>
    <row r="37" spans="1:6" ht="37.15" customHeight="1" x14ac:dyDescent="0.25">
      <c r="A37" s="3">
        <v>15</v>
      </c>
      <c r="B37" s="413" t="s">
        <v>99</v>
      </c>
      <c r="C37" s="413"/>
      <c r="D37" s="3">
        <v>30</v>
      </c>
      <c r="E37" s="3" t="s">
        <v>565</v>
      </c>
      <c r="F37" s="3">
        <f>D37</f>
        <v>30</v>
      </c>
    </row>
    <row r="38" spans="1:6" x14ac:dyDescent="0.25">
      <c r="A38" s="3">
        <v>16</v>
      </c>
      <c r="B38" s="413" t="s">
        <v>98</v>
      </c>
      <c r="C38" s="413"/>
      <c r="D38" s="3">
        <v>20</v>
      </c>
      <c r="E38" s="3" t="s">
        <v>577</v>
      </c>
      <c r="F38" s="3">
        <v>0</v>
      </c>
    </row>
    <row r="39" spans="1:6" x14ac:dyDescent="0.25">
      <c r="A39" s="3">
        <v>17</v>
      </c>
      <c r="B39" s="413" t="s">
        <v>97</v>
      </c>
      <c r="C39" s="413"/>
      <c r="D39" s="3">
        <v>10</v>
      </c>
      <c r="E39" s="3" t="s">
        <v>565</v>
      </c>
      <c r="F39" s="3">
        <f>D39</f>
        <v>10</v>
      </c>
    </row>
    <row r="40" spans="1:6" x14ac:dyDescent="0.25">
      <c r="A40" s="3">
        <v>18</v>
      </c>
      <c r="B40" s="413" t="s">
        <v>96</v>
      </c>
      <c r="C40" s="413"/>
      <c r="D40" s="3">
        <v>10</v>
      </c>
      <c r="E40" s="3" t="s">
        <v>565</v>
      </c>
      <c r="F40" s="3">
        <f>D40</f>
        <v>10</v>
      </c>
    </row>
    <row r="41" spans="1:6" ht="30" x14ac:dyDescent="0.25">
      <c r="A41" s="3">
        <v>19</v>
      </c>
      <c r="B41" s="413" t="s">
        <v>95</v>
      </c>
      <c r="C41" s="413"/>
      <c r="D41" s="3">
        <v>10</v>
      </c>
      <c r="E41" s="3" t="s">
        <v>609</v>
      </c>
      <c r="F41" s="3">
        <v>5</v>
      </c>
    </row>
    <row r="42" spans="1:6" x14ac:dyDescent="0.25">
      <c r="A42" s="25">
        <v>20</v>
      </c>
      <c r="B42" s="429" t="s">
        <v>94</v>
      </c>
      <c r="C42" s="429"/>
      <c r="D42" s="25">
        <v>10</v>
      </c>
      <c r="E42" s="25" t="s">
        <v>577</v>
      </c>
      <c r="F42" s="25">
        <v>0</v>
      </c>
    </row>
    <row r="43" spans="1:6" ht="15.75" thickBot="1" x14ac:dyDescent="0.3">
      <c r="A43" s="19">
        <v>21</v>
      </c>
      <c r="B43" s="309" t="s">
        <v>290</v>
      </c>
      <c r="C43" s="309"/>
      <c r="D43" s="19">
        <v>10</v>
      </c>
      <c r="E43" s="19" t="s">
        <v>577</v>
      </c>
      <c r="F43" s="19">
        <v>0</v>
      </c>
    </row>
    <row r="44" spans="1:6" ht="16.5" thickBot="1" x14ac:dyDescent="0.3">
      <c r="A44" s="23"/>
      <c r="B44" s="376" t="s">
        <v>356</v>
      </c>
      <c r="C44" s="377"/>
      <c r="D44" s="37">
        <f>SUM(D8:D43)</f>
        <v>250</v>
      </c>
      <c r="E44" s="37"/>
      <c r="F44" s="37">
        <f>SUM(F8:F43)</f>
        <v>132.5</v>
      </c>
    </row>
    <row r="45" spans="1:6" ht="16.5" customHeight="1" x14ac:dyDescent="0.25">
      <c r="A45" s="23"/>
      <c r="B45" s="24"/>
      <c r="C45" s="24"/>
      <c r="D45" s="23"/>
    </row>
    <row r="46" spans="1:6" ht="110.1" customHeight="1" x14ac:dyDescent="0.25">
      <c r="A46" s="409" t="s">
        <v>247</v>
      </c>
      <c r="B46" s="410"/>
      <c r="C46" s="410"/>
      <c r="D46" s="410"/>
      <c r="E46" s="410"/>
      <c r="F46" s="410"/>
    </row>
  </sheetData>
  <mergeCells count="46">
    <mergeCell ref="B42:C42"/>
    <mergeCell ref="E5:F17"/>
    <mergeCell ref="E21:F22"/>
    <mergeCell ref="B44:C44"/>
    <mergeCell ref="A4:D4"/>
    <mergeCell ref="E4:F4"/>
    <mergeCell ref="C12:D12"/>
    <mergeCell ref="C13:D13"/>
    <mergeCell ref="C14:D14"/>
    <mergeCell ref="C15:D15"/>
    <mergeCell ref="C7:D7"/>
    <mergeCell ref="C8:D8"/>
    <mergeCell ref="C9:D9"/>
    <mergeCell ref="C10:D10"/>
    <mergeCell ref="C11:D11"/>
    <mergeCell ref="B43:C43"/>
    <mergeCell ref="B37:C37"/>
    <mergeCell ref="B38:C38"/>
    <mergeCell ref="B39:C39"/>
    <mergeCell ref="B40:C40"/>
    <mergeCell ref="B41:C41"/>
    <mergeCell ref="D21:D22"/>
    <mergeCell ref="B31:C31"/>
    <mergeCell ref="B32:C32"/>
    <mergeCell ref="B33:C33"/>
    <mergeCell ref="B34:C34"/>
    <mergeCell ref="B27:C27"/>
    <mergeCell ref="B28:C28"/>
    <mergeCell ref="B29:C29"/>
    <mergeCell ref="B30:C30"/>
    <mergeCell ref="A46:F46"/>
    <mergeCell ref="B20:C20"/>
    <mergeCell ref="B23:C23"/>
    <mergeCell ref="B24:C24"/>
    <mergeCell ref="C5:D5"/>
    <mergeCell ref="C6:D6"/>
    <mergeCell ref="C16:D16"/>
    <mergeCell ref="C17:D17"/>
    <mergeCell ref="A18:B18"/>
    <mergeCell ref="A5:B17"/>
    <mergeCell ref="B35:C35"/>
    <mergeCell ref="B36:C36"/>
    <mergeCell ref="A21:A22"/>
    <mergeCell ref="B21:C22"/>
    <mergeCell ref="B25:C25"/>
    <mergeCell ref="B26:C26"/>
  </mergeCells>
  <printOptions horizontalCentered="1" verticalCentered="1"/>
  <pageMargins left="0.70866141732283472" right="0.70866141732283472" top="1.299212598425197" bottom="0.74803149606299213" header="0.31496062992125984" footer="0.31496062992125984"/>
  <pageSetup paperSize="119" scale="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27"/>
  <sheetViews>
    <sheetView view="pageBreakPreview" topLeftCell="A8" zoomScale="85" zoomScaleNormal="85" zoomScaleSheetLayoutView="85" workbookViewId="0">
      <selection activeCell="E27" sqref="E27"/>
    </sheetView>
  </sheetViews>
  <sheetFormatPr baseColWidth="10" defaultRowHeight="15" x14ac:dyDescent="0.25"/>
  <cols>
    <col min="1" max="1" width="10.7109375" style="35" customWidth="1"/>
    <col min="2" max="2" width="22" customWidth="1"/>
    <col min="3" max="3" width="63.5703125" customWidth="1"/>
    <col min="5" max="5" width="26.140625" customWidth="1"/>
    <col min="6" max="6" width="14.5703125" customWidth="1"/>
  </cols>
  <sheetData>
    <row r="3" spans="1:6" ht="15.75" thickBot="1" x14ac:dyDescent="0.3"/>
    <row r="4" spans="1:6" ht="36" customHeight="1" thickBot="1" x14ac:dyDescent="0.3">
      <c r="A4" s="299" t="s">
        <v>302</v>
      </c>
      <c r="B4" s="300"/>
      <c r="C4" s="300"/>
      <c r="D4" s="301"/>
      <c r="E4" s="317" t="s">
        <v>377</v>
      </c>
      <c r="F4" s="318"/>
    </row>
    <row r="5" spans="1:6" ht="45.75" customHeight="1" thickBot="1" x14ac:dyDescent="0.3">
      <c r="A5" s="452" t="s">
        <v>24</v>
      </c>
      <c r="B5" s="452"/>
      <c r="C5" s="455" t="s">
        <v>291</v>
      </c>
      <c r="D5" s="456"/>
      <c r="E5" s="458" t="s">
        <v>359</v>
      </c>
      <c r="F5" s="459"/>
    </row>
    <row r="6" spans="1:6" ht="15.75" customHeight="1" x14ac:dyDescent="0.25">
      <c r="A6" s="423" t="s">
        <v>296</v>
      </c>
      <c r="B6" s="453"/>
      <c r="C6" s="457" t="s">
        <v>292</v>
      </c>
      <c r="D6" s="457"/>
      <c r="E6" s="446" t="s">
        <v>359</v>
      </c>
      <c r="F6" s="447"/>
    </row>
    <row r="7" spans="1:6" ht="15.75" customHeight="1" x14ac:dyDescent="0.25">
      <c r="A7" s="423"/>
      <c r="B7" s="453"/>
      <c r="C7" s="445" t="s">
        <v>293</v>
      </c>
      <c r="D7" s="445"/>
      <c r="E7" s="448"/>
      <c r="F7" s="449"/>
    </row>
    <row r="8" spans="1:6" ht="21" customHeight="1" x14ac:dyDescent="0.25">
      <c r="A8" s="423"/>
      <c r="B8" s="453"/>
      <c r="C8" s="445" t="s">
        <v>294</v>
      </c>
      <c r="D8" s="445"/>
      <c r="E8" s="448"/>
      <c r="F8" s="449"/>
    </row>
    <row r="9" spans="1:6" ht="15.75" customHeight="1" x14ac:dyDescent="0.25">
      <c r="A9" s="423"/>
      <c r="B9" s="453"/>
      <c r="C9" s="445" t="s">
        <v>295</v>
      </c>
      <c r="D9" s="445"/>
      <c r="E9" s="448"/>
      <c r="F9" s="449"/>
    </row>
    <row r="10" spans="1:6" ht="15.75" customHeight="1" x14ac:dyDescent="0.25">
      <c r="A10" s="423"/>
      <c r="B10" s="453"/>
      <c r="C10" s="445" t="s">
        <v>297</v>
      </c>
      <c r="D10" s="445"/>
      <c r="E10" s="448"/>
      <c r="F10" s="449"/>
    </row>
    <row r="11" spans="1:6" x14ac:dyDescent="0.25">
      <c r="A11" s="423"/>
      <c r="B11" s="453"/>
      <c r="C11" s="445" t="s">
        <v>298</v>
      </c>
      <c r="D11" s="445"/>
      <c r="E11" s="448"/>
      <c r="F11" s="449"/>
    </row>
    <row r="12" spans="1:6" x14ac:dyDescent="0.25">
      <c r="A12" s="423"/>
      <c r="B12" s="453"/>
      <c r="C12" s="445" t="s">
        <v>299</v>
      </c>
      <c r="D12" s="445"/>
      <c r="E12" s="448"/>
      <c r="F12" s="449"/>
    </row>
    <row r="13" spans="1:6" x14ac:dyDescent="0.25">
      <c r="A13" s="423"/>
      <c r="B13" s="453"/>
      <c r="C13" s="445" t="s">
        <v>300</v>
      </c>
      <c r="D13" s="445"/>
      <c r="E13" s="448"/>
      <c r="F13" s="449"/>
    </row>
    <row r="14" spans="1:6" x14ac:dyDescent="0.25">
      <c r="A14" s="423"/>
      <c r="B14" s="453"/>
      <c r="C14" s="445" t="s">
        <v>25</v>
      </c>
      <c r="D14" s="445"/>
      <c r="E14" s="448"/>
      <c r="F14" s="449"/>
    </row>
    <row r="15" spans="1:6" ht="15.75" customHeight="1" thickBot="1" x14ac:dyDescent="0.3">
      <c r="A15" s="425"/>
      <c r="B15" s="454"/>
      <c r="C15" s="44" t="s">
        <v>25</v>
      </c>
      <c r="D15" s="45"/>
      <c r="E15" s="450"/>
      <c r="F15" s="451"/>
    </row>
    <row r="16" spans="1:6" ht="15.75" x14ac:dyDescent="0.25">
      <c r="A16" s="14"/>
      <c r="B16" s="28"/>
      <c r="C16" s="29"/>
      <c r="E16" s="22"/>
      <c r="F16" s="22"/>
    </row>
    <row r="17" spans="1:6" ht="15.75" thickBot="1" x14ac:dyDescent="0.3">
      <c r="E17" s="22"/>
      <c r="F17" s="22"/>
    </row>
    <row r="18" spans="1:6" ht="15.75" customHeight="1" x14ac:dyDescent="0.25">
      <c r="A18" s="427" t="s">
        <v>234</v>
      </c>
      <c r="B18" s="302" t="s">
        <v>228</v>
      </c>
      <c r="C18" s="303"/>
      <c r="D18" s="427" t="s">
        <v>227</v>
      </c>
      <c r="E18" s="436" t="s">
        <v>377</v>
      </c>
      <c r="F18" s="437"/>
    </row>
    <row r="19" spans="1:6" ht="52.5" customHeight="1" thickBot="1" x14ac:dyDescent="0.3">
      <c r="A19" s="428"/>
      <c r="B19" s="304"/>
      <c r="C19" s="305"/>
      <c r="D19" s="428"/>
      <c r="E19" s="438"/>
      <c r="F19" s="439"/>
    </row>
    <row r="20" spans="1:6" ht="36.75" customHeight="1" x14ac:dyDescent="0.25">
      <c r="A20" s="3">
        <v>1</v>
      </c>
      <c r="B20" s="413" t="s">
        <v>110</v>
      </c>
      <c r="C20" s="413"/>
      <c r="D20" s="3">
        <v>40</v>
      </c>
      <c r="E20" s="186" t="s">
        <v>565</v>
      </c>
      <c r="F20" s="184">
        <f>D20</f>
        <v>40</v>
      </c>
    </row>
    <row r="21" spans="1:6" ht="30" customHeight="1" x14ac:dyDescent="0.25">
      <c r="A21" s="3">
        <v>2</v>
      </c>
      <c r="B21" s="413" t="s">
        <v>55</v>
      </c>
      <c r="C21" s="413"/>
      <c r="D21" s="3">
        <v>30</v>
      </c>
      <c r="E21" s="187" t="s">
        <v>565</v>
      </c>
      <c r="F21" s="177">
        <f>D21</f>
        <v>30</v>
      </c>
    </row>
    <row r="22" spans="1:6" ht="30" customHeight="1" x14ac:dyDescent="0.25">
      <c r="A22" s="3">
        <v>3</v>
      </c>
      <c r="B22" s="413" t="s">
        <v>301</v>
      </c>
      <c r="C22" s="413"/>
      <c r="D22" s="3">
        <v>30</v>
      </c>
      <c r="E22" s="187" t="s">
        <v>577</v>
      </c>
      <c r="F22" s="177">
        <v>0</v>
      </c>
    </row>
    <row r="23" spans="1:6" ht="15" customHeight="1" x14ac:dyDescent="0.25">
      <c r="A23" s="3">
        <v>4</v>
      </c>
      <c r="B23" s="413" t="s">
        <v>102</v>
      </c>
      <c r="C23" s="413"/>
      <c r="D23" s="3">
        <v>30</v>
      </c>
      <c r="E23" s="187" t="s">
        <v>565</v>
      </c>
      <c r="F23" s="177">
        <f>D23</f>
        <v>30</v>
      </c>
    </row>
    <row r="24" spans="1:6" ht="15" customHeight="1" x14ac:dyDescent="0.25">
      <c r="A24" s="3">
        <v>5</v>
      </c>
      <c r="B24" s="413" t="s">
        <v>101</v>
      </c>
      <c r="C24" s="413"/>
      <c r="D24" s="3">
        <v>30</v>
      </c>
      <c r="E24" s="187" t="s">
        <v>565</v>
      </c>
      <c r="F24" s="177">
        <f>D24</f>
        <v>30</v>
      </c>
    </row>
    <row r="25" spans="1:6" ht="30" customHeight="1" x14ac:dyDescent="0.25">
      <c r="A25" s="3">
        <v>6</v>
      </c>
      <c r="B25" s="413" t="s">
        <v>100</v>
      </c>
      <c r="C25" s="413"/>
      <c r="D25" s="3">
        <v>50</v>
      </c>
      <c r="E25" s="187" t="s">
        <v>577</v>
      </c>
      <c r="F25" s="177">
        <v>0</v>
      </c>
    </row>
    <row r="26" spans="1:6" ht="16.5" thickBot="1" x14ac:dyDescent="0.3">
      <c r="A26" s="3">
        <v>7</v>
      </c>
      <c r="B26" s="413" t="s">
        <v>96</v>
      </c>
      <c r="C26" s="413"/>
      <c r="D26" s="3">
        <v>40</v>
      </c>
      <c r="E26" s="187" t="s">
        <v>565</v>
      </c>
      <c r="F26" s="178">
        <f>D26</f>
        <v>40</v>
      </c>
    </row>
    <row r="27" spans="1:6" ht="16.5" thickBot="1" x14ac:dyDescent="0.3">
      <c r="B27" s="376" t="s">
        <v>356</v>
      </c>
      <c r="C27" s="377"/>
      <c r="D27" s="37">
        <f>SUM(D20:D26)</f>
        <v>250</v>
      </c>
      <c r="E27" s="37" t="s">
        <v>25</v>
      </c>
      <c r="F27" s="258">
        <f>SUM(F20:F26)</f>
        <v>170</v>
      </c>
    </row>
  </sheetData>
  <mergeCells count="28">
    <mergeCell ref="E18:F19"/>
    <mergeCell ref="C14:D14"/>
    <mergeCell ref="A4:D4"/>
    <mergeCell ref="B27:C27"/>
    <mergeCell ref="E4:F4"/>
    <mergeCell ref="B26:C26"/>
    <mergeCell ref="A5:B5"/>
    <mergeCell ref="A6:B15"/>
    <mergeCell ref="A18:A19"/>
    <mergeCell ref="B18:C19"/>
    <mergeCell ref="B25:C25"/>
    <mergeCell ref="C5:D5"/>
    <mergeCell ref="C6:D6"/>
    <mergeCell ref="C7:D7"/>
    <mergeCell ref="C8:D8"/>
    <mergeCell ref="E5:F5"/>
    <mergeCell ref="C9:D9"/>
    <mergeCell ref="C10:D10"/>
    <mergeCell ref="C11:D11"/>
    <mergeCell ref="C12:D12"/>
    <mergeCell ref="E6:F15"/>
    <mergeCell ref="C13:D13"/>
    <mergeCell ref="D18:D19"/>
    <mergeCell ref="B20:C20"/>
    <mergeCell ref="B21:C21"/>
    <mergeCell ref="B24:C24"/>
    <mergeCell ref="B22:C22"/>
    <mergeCell ref="B23:C23"/>
  </mergeCells>
  <printOptions horizontalCentered="1" verticalCentered="1"/>
  <pageMargins left="0.70866141732283472" right="0.70866141732283472" top="1.299212598425197" bottom="0.74803149606299213" header="0.31496062992125984" footer="0.31496062992125984"/>
  <pageSetup paperSize="119" scale="2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25"/>
  <sheetViews>
    <sheetView view="pageBreakPreview" topLeftCell="A7" zoomScale="80" zoomScaleNormal="80" zoomScaleSheetLayoutView="80" workbookViewId="0">
      <selection activeCell="E22" sqref="E22"/>
    </sheetView>
  </sheetViews>
  <sheetFormatPr baseColWidth="10" defaultRowHeight="15" x14ac:dyDescent="0.25"/>
  <cols>
    <col min="1" max="1" width="10.7109375" customWidth="1"/>
    <col min="2" max="2" width="22" customWidth="1"/>
    <col min="3" max="3" width="63.5703125" customWidth="1"/>
    <col min="5" max="5" width="27.140625" customWidth="1"/>
    <col min="6" max="6" width="16.85546875" customWidth="1"/>
  </cols>
  <sheetData>
    <row r="3" spans="1:6" ht="15.75" thickBot="1" x14ac:dyDescent="0.3"/>
    <row r="4" spans="1:6" ht="76.5" customHeight="1" thickBot="1" x14ac:dyDescent="0.3">
      <c r="A4" s="299" t="s">
        <v>303</v>
      </c>
      <c r="B4" s="300"/>
      <c r="C4" s="300"/>
      <c r="D4" s="301"/>
      <c r="E4" s="342" t="s">
        <v>358</v>
      </c>
      <c r="F4" s="343"/>
    </row>
    <row r="5" spans="1:6" ht="150.75" customHeight="1" thickBot="1" x14ac:dyDescent="0.3">
      <c r="A5" s="452" t="s">
        <v>24</v>
      </c>
      <c r="B5" s="460"/>
      <c r="C5" s="465" t="s">
        <v>550</v>
      </c>
      <c r="D5" s="465"/>
      <c r="E5" s="458" t="s">
        <v>359</v>
      </c>
      <c r="F5" s="459"/>
    </row>
    <row r="6" spans="1:6" ht="75.75" customHeight="1" thickBot="1" x14ac:dyDescent="0.3">
      <c r="A6" s="452" t="s">
        <v>307</v>
      </c>
      <c r="B6" s="460"/>
      <c r="C6" s="466" t="s">
        <v>308</v>
      </c>
      <c r="D6" s="466"/>
      <c r="E6" s="458" t="s">
        <v>359</v>
      </c>
      <c r="F6" s="459"/>
    </row>
    <row r="7" spans="1:6" ht="118.5" customHeight="1" thickBot="1" x14ac:dyDescent="0.3">
      <c r="A7" s="310" t="s">
        <v>306</v>
      </c>
      <c r="B7" s="460"/>
      <c r="C7" s="467" t="s">
        <v>311</v>
      </c>
      <c r="D7" s="467"/>
      <c r="E7" s="458" t="s">
        <v>359</v>
      </c>
      <c r="F7" s="459"/>
    </row>
    <row r="8" spans="1:6" ht="16.5" thickBot="1" x14ac:dyDescent="0.3">
      <c r="A8" s="461" t="s">
        <v>309</v>
      </c>
      <c r="B8" s="462"/>
      <c r="C8" s="468" t="s">
        <v>562</v>
      </c>
      <c r="D8" s="468"/>
      <c r="E8" s="378" t="s">
        <v>359</v>
      </c>
      <c r="F8" s="379"/>
    </row>
    <row r="9" spans="1:6" ht="16.5" thickBot="1" x14ac:dyDescent="0.3">
      <c r="A9" s="31"/>
      <c r="B9" s="31"/>
      <c r="C9" s="46"/>
      <c r="D9" s="47"/>
      <c r="E9" s="469"/>
      <c r="F9" s="470"/>
    </row>
    <row r="10" spans="1:6" ht="16.5" thickBot="1" x14ac:dyDescent="0.3">
      <c r="A10" s="310" t="s">
        <v>304</v>
      </c>
      <c r="B10" s="460"/>
      <c r="C10" s="463" t="s">
        <v>305</v>
      </c>
      <c r="D10" s="464"/>
      <c r="E10" s="378" t="s">
        <v>359</v>
      </c>
      <c r="F10" s="379"/>
    </row>
    <row r="11" spans="1:6" ht="15.75" x14ac:dyDescent="0.25">
      <c r="A11" s="14"/>
      <c r="B11" s="28"/>
      <c r="C11" s="29"/>
    </row>
    <row r="12" spans="1:6" ht="15.75" thickBot="1" x14ac:dyDescent="0.3"/>
    <row r="13" spans="1:6" ht="15.75" customHeight="1" x14ac:dyDescent="0.25">
      <c r="A13" s="427" t="s">
        <v>234</v>
      </c>
      <c r="B13" s="302" t="s">
        <v>228</v>
      </c>
      <c r="C13" s="303"/>
      <c r="D13" s="427" t="s">
        <v>227</v>
      </c>
      <c r="E13" s="313" t="s">
        <v>377</v>
      </c>
      <c r="F13" s="314"/>
    </row>
    <row r="14" spans="1:6" ht="48.75" customHeight="1" thickBot="1" x14ac:dyDescent="0.3">
      <c r="A14" s="428"/>
      <c r="B14" s="304"/>
      <c r="C14" s="305"/>
      <c r="D14" s="428"/>
      <c r="E14" s="315"/>
      <c r="F14" s="316"/>
    </row>
    <row r="15" spans="1:6" ht="36.75" customHeight="1" x14ac:dyDescent="0.25">
      <c r="A15" s="3">
        <v>1</v>
      </c>
      <c r="B15" s="331" t="s">
        <v>310</v>
      </c>
      <c r="C15" s="332"/>
      <c r="D15" s="3">
        <v>40</v>
      </c>
      <c r="E15" s="177" t="s">
        <v>565</v>
      </c>
      <c r="F15" s="177">
        <f>D15</f>
        <v>40</v>
      </c>
    </row>
    <row r="16" spans="1:6" ht="39.75" customHeight="1" x14ac:dyDescent="0.25">
      <c r="A16" s="3">
        <v>2</v>
      </c>
      <c r="B16" s="331" t="s">
        <v>91</v>
      </c>
      <c r="C16" s="332"/>
      <c r="D16" s="3">
        <v>40</v>
      </c>
      <c r="E16" s="177" t="s">
        <v>565</v>
      </c>
      <c r="F16" s="177">
        <f>D16</f>
        <v>40</v>
      </c>
    </row>
    <row r="17" spans="1:6" x14ac:dyDescent="0.25">
      <c r="A17" s="3">
        <v>3</v>
      </c>
      <c r="B17" s="331" t="s">
        <v>312</v>
      </c>
      <c r="C17" s="332"/>
      <c r="D17" s="3">
        <v>40</v>
      </c>
      <c r="E17" s="177" t="s">
        <v>565</v>
      </c>
      <c r="F17" s="177">
        <f>D17</f>
        <v>40</v>
      </c>
    </row>
    <row r="18" spans="1:6" ht="39.75" customHeight="1" x14ac:dyDescent="0.25">
      <c r="A18" s="3">
        <v>4</v>
      </c>
      <c r="B18" s="331" t="s">
        <v>313</v>
      </c>
      <c r="C18" s="332"/>
      <c r="D18" s="3">
        <v>40</v>
      </c>
      <c r="E18" s="177" t="s">
        <v>577</v>
      </c>
      <c r="F18" s="177">
        <v>0</v>
      </c>
    </row>
    <row r="19" spans="1:6" x14ac:dyDescent="0.25">
      <c r="A19" s="3">
        <v>5</v>
      </c>
      <c r="B19" s="331" t="s">
        <v>84</v>
      </c>
      <c r="C19" s="332"/>
      <c r="D19" s="3">
        <v>30</v>
      </c>
      <c r="E19" s="177" t="s">
        <v>577</v>
      </c>
      <c r="F19" s="177">
        <v>0</v>
      </c>
    </row>
    <row r="20" spans="1:6" x14ac:dyDescent="0.25">
      <c r="A20" s="3">
        <v>6</v>
      </c>
      <c r="B20" s="331" t="s">
        <v>89</v>
      </c>
      <c r="C20" s="332"/>
      <c r="D20" s="3">
        <v>30</v>
      </c>
      <c r="E20" s="177" t="s">
        <v>577</v>
      </c>
      <c r="F20" s="177">
        <v>0</v>
      </c>
    </row>
    <row r="21" spans="1:6" ht="15.75" thickBot="1" x14ac:dyDescent="0.3">
      <c r="A21" s="3">
        <v>7</v>
      </c>
      <c r="B21" s="331" t="s">
        <v>90</v>
      </c>
      <c r="C21" s="332"/>
      <c r="D21" s="3">
        <v>30</v>
      </c>
      <c r="E21" s="177" t="s">
        <v>577</v>
      </c>
      <c r="F21" s="177">
        <v>0</v>
      </c>
    </row>
    <row r="22" spans="1:6" ht="16.5" thickBot="1" x14ac:dyDescent="0.3">
      <c r="B22" s="376" t="s">
        <v>356</v>
      </c>
      <c r="C22" s="377"/>
      <c r="D22" s="37">
        <f>SUM(D15:D21)</f>
        <v>250</v>
      </c>
      <c r="E22" s="37" t="s">
        <v>25</v>
      </c>
      <c r="F22" s="37">
        <f>SUM(F15:F21)</f>
        <v>120</v>
      </c>
    </row>
    <row r="25" spans="1:6" ht="15.75" x14ac:dyDescent="0.25">
      <c r="A25" s="27"/>
    </row>
  </sheetData>
  <mergeCells count="30">
    <mergeCell ref="E9:F9"/>
    <mergeCell ref="E10:F10"/>
    <mergeCell ref="E6:F6"/>
    <mergeCell ref="E7:F7"/>
    <mergeCell ref="E8:F8"/>
    <mergeCell ref="E4:F4"/>
    <mergeCell ref="E5:F5"/>
    <mergeCell ref="B22:C22"/>
    <mergeCell ref="E13:F14"/>
    <mergeCell ref="B21:C21"/>
    <mergeCell ref="D13:D14"/>
    <mergeCell ref="B15:C15"/>
    <mergeCell ref="B16:C16"/>
    <mergeCell ref="B17:C17"/>
    <mergeCell ref="B18:C18"/>
    <mergeCell ref="B19:C19"/>
    <mergeCell ref="B20:C20"/>
    <mergeCell ref="A10:B10"/>
    <mergeCell ref="A13:A14"/>
    <mergeCell ref="B13:C14"/>
    <mergeCell ref="A6:B6"/>
    <mergeCell ref="A7:B7"/>
    <mergeCell ref="A8:B8"/>
    <mergeCell ref="C10:D10"/>
    <mergeCell ref="A4:D4"/>
    <mergeCell ref="C5:D5"/>
    <mergeCell ref="C6:D6"/>
    <mergeCell ref="C7:D7"/>
    <mergeCell ref="C8:D8"/>
    <mergeCell ref="A5:B5"/>
  </mergeCells>
  <printOptions horizontalCentered="1" verticalCentered="1"/>
  <pageMargins left="0.70866141732283472" right="0.70866141732283472" top="1.299212598425197" bottom="0.74803149606299213" header="0.31496062992125984" footer="0.31496062992125984"/>
  <pageSetup paperSize="119" scale="2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55"/>
  <sheetViews>
    <sheetView view="pageBreakPreview" topLeftCell="B37" zoomScale="85" zoomScaleNormal="55" zoomScaleSheetLayoutView="85" workbookViewId="0">
      <selection activeCell="E55" sqref="E55"/>
    </sheetView>
  </sheetViews>
  <sheetFormatPr baseColWidth="10" defaultRowHeight="15" x14ac:dyDescent="0.25"/>
  <cols>
    <col min="1" max="1" width="10.7109375" customWidth="1"/>
    <col min="2" max="2" width="22" customWidth="1"/>
    <col min="3" max="3" width="74.42578125" customWidth="1"/>
    <col min="5" max="5" width="34" style="35" customWidth="1"/>
    <col min="6" max="6" width="15.28515625" customWidth="1"/>
  </cols>
  <sheetData>
    <row r="3" spans="1:6" ht="15.75" thickBot="1" x14ac:dyDescent="0.3"/>
    <row r="4" spans="1:6" ht="47.25" customHeight="1" thickBot="1" x14ac:dyDescent="0.3">
      <c r="A4" s="344" t="s">
        <v>376</v>
      </c>
      <c r="B4" s="345"/>
      <c r="C4" s="345"/>
      <c r="D4" s="346"/>
      <c r="E4" s="436" t="s">
        <v>358</v>
      </c>
      <c r="F4" s="437"/>
    </row>
    <row r="5" spans="1:6" ht="120.75" customHeight="1" thickBot="1" x14ac:dyDescent="0.3">
      <c r="A5" s="478" t="s">
        <v>24</v>
      </c>
      <c r="B5" s="478"/>
      <c r="C5" s="307" t="s">
        <v>528</v>
      </c>
      <c r="D5" s="307"/>
      <c r="E5" s="473" t="s">
        <v>359</v>
      </c>
      <c r="F5" s="474"/>
    </row>
    <row r="6" spans="1:6" ht="331.5" customHeight="1" thickBot="1" x14ac:dyDescent="0.3">
      <c r="A6" s="296" t="s">
        <v>306</v>
      </c>
      <c r="B6" s="296"/>
      <c r="C6" s="475" t="s">
        <v>452</v>
      </c>
      <c r="D6" s="475"/>
      <c r="E6" s="458" t="s">
        <v>359</v>
      </c>
      <c r="F6" s="459"/>
    </row>
    <row r="7" spans="1:6" ht="210.75" customHeight="1" thickBot="1" x14ac:dyDescent="0.3">
      <c r="A7" s="298"/>
      <c r="B7" s="298"/>
      <c r="C7" s="476" t="s">
        <v>453</v>
      </c>
      <c r="D7" s="476"/>
      <c r="E7" s="458" t="s">
        <v>359</v>
      </c>
      <c r="F7" s="459"/>
    </row>
    <row r="8" spans="1:6" ht="16.5" thickBot="1" x14ac:dyDescent="0.3">
      <c r="A8" s="39"/>
      <c r="B8" s="40"/>
      <c r="C8" s="48"/>
    </row>
    <row r="9" spans="1:6" ht="16.5" thickBot="1" x14ac:dyDescent="0.3">
      <c r="A9" s="310" t="s">
        <v>304</v>
      </c>
      <c r="B9" s="452"/>
      <c r="C9" s="463" t="s">
        <v>315</v>
      </c>
      <c r="D9" s="477"/>
      <c r="E9" s="479" t="s">
        <v>359</v>
      </c>
      <c r="F9" s="480"/>
    </row>
    <row r="10" spans="1:6" ht="15.75" x14ac:dyDescent="0.25">
      <c r="A10" s="14"/>
      <c r="B10" s="28"/>
      <c r="C10" s="29"/>
    </row>
    <row r="11" spans="1:6" ht="15.75" thickBot="1" x14ac:dyDescent="0.3">
      <c r="A11" s="32"/>
      <c r="B11" s="32"/>
      <c r="C11" s="32"/>
      <c r="D11" s="32"/>
    </row>
    <row r="12" spans="1:6" ht="15.75" customHeight="1" x14ac:dyDescent="0.25">
      <c r="A12" s="427" t="s">
        <v>234</v>
      </c>
      <c r="B12" s="302" t="s">
        <v>228</v>
      </c>
      <c r="C12" s="303"/>
      <c r="D12" s="427" t="s">
        <v>227</v>
      </c>
      <c r="E12" s="436" t="s">
        <v>377</v>
      </c>
      <c r="F12" s="437"/>
    </row>
    <row r="13" spans="1:6" s="33" customFormat="1" ht="15.75" thickBot="1" x14ac:dyDescent="0.3">
      <c r="A13" s="428"/>
      <c r="B13" s="304"/>
      <c r="C13" s="305"/>
      <c r="D13" s="428"/>
      <c r="E13" s="438"/>
      <c r="F13" s="439"/>
    </row>
    <row r="14" spans="1:6" s="33" customFormat="1" x14ac:dyDescent="0.25">
      <c r="A14" s="49">
        <v>1</v>
      </c>
      <c r="B14" s="321" t="s">
        <v>316</v>
      </c>
      <c r="C14" s="321"/>
      <c r="D14" s="18">
        <v>5</v>
      </c>
      <c r="E14" s="18" t="s">
        <v>644</v>
      </c>
      <c r="F14" s="18">
        <v>0</v>
      </c>
    </row>
    <row r="15" spans="1:6" s="33" customFormat="1" ht="35.25" customHeight="1" x14ac:dyDescent="0.25">
      <c r="A15" s="50">
        <v>2</v>
      </c>
      <c r="B15" s="308" t="s">
        <v>317</v>
      </c>
      <c r="C15" s="308"/>
      <c r="D15" s="3">
        <v>5</v>
      </c>
      <c r="E15" s="3" t="s">
        <v>565</v>
      </c>
      <c r="F15" s="3">
        <f>D15</f>
        <v>5</v>
      </c>
    </row>
    <row r="16" spans="1:6" s="33" customFormat="1" x14ac:dyDescent="0.25">
      <c r="A16" s="50">
        <v>3</v>
      </c>
      <c r="B16" s="308" t="s">
        <v>318</v>
      </c>
      <c r="C16" s="308"/>
      <c r="D16" s="3">
        <v>5</v>
      </c>
      <c r="E16" s="3" t="s">
        <v>565</v>
      </c>
      <c r="F16" s="3">
        <f>D16</f>
        <v>5</v>
      </c>
    </row>
    <row r="17" spans="1:6" s="33" customFormat="1" ht="29.25" customHeight="1" x14ac:dyDescent="0.25">
      <c r="A17" s="50">
        <v>4</v>
      </c>
      <c r="B17" s="308" t="s">
        <v>319</v>
      </c>
      <c r="C17" s="308"/>
      <c r="D17" s="3">
        <v>5</v>
      </c>
      <c r="E17" s="3" t="s">
        <v>565</v>
      </c>
      <c r="F17" s="3">
        <f>D17</f>
        <v>5</v>
      </c>
    </row>
    <row r="18" spans="1:6" s="33" customFormat="1" x14ac:dyDescent="0.25">
      <c r="A18" s="50">
        <v>5</v>
      </c>
      <c r="B18" s="308" t="s">
        <v>320</v>
      </c>
      <c r="C18" s="308"/>
      <c r="D18" s="3">
        <v>5</v>
      </c>
      <c r="E18" s="3" t="s">
        <v>565</v>
      </c>
      <c r="F18" s="3">
        <f>D18</f>
        <v>5</v>
      </c>
    </row>
    <row r="19" spans="1:6" s="33" customFormat="1" x14ac:dyDescent="0.25">
      <c r="A19" s="50">
        <v>6</v>
      </c>
      <c r="B19" s="308" t="s">
        <v>321</v>
      </c>
      <c r="C19" s="308"/>
      <c r="D19" s="3">
        <v>5</v>
      </c>
      <c r="E19" s="3" t="s">
        <v>565</v>
      </c>
      <c r="F19" s="3">
        <f>D19</f>
        <v>5</v>
      </c>
    </row>
    <row r="20" spans="1:6" s="33" customFormat="1" x14ac:dyDescent="0.25">
      <c r="A20" s="50">
        <v>7</v>
      </c>
      <c r="B20" s="308" t="s">
        <v>322</v>
      </c>
      <c r="C20" s="308"/>
      <c r="D20" s="3">
        <v>5</v>
      </c>
      <c r="E20" s="3" t="s">
        <v>577</v>
      </c>
      <c r="F20" s="3">
        <v>0</v>
      </c>
    </row>
    <row r="21" spans="1:6" s="33" customFormat="1" ht="31.5" customHeight="1" x14ac:dyDescent="0.25">
      <c r="A21" s="50">
        <v>8</v>
      </c>
      <c r="B21" s="308" t="s">
        <v>323</v>
      </c>
      <c r="C21" s="308"/>
      <c r="D21" s="3">
        <v>5</v>
      </c>
      <c r="E21" s="3" t="s">
        <v>577</v>
      </c>
      <c r="F21" s="3">
        <v>0</v>
      </c>
    </row>
    <row r="22" spans="1:6" s="33" customFormat="1" x14ac:dyDescent="0.25">
      <c r="A22" s="50">
        <v>9</v>
      </c>
      <c r="B22" s="308" t="s">
        <v>324</v>
      </c>
      <c r="C22" s="308"/>
      <c r="D22" s="3">
        <v>10</v>
      </c>
      <c r="E22" s="3" t="s">
        <v>565</v>
      </c>
      <c r="F22" s="3">
        <f t="shared" ref="F22:F33" si="0">D22</f>
        <v>10</v>
      </c>
    </row>
    <row r="23" spans="1:6" s="33" customFormat="1" x14ac:dyDescent="0.25">
      <c r="A23" s="50">
        <v>10</v>
      </c>
      <c r="B23" s="308" t="s">
        <v>552</v>
      </c>
      <c r="C23" s="308"/>
      <c r="D23" s="3">
        <v>5</v>
      </c>
      <c r="E23" s="3" t="s">
        <v>565</v>
      </c>
      <c r="F23" s="3">
        <f t="shared" si="0"/>
        <v>5</v>
      </c>
    </row>
    <row r="24" spans="1:6" s="33" customFormat="1" x14ac:dyDescent="0.25">
      <c r="A24" s="50">
        <v>11</v>
      </c>
      <c r="B24" s="308" t="s">
        <v>325</v>
      </c>
      <c r="C24" s="308"/>
      <c r="D24" s="3">
        <v>5</v>
      </c>
      <c r="E24" s="3" t="s">
        <v>565</v>
      </c>
      <c r="F24" s="3">
        <f t="shared" si="0"/>
        <v>5</v>
      </c>
    </row>
    <row r="25" spans="1:6" s="33" customFormat="1" x14ac:dyDescent="0.25">
      <c r="A25" s="50">
        <v>12</v>
      </c>
      <c r="B25" s="308" t="s">
        <v>326</v>
      </c>
      <c r="C25" s="308"/>
      <c r="D25" s="3">
        <v>5</v>
      </c>
      <c r="E25" s="3" t="s">
        <v>565</v>
      </c>
      <c r="F25" s="3">
        <f t="shared" si="0"/>
        <v>5</v>
      </c>
    </row>
    <row r="26" spans="1:6" s="33" customFormat="1" x14ac:dyDescent="0.25">
      <c r="A26" s="50">
        <v>13</v>
      </c>
      <c r="B26" s="308" t="s">
        <v>327</v>
      </c>
      <c r="C26" s="308"/>
      <c r="D26" s="3">
        <v>5</v>
      </c>
      <c r="E26" s="3" t="s">
        <v>565</v>
      </c>
      <c r="F26" s="3">
        <f t="shared" si="0"/>
        <v>5</v>
      </c>
    </row>
    <row r="27" spans="1:6" s="33" customFormat="1" x14ac:dyDescent="0.25">
      <c r="A27" s="50">
        <v>14</v>
      </c>
      <c r="B27" s="308" t="s">
        <v>328</v>
      </c>
      <c r="C27" s="308"/>
      <c r="D27" s="3">
        <v>5</v>
      </c>
      <c r="E27" s="3" t="s">
        <v>565</v>
      </c>
      <c r="F27" s="3">
        <f t="shared" si="0"/>
        <v>5</v>
      </c>
    </row>
    <row r="28" spans="1:6" s="33" customFormat="1" x14ac:dyDescent="0.25">
      <c r="A28" s="50">
        <v>15</v>
      </c>
      <c r="B28" s="308" t="s">
        <v>329</v>
      </c>
      <c r="C28" s="308"/>
      <c r="D28" s="3">
        <v>5</v>
      </c>
      <c r="E28" s="3" t="s">
        <v>565</v>
      </c>
      <c r="F28" s="3">
        <f t="shared" si="0"/>
        <v>5</v>
      </c>
    </row>
    <row r="29" spans="1:6" s="33" customFormat="1" x14ac:dyDescent="0.25">
      <c r="A29" s="50">
        <v>16</v>
      </c>
      <c r="B29" s="308" t="s">
        <v>330</v>
      </c>
      <c r="C29" s="308"/>
      <c r="D29" s="3">
        <v>5</v>
      </c>
      <c r="E29" s="3" t="s">
        <v>565</v>
      </c>
      <c r="F29" s="3">
        <f t="shared" si="0"/>
        <v>5</v>
      </c>
    </row>
    <row r="30" spans="1:6" s="33" customFormat="1" x14ac:dyDescent="0.25">
      <c r="A30" s="50">
        <v>17</v>
      </c>
      <c r="B30" s="308" t="s">
        <v>331</v>
      </c>
      <c r="C30" s="308"/>
      <c r="D30" s="3">
        <v>5</v>
      </c>
      <c r="E30" s="3" t="s">
        <v>565</v>
      </c>
      <c r="F30" s="3">
        <f t="shared" si="0"/>
        <v>5</v>
      </c>
    </row>
    <row r="31" spans="1:6" s="33" customFormat="1" x14ac:dyDescent="0.25">
      <c r="A31" s="50">
        <v>18</v>
      </c>
      <c r="B31" s="308" t="s">
        <v>332</v>
      </c>
      <c r="C31" s="308"/>
      <c r="D31" s="3">
        <v>5</v>
      </c>
      <c r="E31" s="3" t="s">
        <v>565</v>
      </c>
      <c r="F31" s="3">
        <f t="shared" si="0"/>
        <v>5</v>
      </c>
    </row>
    <row r="32" spans="1:6" s="33" customFormat="1" x14ac:dyDescent="0.25">
      <c r="A32" s="50">
        <v>19</v>
      </c>
      <c r="B32" s="308" t="s">
        <v>333</v>
      </c>
      <c r="C32" s="308"/>
      <c r="D32" s="3">
        <v>5</v>
      </c>
      <c r="E32" s="3" t="s">
        <v>565</v>
      </c>
      <c r="F32" s="3">
        <f t="shared" si="0"/>
        <v>5</v>
      </c>
    </row>
    <row r="33" spans="1:6" s="33" customFormat="1" x14ac:dyDescent="0.25">
      <c r="A33" s="50">
        <v>20</v>
      </c>
      <c r="B33" s="308" t="s">
        <v>334</v>
      </c>
      <c r="C33" s="308"/>
      <c r="D33" s="3">
        <v>5</v>
      </c>
      <c r="E33" s="3" t="s">
        <v>565</v>
      </c>
      <c r="F33" s="3">
        <f t="shared" si="0"/>
        <v>5</v>
      </c>
    </row>
    <row r="34" spans="1:6" s="33" customFormat="1" ht="42" customHeight="1" x14ac:dyDescent="0.25">
      <c r="A34" s="50">
        <v>21</v>
      </c>
      <c r="B34" s="308" t="s">
        <v>335</v>
      </c>
      <c r="C34" s="308"/>
      <c r="D34" s="3">
        <v>5</v>
      </c>
      <c r="E34" s="3" t="s">
        <v>645</v>
      </c>
      <c r="F34" s="3">
        <f>D34/2</f>
        <v>2.5</v>
      </c>
    </row>
    <row r="35" spans="1:6" s="33" customFormat="1" ht="30" x14ac:dyDescent="0.25">
      <c r="A35" s="50">
        <v>22</v>
      </c>
      <c r="B35" s="308" t="s">
        <v>336</v>
      </c>
      <c r="C35" s="308"/>
      <c r="D35" s="3">
        <v>5</v>
      </c>
      <c r="E35" s="3" t="s">
        <v>646</v>
      </c>
      <c r="F35" s="3">
        <f>D35/2</f>
        <v>2.5</v>
      </c>
    </row>
    <row r="36" spans="1:6" s="33" customFormat="1" x14ac:dyDescent="0.25">
      <c r="A36" s="50">
        <v>23</v>
      </c>
      <c r="B36" s="308" t="s">
        <v>337</v>
      </c>
      <c r="C36" s="308"/>
      <c r="D36" s="3">
        <v>5</v>
      </c>
      <c r="E36" s="3" t="s">
        <v>565</v>
      </c>
      <c r="F36" s="3">
        <f>D36</f>
        <v>5</v>
      </c>
    </row>
    <row r="37" spans="1:6" s="33" customFormat="1" x14ac:dyDescent="0.25">
      <c r="A37" s="50">
        <v>24</v>
      </c>
      <c r="B37" s="308" t="s">
        <v>338</v>
      </c>
      <c r="C37" s="308"/>
      <c r="D37" s="3">
        <v>5</v>
      </c>
      <c r="E37" s="3" t="s">
        <v>565</v>
      </c>
      <c r="F37" s="3">
        <f>D37</f>
        <v>5</v>
      </c>
    </row>
    <row r="38" spans="1:6" s="33" customFormat="1" ht="42" customHeight="1" x14ac:dyDescent="0.25">
      <c r="A38" s="50">
        <v>25</v>
      </c>
      <c r="B38" s="308" t="s">
        <v>339</v>
      </c>
      <c r="C38" s="308"/>
      <c r="D38" s="3">
        <v>10</v>
      </c>
      <c r="E38" s="3" t="s">
        <v>565</v>
      </c>
      <c r="F38" s="3">
        <f>D38</f>
        <v>10</v>
      </c>
    </row>
    <row r="39" spans="1:6" s="33" customFormat="1" ht="45" x14ac:dyDescent="0.25">
      <c r="A39" s="50">
        <v>26</v>
      </c>
      <c r="B39" s="308" t="s">
        <v>340</v>
      </c>
      <c r="C39" s="308"/>
      <c r="D39" s="3">
        <v>10</v>
      </c>
      <c r="E39" s="3" t="s">
        <v>645</v>
      </c>
      <c r="F39" s="3">
        <f>D39/2</f>
        <v>5</v>
      </c>
    </row>
    <row r="40" spans="1:6" s="33" customFormat="1" ht="45" x14ac:dyDescent="0.25">
      <c r="A40" s="50">
        <v>27</v>
      </c>
      <c r="B40" s="308" t="s">
        <v>341</v>
      </c>
      <c r="C40" s="308"/>
      <c r="D40" s="3">
        <v>10</v>
      </c>
      <c r="E40" s="3" t="s">
        <v>645</v>
      </c>
      <c r="F40" s="3">
        <f>D40/2</f>
        <v>5</v>
      </c>
    </row>
    <row r="41" spans="1:6" s="33" customFormat="1" ht="30" x14ac:dyDescent="0.25">
      <c r="A41" s="50">
        <v>28</v>
      </c>
      <c r="B41" s="308" t="s">
        <v>342</v>
      </c>
      <c r="C41" s="308"/>
      <c r="D41" s="3">
        <v>10</v>
      </c>
      <c r="E41" s="3" t="s">
        <v>647</v>
      </c>
      <c r="F41" s="3">
        <f>D41/2</f>
        <v>5</v>
      </c>
    </row>
    <row r="42" spans="1:6" s="33" customFormat="1" x14ac:dyDescent="0.25">
      <c r="A42" s="50">
        <v>29</v>
      </c>
      <c r="B42" s="308" t="s">
        <v>553</v>
      </c>
      <c r="C42" s="308"/>
      <c r="D42" s="3">
        <v>5</v>
      </c>
      <c r="E42" s="3" t="s">
        <v>565</v>
      </c>
      <c r="F42" s="3">
        <f>D42</f>
        <v>5</v>
      </c>
    </row>
    <row r="43" spans="1:6" s="33" customFormat="1" x14ac:dyDescent="0.25">
      <c r="A43" s="50">
        <v>30</v>
      </c>
      <c r="B43" s="308" t="s">
        <v>343</v>
      </c>
      <c r="C43" s="308"/>
      <c r="D43" s="3">
        <v>5</v>
      </c>
      <c r="E43" s="3" t="s">
        <v>565</v>
      </c>
      <c r="F43" s="3">
        <f>D43</f>
        <v>5</v>
      </c>
    </row>
    <row r="44" spans="1:6" s="33" customFormat="1" x14ac:dyDescent="0.25">
      <c r="A44" s="50">
        <v>31</v>
      </c>
      <c r="B44" s="308" t="s">
        <v>344</v>
      </c>
      <c r="C44" s="308"/>
      <c r="D44" s="3">
        <v>5</v>
      </c>
      <c r="E44" s="3" t="s">
        <v>577</v>
      </c>
      <c r="F44" s="3">
        <v>0</v>
      </c>
    </row>
    <row r="45" spans="1:6" s="33" customFormat="1" x14ac:dyDescent="0.25">
      <c r="A45" s="50">
        <v>32</v>
      </c>
      <c r="B45" s="308" t="s">
        <v>345</v>
      </c>
      <c r="C45" s="308"/>
      <c r="D45" s="3">
        <v>5</v>
      </c>
      <c r="E45" s="3" t="s">
        <v>577</v>
      </c>
      <c r="F45" s="3">
        <v>0</v>
      </c>
    </row>
    <row r="46" spans="1:6" s="33" customFormat="1" x14ac:dyDescent="0.25">
      <c r="A46" s="50">
        <v>33</v>
      </c>
      <c r="B46" s="308" t="s">
        <v>346</v>
      </c>
      <c r="C46" s="308"/>
      <c r="D46" s="3">
        <v>10</v>
      </c>
      <c r="E46" s="3" t="s">
        <v>565</v>
      </c>
      <c r="F46" s="3">
        <f>D46</f>
        <v>10</v>
      </c>
    </row>
    <row r="47" spans="1:6" s="33" customFormat="1" x14ac:dyDescent="0.25">
      <c r="A47" s="50">
        <v>34</v>
      </c>
      <c r="B47" s="308" t="s">
        <v>347</v>
      </c>
      <c r="C47" s="308"/>
      <c r="D47" s="3">
        <v>10</v>
      </c>
      <c r="E47" s="3" t="s">
        <v>565</v>
      </c>
      <c r="F47" s="3">
        <f>D47</f>
        <v>10</v>
      </c>
    </row>
    <row r="48" spans="1:6" s="33" customFormat="1" ht="30" x14ac:dyDescent="0.25">
      <c r="A48" s="50">
        <v>35</v>
      </c>
      <c r="B48" s="308" t="s">
        <v>348</v>
      </c>
      <c r="C48" s="308"/>
      <c r="D48" s="3">
        <v>10</v>
      </c>
      <c r="E48" s="3" t="s">
        <v>648</v>
      </c>
      <c r="F48" s="3">
        <f>D48/2</f>
        <v>5</v>
      </c>
    </row>
    <row r="49" spans="1:6" s="33" customFormat="1" x14ac:dyDescent="0.25">
      <c r="A49" s="50">
        <v>36</v>
      </c>
      <c r="B49" s="308" t="s">
        <v>349</v>
      </c>
      <c r="C49" s="308"/>
      <c r="D49" s="3">
        <v>10</v>
      </c>
      <c r="E49" s="3" t="s">
        <v>577</v>
      </c>
      <c r="F49" s="3">
        <v>0</v>
      </c>
    </row>
    <row r="50" spans="1:6" s="33" customFormat="1" x14ac:dyDescent="0.25">
      <c r="A50" s="50">
        <v>37</v>
      </c>
      <c r="B50" s="308" t="s">
        <v>350</v>
      </c>
      <c r="C50" s="308"/>
      <c r="D50" s="3">
        <v>5</v>
      </c>
      <c r="E50" s="3" t="s">
        <v>577</v>
      </c>
      <c r="F50" s="3">
        <v>0</v>
      </c>
    </row>
    <row r="51" spans="1:6" s="33" customFormat="1" x14ac:dyDescent="0.25">
      <c r="A51" s="50">
        <v>38</v>
      </c>
      <c r="B51" s="308" t="s">
        <v>351</v>
      </c>
      <c r="C51" s="308"/>
      <c r="D51" s="3">
        <v>5</v>
      </c>
      <c r="E51" s="3" t="s">
        <v>577</v>
      </c>
      <c r="F51" s="3">
        <v>0</v>
      </c>
    </row>
    <row r="52" spans="1:6" s="33" customFormat="1" x14ac:dyDescent="0.25">
      <c r="A52" s="50">
        <v>39</v>
      </c>
      <c r="B52" s="308" t="s">
        <v>352</v>
      </c>
      <c r="C52" s="308"/>
      <c r="D52" s="3">
        <v>5</v>
      </c>
      <c r="E52" s="3" t="s">
        <v>577</v>
      </c>
      <c r="F52" s="3">
        <v>0</v>
      </c>
    </row>
    <row r="53" spans="1:6" s="33" customFormat="1" x14ac:dyDescent="0.25">
      <c r="A53" s="50">
        <v>40</v>
      </c>
      <c r="B53" s="308" t="s">
        <v>353</v>
      </c>
      <c r="C53" s="308"/>
      <c r="D53" s="3">
        <v>5</v>
      </c>
      <c r="E53" s="3" t="s">
        <v>577</v>
      </c>
      <c r="F53" s="3">
        <v>0</v>
      </c>
    </row>
    <row r="54" spans="1:6" s="33" customFormat="1" ht="15.75" thickBot="1" x14ac:dyDescent="0.3">
      <c r="A54" s="51">
        <v>41</v>
      </c>
      <c r="B54" s="472" t="s">
        <v>354</v>
      </c>
      <c r="C54" s="472"/>
      <c r="D54" s="19">
        <v>5</v>
      </c>
      <c r="E54" s="19" t="s">
        <v>577</v>
      </c>
      <c r="F54" s="19">
        <v>0</v>
      </c>
    </row>
    <row r="55" spans="1:6" s="33" customFormat="1" ht="15.75" x14ac:dyDescent="0.25">
      <c r="A55" s="471" t="s">
        <v>355</v>
      </c>
      <c r="B55" s="471"/>
      <c r="C55" s="471"/>
      <c r="D55" s="34">
        <v>250</v>
      </c>
      <c r="E55" s="34" t="s">
        <v>25</v>
      </c>
      <c r="F55" s="34">
        <f>SUM(F14:F54)</f>
        <v>165</v>
      </c>
    </row>
  </sheetData>
  <mergeCells count="59">
    <mergeCell ref="E4:F4"/>
    <mergeCell ref="E5:F5"/>
    <mergeCell ref="E6:F6"/>
    <mergeCell ref="E7:F7"/>
    <mergeCell ref="D12:D13"/>
    <mergeCell ref="A4:D4"/>
    <mergeCell ref="C5:D5"/>
    <mergeCell ref="C6:D6"/>
    <mergeCell ref="C7:D7"/>
    <mergeCell ref="C9:D9"/>
    <mergeCell ref="E12:F13"/>
    <mergeCell ref="A6:B7"/>
    <mergeCell ref="A5:B5"/>
    <mergeCell ref="A9:B9"/>
    <mergeCell ref="E9:F9"/>
    <mergeCell ref="B32:C32"/>
    <mergeCell ref="B33:C33"/>
    <mergeCell ref="B34:C34"/>
    <mergeCell ref="B35:C35"/>
    <mergeCell ref="A12:A13"/>
    <mergeCell ref="B12:C13"/>
    <mergeCell ref="B20:C20"/>
    <mergeCell ref="B21:C21"/>
    <mergeCell ref="B14:C14"/>
    <mergeCell ref="B17:C17"/>
    <mergeCell ref="B18:C18"/>
    <mergeCell ref="B19:C19"/>
    <mergeCell ref="B15:C15"/>
    <mergeCell ref="B16:C16"/>
    <mergeCell ref="B22:C22"/>
    <mergeCell ref="B23:C23"/>
    <mergeCell ref="B27:C27"/>
    <mergeCell ref="B28:C28"/>
    <mergeCell ref="B29:C29"/>
    <mergeCell ref="B30:C30"/>
    <mergeCell ref="B31:C31"/>
    <mergeCell ref="B24:C24"/>
    <mergeCell ref="B48:C48"/>
    <mergeCell ref="B37:C37"/>
    <mergeCell ref="B38:C38"/>
    <mergeCell ref="B39:C39"/>
    <mergeCell ref="B40:C40"/>
    <mergeCell ref="B41:C41"/>
    <mergeCell ref="B42:C42"/>
    <mergeCell ref="B43:C43"/>
    <mergeCell ref="B44:C44"/>
    <mergeCell ref="B45:C45"/>
    <mergeCell ref="B46:C46"/>
    <mergeCell ref="B47:C47"/>
    <mergeCell ref="B36:C36"/>
    <mergeCell ref="B25:C25"/>
    <mergeCell ref="B26:C26"/>
    <mergeCell ref="A55:C55"/>
    <mergeCell ref="B49:C49"/>
    <mergeCell ref="B50:C50"/>
    <mergeCell ref="B51:C51"/>
    <mergeCell ref="B52:C52"/>
    <mergeCell ref="B53:C53"/>
    <mergeCell ref="B54:C54"/>
  </mergeCells>
  <printOptions horizontalCentered="1" verticalCentered="1"/>
  <pageMargins left="0.70866141732283472" right="0.70866141732283472" top="1.299212598425197" bottom="0.74803149606299213" header="0.31496062992125984" footer="0.31496062992125984"/>
  <pageSetup paperSize="119" scale="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DAÑOS MATERIALES</vt:lpstr>
      <vt:lpstr>RESPONSABILIDAD CIVIL </vt:lpstr>
      <vt:lpstr>SERVIDORES PUBLICOS</vt:lpstr>
      <vt:lpstr>MANEJO</vt:lpstr>
      <vt:lpstr>CASCO</vt:lpstr>
      <vt:lpstr>AUTOMOVILES</vt:lpstr>
      <vt:lpstr>PASAJEROS</vt:lpstr>
      <vt:lpstr>RC PROFESIONAL</vt:lpstr>
      <vt:lpstr>IRF</vt:lpstr>
      <vt:lpstr>Cibernetico</vt:lpstr>
      <vt:lpstr>Maquinaria y Equipo</vt:lpstr>
      <vt:lpstr>RC CLINICAS</vt:lpstr>
      <vt:lpstr>DDUCI</vt:lpstr>
      <vt:lpstr>ATENCION</vt:lpstr>
      <vt:lpstr>PRECIO</vt:lpstr>
      <vt:lpstr>GARANTIAS</vt:lpstr>
      <vt:lpstr>FINAL</vt:lpstr>
      <vt:lpstr>ATENCION!Área_de_impresión</vt:lpstr>
      <vt:lpstr>'DAÑOS MATERIALES'!Área_de_impresión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vasquez</dc:creator>
  <cp:lastModifiedBy>Joha</cp:lastModifiedBy>
  <cp:lastPrinted>2020-04-23T23:44:48Z</cp:lastPrinted>
  <dcterms:created xsi:type="dcterms:W3CDTF">2018-03-07T21:06:56Z</dcterms:created>
  <dcterms:modified xsi:type="dcterms:W3CDTF">2021-07-13T01:00:46Z</dcterms:modified>
  <cp:contentStatus/>
</cp:coreProperties>
</file>