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DR-DEF\CS\"/>
    </mc:Choice>
  </mc:AlternateContent>
  <workbookProtection workbookAlgorithmName="SHA-512" workbookHashValue="pX7nx4ARCi+ktfq/EhP7rxYoESwRG3rSV17sElq+M7cZW9agZku2mIPHqURNsfBk/r9iYSUHnxZuuyAlj4Q74Q==" workbookSaltValue="Ut85mfjDODi+IYOdugq8HQ==" workbookSpinCount="100000" lockStructure="1"/>
  <bookViews>
    <workbookView xWindow="0" yWindow="0" windowWidth="20490" windowHeight="7155" tabRatio="500" firstSheet="1" activeTab="1"/>
  </bookViews>
  <sheets>
    <sheet name="GENERAL" sheetId="1" state="hidden" r:id="rId1"/>
    <sheet name="EVALUACION DEL PERFIL " sheetId="5" r:id="rId2"/>
    <sheet name="ARNOLDO BARBOSA" sheetId="2" r:id="rId3"/>
    <sheet name="INES PLATA" sheetId="3" r:id="rId4"/>
    <sheet name="NELSON ARTURO SALAZAR" sheetId="6" r:id="rId5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6" l="1"/>
  <c r="O26" i="6"/>
  <c r="O97" i="6"/>
  <c r="O89" i="6"/>
  <c r="J80" i="6"/>
  <c r="O79" i="6"/>
  <c r="O78" i="6"/>
  <c r="O77" i="6"/>
  <c r="O81" i="6" s="1"/>
  <c r="O96" i="6" s="1"/>
  <c r="L73" i="6"/>
  <c r="K73" i="6"/>
  <c r="J73" i="6"/>
  <c r="O72" i="6"/>
  <c r="O73" i="6" s="1"/>
  <c r="O74" i="6" s="1"/>
  <c r="O95" i="6" s="1"/>
  <c r="O71" i="6"/>
  <c r="O70" i="6"/>
  <c r="L66" i="6"/>
  <c r="K66" i="6"/>
  <c r="J66" i="6"/>
  <c r="O65" i="6"/>
  <c r="O64" i="6"/>
  <c r="O63" i="6"/>
  <c r="O62" i="6"/>
  <c r="O61" i="6"/>
  <c r="O66" i="6" s="1"/>
  <c r="O67" i="6" s="1"/>
  <c r="O94" i="6" s="1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E4" i="6"/>
  <c r="Q2" i="6"/>
  <c r="O41" i="6" l="1"/>
  <c r="O93" i="6" s="1"/>
  <c r="O98" i="6" s="1"/>
  <c r="O11" i="6"/>
  <c r="O97" i="3"/>
  <c r="O89" i="3"/>
  <c r="J80" i="3"/>
  <c r="O79" i="3"/>
  <c r="O78" i="3"/>
  <c r="O81" i="3" s="1"/>
  <c r="O96" i="3" s="1"/>
  <c r="O77" i="3"/>
  <c r="L73" i="3"/>
  <c r="K73" i="3"/>
  <c r="J73" i="3"/>
  <c r="O72" i="3"/>
  <c r="O71" i="3"/>
  <c r="O73" i="3" s="1"/>
  <c r="O74" i="3" s="1"/>
  <c r="O95" i="3" s="1"/>
  <c r="O70" i="3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L11" i="3" s="1"/>
  <c r="O33" i="3"/>
  <c r="K11" i="3" s="1"/>
  <c r="O28" i="3"/>
  <c r="J11" i="3" s="1"/>
  <c r="O23" i="3"/>
  <c r="I11" i="3"/>
  <c r="G11" i="3"/>
  <c r="E11" i="3"/>
  <c r="C11" i="3"/>
  <c r="E6" i="3"/>
  <c r="E5" i="3"/>
  <c r="E4" i="3"/>
  <c r="Q2" i="3"/>
  <c r="O11" i="3" l="1"/>
  <c r="O41" i="3"/>
  <c r="O93" i="3" s="1"/>
  <c r="O98" i="3" s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93" i="2"/>
  <c r="O98" i="2" s="1"/>
</calcChain>
</file>

<file path=xl/sharedStrings.xml><?xml version="1.0" encoding="utf-8"?>
<sst xmlns="http://schemas.openxmlformats.org/spreadsheetml/2006/main" count="489" uniqueCount="203">
  <si>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</si>
  <si>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</si>
  <si>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</si>
  <si>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</si>
  <si>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</si>
  <si>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</si>
  <si>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</si>
  <si>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</si>
  <si>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</si>
  <si>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</si>
  <si>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</si>
  <si>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</si>
  <si>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</si>
  <si>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</si>
  <si>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</si>
  <si>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</si>
  <si>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</si>
  <si>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</si>
  <si>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</si>
  <si>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</si>
  <si>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</si>
  <si>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</si>
  <si>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</si>
  <si>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</si>
  <si>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</si>
  <si>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</si>
  <si>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</si>
  <si>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</si>
  <si>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</si>
  <si>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</si>
  <si>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</si>
  <si>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</si>
  <si>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</si>
  <si>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</si>
  <si>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</si>
  <si>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</si>
  <si>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</si>
  <si>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</si>
  <si>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</si>
  <si>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</si>
  <si>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</si>
  <si>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</si>
  <si>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</si>
  <si>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</si>
  <si>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</si>
  <si>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</si>
  <si>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</si>
  <si>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</si>
  <si>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</si>
  <si>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</si>
  <si>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</si>
  <si>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</si>
  <si>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</si>
  <si>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</si>
  <si>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</si>
  <si>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</si>
  <si>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</si>
  <si>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</si>
  <si>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</si>
  <si>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</si>
  <si>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</si>
  <si>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</si>
  <si>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</si>
  <si>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</si>
  <si>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</si>
  <si>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</si>
  <si>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</si>
  <si>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</si>
  <si>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</si>
  <si>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</si>
  <si>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</si>
  <si>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</si>
  <si>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</si>
  <si>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</si>
  <si>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</si>
  <si>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</si>
  <si>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</si>
  <si>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</si>
  <si>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</si>
  <si>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</si>
  <si>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</si>
  <si>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</si>
  <si>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</si>
  <si>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</si>
  <si>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</si>
  <si>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</si>
  <si>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</si>
  <si>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</si>
  <si>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</si>
  <si>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</si>
  <si>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</si>
  <si>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</si>
  <si>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</si>
  <si>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</si>
  <si>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</si>
  <si>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</si>
  <si>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</si>
  <si>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</si>
  <si>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</si>
  <si>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</si>
  <si>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CS-P-08-4</t>
  </si>
  <si>
    <t>CC</t>
  </si>
  <si>
    <t>SALAZAR BUITRAGO</t>
  </si>
  <si>
    <t>NELSON ARTURO</t>
  </si>
  <si>
    <t>3115014703
2010987</t>
  </si>
  <si>
    <t>salazarnelson@gmail.com</t>
  </si>
  <si>
    <t>BOGOTA</t>
  </si>
  <si>
    <t>CARRERA 37 NO. 1-D 42 PISO 3</t>
  </si>
  <si>
    <t>CUNDINAMARCA</t>
  </si>
  <si>
    <t>MICROBIOLOGO - UNIVERSIDAD DE LOS ANDES - 10/10/1985</t>
  </si>
  <si>
    <t>NO REGISTRA</t>
  </si>
  <si>
    <t>MAGISTER EN BIOLOGIA MOLECULAR - INSTITUTO CIENTIFICO WEIZMANN, ISRAEL - 16/11/1900</t>
  </si>
  <si>
    <t>DOCTORADO EN PARASITOLOGIA MOLECULAR - ESCUELA DE HIGIENE Y MEDICINA TROPICAL LONDRES - 09/1996</t>
  </si>
  <si>
    <t>FÍSICO</t>
  </si>
  <si>
    <t>IBAGUE</t>
  </si>
  <si>
    <t>TOLIMA</t>
  </si>
  <si>
    <t>BARBOSA RAMIREZ</t>
  </si>
  <si>
    <t>ARNOLDO</t>
  </si>
  <si>
    <t>abarbosar@gmail.com</t>
  </si>
  <si>
    <t>CARRERA 4 # 8-12</t>
  </si>
  <si>
    <t>MEDICO CIRUJANO - UNIVERSIDAD NACIONAL DE COLOMBIA - 27/06/1991</t>
  </si>
  <si>
    <t>SANCHEZ ARENAS</t>
  </si>
  <si>
    <t>JULIO BORIS</t>
  </si>
  <si>
    <t>3212091832
2773359</t>
  </si>
  <si>
    <t>jbsancheza@ut.edu.co</t>
  </si>
  <si>
    <t>OCOBOS V ETAPA BLOQUE 55 APARTAMENTO 401</t>
  </si>
  <si>
    <t>MEDICO CIRUJANO - UNIVERSIDAD TECNOLOGICA DE PEREIRA - 19/07/1990</t>
  </si>
  <si>
    <t>ESPECIALISTA EN ADMINISTRACION HOSPITALARIA - ESCUELA DE ADMNISTRACION DE NEGOCIOS - UNIVERSIDAD DEL TOLIMA  - 06/10/1995
ESPECIALISTA EN AUDITORIA Y GARANTIA DE CALIDAD EN SALUD - UNIVERSIDAD EAN - UNIVERSIDAD DEL TOLIMA - 25/05/1997
ESPECIALISTA EN EPIDEMIOLOGIA - UNIVERSIDAD DEL TOLIMA - 28/05/2010</t>
  </si>
  <si>
    <t>PLATA CASAS</t>
  </si>
  <si>
    <t>LAURA INES</t>
  </si>
  <si>
    <t>lplatac71@hotmail.com</t>
  </si>
  <si>
    <t>CALLE 6B NRO 37-05 BARRIO VILLA BOLIVAR</t>
  </si>
  <si>
    <t>VILLAVICENCIO</t>
  </si>
  <si>
    <t>BACTERIOLOGA - UNIVERSIDAD DE LOS ANDES - 14/12/1992</t>
  </si>
  <si>
    <t>ESPECIALISTA EN EPIDEMIOLOGIA - UNIVERSIDAD DE LOS LLANOS - 27/02/2004</t>
  </si>
  <si>
    <t>MAGISTER EN SALUD OCUPACIONAL - UNIVERSIDAD METROPOLITANA DE CIENCIA Y TECNOLOGIA UMECIT, PANAMA - 22/11/2012</t>
  </si>
  <si>
    <t>MAESTRE SERRANO</t>
  </si>
  <si>
    <t>RONALD YESID</t>
  </si>
  <si>
    <t>maestre22@gmail.com</t>
  </si>
  <si>
    <t>CALLE 93 # 71-117 TORRE 4 APARTAMENTO 1013</t>
  </si>
  <si>
    <t>BARRANQUILLA</t>
  </si>
  <si>
    <t>ATLANTICO</t>
  </si>
  <si>
    <t>BIOLOGO - UNIVERSIDAD JAVERIANA - 25/08/2004</t>
  </si>
  <si>
    <t>DOCTOR EN MEDICINA TROPICAL - UNIVERSIDAD DE CARTAGENA - 04/06/2014</t>
  </si>
  <si>
    <t>PEREZ GALINDO</t>
  </si>
  <si>
    <t>JAIDY JULIETH</t>
  </si>
  <si>
    <t>juliperez8@gmail.com</t>
  </si>
  <si>
    <t>MZ D CASA 75 VALPARAISO PRIMERA ETAPA</t>
  </si>
  <si>
    <t>TERAPEUTA RESPIRATORIA - FUNDACION UNIVERSITARIA DEL AREA ANDINA - 21/07/1995</t>
  </si>
  <si>
    <t>ESPECIALISTA EN EPIDEMIOLOGIA - FUNDACION UNIVERSITARIA DEL AREA ANDINA - 31/01/2014</t>
  </si>
  <si>
    <t>PASAPORTE</t>
  </si>
  <si>
    <t>G09547284</t>
  </si>
  <si>
    <t>GOMEZ ICAZBALCETA</t>
  </si>
  <si>
    <t>GUILLERMO</t>
  </si>
  <si>
    <t>5591110425
525556667256</t>
  </si>
  <si>
    <t>ggicazbalceta@gmail.com</t>
  </si>
  <si>
    <t>AV PANAMERICANA 240 8 403, CP 04700</t>
  </si>
  <si>
    <t>MEXICO DF</t>
  </si>
  <si>
    <t>MEXICO</t>
  </si>
  <si>
    <t>BIOLOGO EXPERIMENTAL - UNIVERSIDAD AUTONOMA METROPOLITANA, MEXICO - 23/08/2002</t>
  </si>
  <si>
    <t>DOCTOR EN CIENCIAS - UNIVERSIDAD NACIONAL AUTONOMA DE MEXICO, MEXICO - 08/12/2010</t>
  </si>
  <si>
    <t>CORREO ELECTRÓNICO</t>
  </si>
  <si>
    <t>BARBOSA RAMIREZ ARNOLDO</t>
  </si>
  <si>
    <t>UNIVERSIDAD DEL TOLIMA - PROFESOR CÁTEDRA = 2,71 AÑOS</t>
  </si>
  <si>
    <t>PLASMA ADVANCED OXIDATIVE PROTEIN PRODUCTS ARE ASSOCIATED WITH ANTI-OXIDATIVE STRESS PATHWAY GENES AND MALARIA IN A LONGITUDINAL COHORT - 18 AUTORES - CATEGORIA A1 - 2014 = (4 PUNTOS /18 AUTORES ) = 0,44 PUNTOS
IMPACT OF AGE OF FIRST EXPOSURE TO PLASMODIUM FALCIPARUM AND ANTIBODY RESPONSES TO MALARIA IN CHILDREN: A RANDOMIZED, CONTROLLED TRIAL IN MOZAMBIQUE - CATEGORIA A1 - 2014 - 15 AUTORES = (4 PUNTOS / 15 AUTORES ) = 0,53 PUNTOS
BLOOD OXIDATIVE STRESS MARKERS AND PLASMODIUM FALCIPARUM MALARIA IN NON-IMMUNE AFRICAN CHILDREN - CATEGORIA A1 - 2013 = (4 PUNTOS / 12 AUTORES) = 0,66
THE ROLE OF AGE AND EXPOSURE TO PLASMODIUM FALCIPARUM IN THE RATE OF ACQUISITION OF NATURALLY ACQUIRED IMMUNITY: A RANDOMIZED CONTROLLED TRIAL - CATEGORIA A1 - 2012 - 20 AUTORES = ( 4 PUNTOS / 20 AUTORES ) = 0,4 PUNTOS
COMPARISON OF COMMERCIAL KITS TO MEASURE CYTOKINE RESPONSES TO PLASMODIUM FALCIPARUM BY MULTIPLEX MICROSPHERE SUSPENSION ARRAY TECHNOLOGY - 2011 - CATEGORIA A1 - 9 AUTORES = ( 4 PUNTOS / 4,5 ) = 0,88
EXPRESSION, PURIFICATION AND USES OF A PLASMODIUM FALCIPARUM LIVER STAGE ANTIGEN 1 POLYPEPTIDE - PATENTE USA - 18/09/2012 = 4 PUNTOS / 7 AUTORES = 1,14 PUNTOS</t>
  </si>
  <si>
    <t>PLATA CASAS LAURA INES</t>
  </si>
  <si>
    <t>ESPECIALISTA EN EPIDEMIOLOGIA - UNIVERSIDAD DE LOS LLANOS - 27/02/2004
ESPECIALISTA EN ADMINISTRACION EN SALUD - UNIVERSIDAD DE LOS LLANOS - 27/10/2006
ESPECIALISTA EN SALUD OCUPACIONAL - UNIVERSIDAD DE LOS LLANOS - 26/06/2009</t>
  </si>
  <si>
    <t xml:space="preserve">BOLETIN EPIDEMIOLOGICO - ISSN: 2422-1007 - 2014 - MATERIAL DE DIVULGACIÓN  = 2 AUTORES = 0,5 PUNTOS
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</si>
  <si>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</si>
  <si>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</si>
  <si>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</si>
  <si>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</si>
  <si>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</si>
  <si>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</si>
  <si>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</si>
  <si>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</si>
  <si>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</si>
  <si>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</si>
  <si>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</si>
  <si>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</si>
  <si>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
</t>
    </r>
    <r>
      <rPr>
        <sz val="10"/>
        <rFont val="Arial"/>
        <family val="2"/>
      </rPr>
      <t>NO CERTIFICA EXPERIENCIA EN EL ÁREA ERQUERIDA POR EL PERFIL</t>
    </r>
  </si>
  <si>
    <t xml:space="preserve"> MEDICINA TROPICAL O ATENCIÓN ENFERMEDADES INFECCIOSAS</t>
  </si>
  <si>
    <t>PROFESIONAL DE LA SALUD HUMANA PREFERIBLEMENTE CON POSGRADO EN EL ÁREA DE LA SALUD, CON EXPERIENCIA PROFESIONAL O DOCENTE DE TRES (3) AÑOS EN EL ÁREA DE LA MEDICINA TROPICAL O ENFERMEDADES INFECCIOSAS.</t>
  </si>
  <si>
    <t>HOSPITAL SAN JUAN DE DIOS - 02/09/1991 AL 31/12/1994 = 3,41 PUNTOS
FUNDACION CLINIC BARCELONA 01/08/2005 AL 31/03/2008 = 2,66 PUNTOS
EXCEDE EL MÁXIMO</t>
  </si>
  <si>
    <t>GOBERNACION DEL META - BACTERIOLOGA - 23/03/1993 AL 14/04/1994 = 1,05 PUNTOS
LABORATORIO CLINICO SERVIMEDIC - BACTERIOLOGA - 15/04/1994 AL 27/07/1996 = 2,66 PUNTOS
CASA INGLESA LTDA - ADMINISTRADORA DE LA SEDE - 01/11/1995 AL  31/01/1999 = 3,25 PUNTOS
EXCEDE EL MÁXIMO</t>
  </si>
  <si>
    <t>UNIVERSIDAD DE LOS LLANOS - PROFESORA CÁTEDRA = 2,41 PUNTOS
UNIVERSIDAD DE LOS LLANOS - PROFESORA OCASIONAL 13/08/2014 AL 23/10/2014 = 0,19 PUNTOS
CORUNIVERSITEC - CORPORACION UNIVERSAL DE CIENCIA Y TECNOLOGIA - 0,05 PUNTOS</t>
  </si>
  <si>
    <t>SALAZAR BUITRAGO  NELSON ARTURO</t>
  </si>
  <si>
    <t xml:space="preserve">INSTITUTO NAIONAL DE CANCEROLOGIA 
1/06/1991 AL31/07/1992= 1,16 PUNTOS
CENTRO HOSPITALARIO SAN JUAN DE DIOS 
05/12/1985 AL 05/12/1986 = 1 PUNTO 
</t>
  </si>
  <si>
    <t xml:space="preserve">UNIVERSIDAD COLEGIO MAYOR DE NUESTRA SEÑORA DEL ROSARIO 
08/11/2010 AL 24/06/2013 = 2,62 PUNTOS 
UNIVERSIDAD MILITAR NUEVA GRANADA
08/11/2004 AL 27/04/2009 = 4,46 PUNTOS 
EXCEDE EL TOPE REQUERIDO 
</t>
  </si>
  <si>
    <t xml:space="preserve">PONENTE: ASOCIACION LATINO AMERICANA DE PEDIATRIA XVI CONGRESO LATINOAMERICANO DE PEDIATRIA ALAPE 2012 =0,14 PUNTOS 
PONENTE: UNIVERSIDAD D ELOS ANDES XX CONGRESO DE FEDERACION LATINOAMERICANA DE PARASOTOLOGIA Y XV CONGRESO ASOCIACION COLOMBIANA DE PARASITOLOGIA Y MEDICINA TROPICAL = 0,5 PUNTOS
PONENTE : XLVII CONGRESO NACIONAL DE CIENCIAS BIOLOGICAS =0,2
</t>
  </si>
  <si>
    <t>MAGISTER EN BIOLOGIA MOLECULAR - INSTITUTO CIENTIFICO WEIZMANN, ISRAEL - 16/11/1900
DOCTORADO EN PARASITOLOGIA MOLECULAR - ESCUELA DE HIGIENE Y MEDICINA TROPICAL LONDRES - 09/1996</t>
  </si>
  <si>
    <t>SANCHEZ ARENAS  JULIO BORIS</t>
  </si>
  <si>
    <t>PLATA CASAS  LAURA INES</t>
  </si>
  <si>
    <t>ESPECIALISTA EN EPIDEMIOLOGIA - UNIVERSIDAD DE LOS LLANOS - 27/02/2004
MAGISTER EN SALUD OCUPACIONAL - UNIVERSIDAD METROPOLITANA DE CIENCIA Y TECNOLOGIA UMECIT, PANAMA - 22/11/2012</t>
  </si>
  <si>
    <t>MAESTRE SERRANO   RONALD YESID</t>
  </si>
  <si>
    <t>PEREZ GALINDO  JAIDY JULIETH</t>
  </si>
  <si>
    <t>GOMEZ ICAZBALCETA  GUILLERMO</t>
  </si>
  <si>
    <r>
      <t xml:space="preserve">NO PRESELECCIONADO
</t>
    </r>
    <r>
      <rPr>
        <sz val="10"/>
        <rFont val="Arial"/>
        <family val="2"/>
      </rPr>
      <t xml:space="preserve">NO CERTIFICA EXPERIENCIA EN EL ÁREA ERQUERIDA POR EL PERFIL
</t>
    </r>
  </si>
  <si>
    <t>VAC/BENÍTEZ/ESTEBAN LARA</t>
  </si>
  <si>
    <t>ÁREA</t>
  </si>
  <si>
    <r>
      <t xml:space="preserve">NO PRESELECCIONADO
</t>
    </r>
    <r>
      <rPr>
        <sz val="10"/>
        <rFont val="Arial"/>
        <family val="2"/>
      </rPr>
      <t>EL TÍTULO DE PREGRADO NO CORRESPONDE AL REQUERIDO EN EL PERFIL</t>
    </r>
  </si>
  <si>
    <r>
      <t xml:space="preserve">NO PRESELECCIONADO
</t>
    </r>
    <r>
      <rPr>
        <sz val="10"/>
        <rFont val="Arial"/>
        <family val="2"/>
      </rPr>
      <t>EL TÍTULO DE PREGRADO NO CORRESPONDE AL REQUERIDO EN EL PERFIL</t>
    </r>
    <r>
      <rPr>
        <b/>
        <sz val="10"/>
        <rFont val="Arial"/>
        <family val="2"/>
      </rPr>
      <t xml:space="preserve">
</t>
    </r>
  </si>
  <si>
    <t xml:space="preserve">                                                      LISTADO DEFINITIVO DE PRESELECCIONADOS AL CÓDIGO DE CONCURSO CS-P-08-4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</si>
</sst>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6" fillId="0" borderId="0" xfId="4" applyFont="1"/>
    <xf numFmtId="0" fontId="29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7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49" fontId="7" fillId="6" borderId="6" xfId="4" applyNumberFormat="1" applyFont="1" applyFill="1" applyBorder="1" applyAlignment="1">
      <alignment horizontal="justify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30" fillId="0" borderId="6" xfId="4" applyNumberFormat="1" applyFont="1" applyBorder="1" applyAlignment="1">
      <alignment horizontal="center" vertical="center" wrapText="1"/>
    </xf>
    <xf numFmtId="2" fontId="30" fillId="0" borderId="50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2" fillId="6" borderId="92" xfId="0" applyFont="1" applyFill="1" applyBorder="1" applyAlignment="1">
      <alignment horizontal="center" vertical="center" wrapText="1"/>
    </xf>
    <xf numFmtId="0" fontId="2" fillId="6" borderId="9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714647</xdr:colOff>
      <xdr:row>1</xdr:row>
      <xdr:rowOff>133350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09564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bsancheza@ut.edu.co" TargetMode="External"/><Relationship Id="rId7" Type="http://schemas.openxmlformats.org/officeDocument/2006/relationships/hyperlink" Target="mailto:ggicazbalceta@gmail.com" TargetMode="External"/><Relationship Id="rId2" Type="http://schemas.openxmlformats.org/officeDocument/2006/relationships/hyperlink" Target="mailto:abarbosar@gmail.com" TargetMode="External"/><Relationship Id="rId1" Type="http://schemas.openxmlformats.org/officeDocument/2006/relationships/hyperlink" Target="mailto:salazarnelson@gmail.com" TargetMode="External"/><Relationship Id="rId6" Type="http://schemas.openxmlformats.org/officeDocument/2006/relationships/hyperlink" Target="mailto:juliperez8@gmail.com" TargetMode="External"/><Relationship Id="rId5" Type="http://schemas.openxmlformats.org/officeDocument/2006/relationships/hyperlink" Target="mailto:maestre22@gmail.com" TargetMode="External"/><Relationship Id="rId4" Type="http://schemas.openxmlformats.org/officeDocument/2006/relationships/hyperlink" Target="mailto:lplatac71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N12" sqref="N12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7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5" t="s">
        <v>99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C1" s="119">
        <f>COUNTA(C:C)-1</f>
        <v>7</v>
      </c>
    </row>
    <row r="2" spans="1:29" ht="17.25" thickBot="1" x14ac:dyDescent="0.35">
      <c r="A2" s="205" t="s">
        <v>100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12" t="s">
        <v>93</v>
      </c>
      <c r="B3" s="209" t="s">
        <v>91</v>
      </c>
      <c r="C3" s="209" t="s">
        <v>92</v>
      </c>
      <c r="D3" s="209" t="s">
        <v>89</v>
      </c>
      <c r="E3" s="209" t="s">
        <v>90</v>
      </c>
      <c r="F3" s="209" t="s">
        <v>0</v>
      </c>
      <c r="G3" s="209" t="s">
        <v>1</v>
      </c>
      <c r="H3" s="209" t="s">
        <v>2</v>
      </c>
      <c r="I3" s="202" t="s">
        <v>3</v>
      </c>
      <c r="J3" s="202" t="s">
        <v>98</v>
      </c>
      <c r="K3" s="215" t="s">
        <v>4</v>
      </c>
      <c r="L3" s="216"/>
      <c r="M3" s="216"/>
      <c r="N3" s="217"/>
      <c r="O3" s="209" t="s">
        <v>5</v>
      </c>
      <c r="P3" s="209" t="s">
        <v>88</v>
      </c>
      <c r="Q3" s="202" t="s">
        <v>96</v>
      </c>
      <c r="R3" s="202" t="s">
        <v>97</v>
      </c>
      <c r="S3" s="209" t="s">
        <v>6</v>
      </c>
      <c r="T3" s="207" t="s">
        <v>16</v>
      </c>
      <c r="U3" s="207" t="s">
        <v>17</v>
      </c>
      <c r="V3" s="207" t="s">
        <v>18</v>
      </c>
      <c r="W3" s="207" t="s">
        <v>19</v>
      </c>
      <c r="X3" s="207" t="s">
        <v>20</v>
      </c>
      <c r="Y3" s="207" t="s">
        <v>21</v>
      </c>
      <c r="Z3" s="207" t="s">
        <v>22</v>
      </c>
      <c r="AA3" s="202" t="s">
        <v>94</v>
      </c>
    </row>
    <row r="4" spans="1:29" s="1" customFormat="1" ht="15.75" customHeight="1" thickBot="1" x14ac:dyDescent="0.25">
      <c r="A4" s="213"/>
      <c r="B4" s="210"/>
      <c r="C4" s="210"/>
      <c r="D4" s="210"/>
      <c r="E4" s="210"/>
      <c r="F4" s="210"/>
      <c r="G4" s="210"/>
      <c r="H4" s="210"/>
      <c r="I4" s="203"/>
      <c r="J4" s="203"/>
      <c r="K4" s="202" t="s">
        <v>7</v>
      </c>
      <c r="L4" s="121"/>
      <c r="M4" s="121" t="s">
        <v>8</v>
      </c>
      <c r="N4" s="122"/>
      <c r="O4" s="210"/>
      <c r="P4" s="210"/>
      <c r="Q4" s="203"/>
      <c r="R4" s="203"/>
      <c r="S4" s="210"/>
      <c r="T4" s="208"/>
      <c r="U4" s="208"/>
      <c r="V4" s="208"/>
      <c r="W4" s="208"/>
      <c r="X4" s="208"/>
      <c r="Y4" s="208"/>
      <c r="Z4" s="208"/>
      <c r="AA4" s="203"/>
    </row>
    <row r="5" spans="1:29" s="1" customFormat="1" ht="13.5" customHeight="1" thickBot="1" x14ac:dyDescent="0.25">
      <c r="A5" s="214"/>
      <c r="B5" s="211"/>
      <c r="C5" s="211"/>
      <c r="D5" s="211"/>
      <c r="E5" s="211"/>
      <c r="F5" s="211"/>
      <c r="G5" s="211"/>
      <c r="H5" s="211"/>
      <c r="I5" s="204"/>
      <c r="J5" s="204"/>
      <c r="K5" s="204"/>
      <c r="L5" s="122" t="s">
        <v>85</v>
      </c>
      <c r="M5" s="123" t="s">
        <v>86</v>
      </c>
      <c r="N5" s="123" t="s">
        <v>87</v>
      </c>
      <c r="O5" s="211"/>
      <c r="P5" s="211"/>
      <c r="Q5" s="204"/>
      <c r="R5" s="204"/>
      <c r="S5" s="211"/>
      <c r="T5" s="208"/>
      <c r="U5" s="208"/>
      <c r="V5" s="208"/>
      <c r="W5" s="208"/>
      <c r="X5" s="208"/>
      <c r="Y5" s="208"/>
      <c r="Z5" s="208"/>
      <c r="AA5" s="204"/>
    </row>
    <row r="6" spans="1:29" s="1" customFormat="1" ht="53.25" customHeight="1" x14ac:dyDescent="0.2">
      <c r="A6" s="126">
        <v>1</v>
      </c>
      <c r="B6" s="129" t="s">
        <v>101</v>
      </c>
      <c r="C6" s="120">
        <v>19479443</v>
      </c>
      <c r="D6" s="120" t="s">
        <v>102</v>
      </c>
      <c r="E6" s="120" t="s">
        <v>103</v>
      </c>
      <c r="F6" s="120" t="s">
        <v>104</v>
      </c>
      <c r="G6" s="150" t="s">
        <v>105</v>
      </c>
      <c r="H6" s="120" t="s">
        <v>107</v>
      </c>
      <c r="I6" s="120" t="s">
        <v>106</v>
      </c>
      <c r="J6" s="120" t="s">
        <v>108</v>
      </c>
      <c r="K6" s="120" t="s">
        <v>109</v>
      </c>
      <c r="L6" s="120" t="s">
        <v>110</v>
      </c>
      <c r="M6" s="120" t="s">
        <v>111</v>
      </c>
      <c r="N6" s="120" t="s">
        <v>112</v>
      </c>
      <c r="O6" s="120">
        <v>52</v>
      </c>
      <c r="P6" s="120" t="s">
        <v>113</v>
      </c>
      <c r="Q6" s="125">
        <v>0</v>
      </c>
      <c r="R6" s="125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58.5" customHeight="1" x14ac:dyDescent="0.2">
      <c r="A7" s="128">
        <v>2</v>
      </c>
      <c r="B7" s="129" t="s">
        <v>101</v>
      </c>
      <c r="C7" s="129">
        <v>14271801</v>
      </c>
      <c r="D7" s="120" t="s">
        <v>116</v>
      </c>
      <c r="E7" s="120" t="s">
        <v>117</v>
      </c>
      <c r="F7" s="120">
        <v>3016685742</v>
      </c>
      <c r="G7" s="150" t="s">
        <v>118</v>
      </c>
      <c r="H7" s="120" t="s">
        <v>119</v>
      </c>
      <c r="I7" s="120" t="s">
        <v>114</v>
      </c>
      <c r="J7" s="120" t="s">
        <v>115</v>
      </c>
      <c r="K7" s="120" t="s">
        <v>120</v>
      </c>
      <c r="L7" s="120" t="s">
        <v>110</v>
      </c>
      <c r="M7" s="120" t="s">
        <v>110</v>
      </c>
      <c r="N7" s="120" t="s">
        <v>110</v>
      </c>
      <c r="O7" s="120">
        <v>201</v>
      </c>
      <c r="P7" s="120" t="s">
        <v>113</v>
      </c>
      <c r="Q7" s="125">
        <v>0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35.75" customHeight="1" x14ac:dyDescent="0.2">
      <c r="A8" s="128">
        <v>3</v>
      </c>
      <c r="B8" s="129" t="s">
        <v>101</v>
      </c>
      <c r="C8" s="120">
        <v>19374173</v>
      </c>
      <c r="D8" s="120" t="s">
        <v>121</v>
      </c>
      <c r="E8" s="120" t="s">
        <v>122</v>
      </c>
      <c r="F8" s="120" t="s">
        <v>123</v>
      </c>
      <c r="G8" s="150" t="s">
        <v>124</v>
      </c>
      <c r="H8" s="120" t="s">
        <v>125</v>
      </c>
      <c r="I8" s="120" t="s">
        <v>114</v>
      </c>
      <c r="J8" s="120" t="s">
        <v>115</v>
      </c>
      <c r="K8" s="120" t="s">
        <v>126</v>
      </c>
      <c r="L8" s="120" t="s">
        <v>127</v>
      </c>
      <c r="M8" s="120" t="s">
        <v>110</v>
      </c>
      <c r="N8" s="120" t="s">
        <v>110</v>
      </c>
      <c r="O8" s="120">
        <v>19</v>
      </c>
      <c r="P8" s="120" t="s">
        <v>113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1" x14ac:dyDescent="0.2">
      <c r="A9" s="128">
        <v>4</v>
      </c>
      <c r="B9" s="129" t="s">
        <v>101</v>
      </c>
      <c r="C9" s="120">
        <v>40416639</v>
      </c>
      <c r="D9" s="120" t="s">
        <v>128</v>
      </c>
      <c r="E9" s="120" t="s">
        <v>129</v>
      </c>
      <c r="F9" s="120">
        <v>3142483013</v>
      </c>
      <c r="G9" s="150" t="s">
        <v>130</v>
      </c>
      <c r="H9" s="120" t="s">
        <v>131</v>
      </c>
      <c r="I9" s="120" t="s">
        <v>132</v>
      </c>
      <c r="J9" s="120"/>
      <c r="K9" s="120" t="s">
        <v>133</v>
      </c>
      <c r="L9" s="120" t="s">
        <v>134</v>
      </c>
      <c r="M9" s="120" t="s">
        <v>135</v>
      </c>
      <c r="N9" s="120" t="s">
        <v>110</v>
      </c>
      <c r="O9" s="120">
        <v>131</v>
      </c>
      <c r="P9" s="120" t="s">
        <v>113</v>
      </c>
      <c r="Q9" s="125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3.5" customHeight="1" x14ac:dyDescent="0.2">
      <c r="A10" s="128">
        <v>5</v>
      </c>
      <c r="B10" s="129" t="s">
        <v>101</v>
      </c>
      <c r="C10" s="120">
        <v>12645382</v>
      </c>
      <c r="D10" s="120" t="s">
        <v>136</v>
      </c>
      <c r="E10" s="120" t="s">
        <v>137</v>
      </c>
      <c r="F10" s="120">
        <v>3008161043</v>
      </c>
      <c r="G10" s="150" t="s">
        <v>138</v>
      </c>
      <c r="H10" s="120" t="s">
        <v>139</v>
      </c>
      <c r="I10" s="120" t="s">
        <v>140</v>
      </c>
      <c r="J10" s="120" t="s">
        <v>141</v>
      </c>
      <c r="K10" s="120" t="s">
        <v>142</v>
      </c>
      <c r="L10" s="120" t="s">
        <v>110</v>
      </c>
      <c r="M10" s="120" t="s">
        <v>110</v>
      </c>
      <c r="N10" s="120" t="s">
        <v>143</v>
      </c>
      <c r="O10" s="120">
        <v>157</v>
      </c>
      <c r="P10" s="120" t="s">
        <v>113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38.25" x14ac:dyDescent="0.2">
      <c r="A11" s="128">
        <v>6</v>
      </c>
      <c r="B11" s="129" t="s">
        <v>101</v>
      </c>
      <c r="C11" s="120">
        <v>65758979</v>
      </c>
      <c r="D11" s="120" t="s">
        <v>144</v>
      </c>
      <c r="E11" s="120" t="s">
        <v>145</v>
      </c>
      <c r="F11" s="120">
        <v>3124820384</v>
      </c>
      <c r="G11" s="150" t="s">
        <v>146</v>
      </c>
      <c r="H11" s="120" t="s">
        <v>147</v>
      </c>
      <c r="I11" s="120" t="s">
        <v>114</v>
      </c>
      <c r="J11" s="120" t="s">
        <v>115</v>
      </c>
      <c r="K11" s="120" t="s">
        <v>148</v>
      </c>
      <c r="L11" s="120" t="s">
        <v>149</v>
      </c>
      <c r="M11" s="120" t="s">
        <v>110</v>
      </c>
      <c r="N11" s="120" t="s">
        <v>110</v>
      </c>
      <c r="O11" s="120" t="s">
        <v>110</v>
      </c>
      <c r="P11" s="120" t="s">
        <v>113</v>
      </c>
      <c r="Q11" s="125">
        <v>0</v>
      </c>
      <c r="R11" s="125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38.25" x14ac:dyDescent="0.2">
      <c r="A12" s="128">
        <v>7</v>
      </c>
      <c r="B12" s="129" t="s">
        <v>150</v>
      </c>
      <c r="C12" s="120" t="s">
        <v>151</v>
      </c>
      <c r="D12" s="120" t="s">
        <v>152</v>
      </c>
      <c r="E12" s="120" t="s">
        <v>153</v>
      </c>
      <c r="F12" s="120" t="s">
        <v>154</v>
      </c>
      <c r="G12" s="150" t="s">
        <v>155</v>
      </c>
      <c r="H12" s="120" t="s">
        <v>156</v>
      </c>
      <c r="I12" s="120" t="s">
        <v>157</v>
      </c>
      <c r="J12" s="120" t="s">
        <v>158</v>
      </c>
      <c r="K12" s="120" t="s">
        <v>159</v>
      </c>
      <c r="L12" s="120" t="s">
        <v>110</v>
      </c>
      <c r="M12" s="120" t="s">
        <v>110</v>
      </c>
      <c r="N12" s="120" t="s">
        <v>160</v>
      </c>
      <c r="O12" s="120">
        <v>15</v>
      </c>
      <c r="P12" s="120" t="s">
        <v>161</v>
      </c>
      <c r="Q12" s="125">
        <v>0</v>
      </c>
      <c r="R12" s="125">
        <v>0</v>
      </c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15" x14ac:dyDescent="0.2">
      <c r="A13" s="128">
        <v>8</v>
      </c>
      <c r="B13" s="129"/>
      <c r="C13" s="120"/>
      <c r="D13" s="120"/>
      <c r="E13" s="120"/>
      <c r="F13" s="120"/>
      <c r="G13" s="150"/>
      <c r="H13" s="120"/>
      <c r="I13" s="120"/>
      <c r="J13" s="120"/>
      <c r="K13" s="120"/>
      <c r="L13" s="120"/>
      <c r="M13" s="120"/>
      <c r="N13" s="120"/>
      <c r="O13" s="120"/>
      <c r="P13" s="120"/>
      <c r="Q13" s="125"/>
      <c r="R13" s="125"/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5" x14ac:dyDescent="0.2">
      <c r="A14" s="128">
        <v>9</v>
      </c>
      <c r="B14" s="129"/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5" x14ac:dyDescent="0.2">
      <c r="A15" s="128">
        <v>10</v>
      </c>
      <c r="B15" s="129"/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x14ac:dyDescent="0.3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"/>
  <sheetViews>
    <sheetView tabSelected="1" topLeftCell="A7" workbookViewId="0">
      <selection activeCell="E8" sqref="E8"/>
    </sheetView>
  </sheetViews>
  <sheetFormatPr baseColWidth="10" defaultRowHeight="15" x14ac:dyDescent="0.25"/>
  <cols>
    <col min="1" max="1" width="8" customWidth="1"/>
    <col min="2" max="2" width="33.85546875" customWidth="1"/>
    <col min="3" max="3" width="25.7109375" customWidth="1"/>
    <col min="4" max="4" width="33" customWidth="1"/>
    <col min="5" max="6" width="27.7109375" customWidth="1"/>
    <col min="7" max="7" width="26.140625" customWidth="1"/>
    <col min="8" max="8" width="16" customWidth="1"/>
    <col min="9" max="9" width="17" customWidth="1"/>
    <col min="10" max="10" width="24.7109375" customWidth="1"/>
    <col min="11" max="11" width="39.85546875" customWidth="1"/>
  </cols>
  <sheetData>
    <row r="1" spans="1:11" ht="42.75" customHeight="1" x14ac:dyDescent="0.25">
      <c r="A1" s="222" t="s">
        <v>168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2.5" customHeight="1" x14ac:dyDescent="0.25">
      <c r="A2" s="223" t="s">
        <v>202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3.5" customHeight="1" thickBot="1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63.75" customHeight="1" x14ac:dyDescent="0.25">
      <c r="A4" s="224" t="s">
        <v>169</v>
      </c>
      <c r="B4" s="226" t="s">
        <v>170</v>
      </c>
      <c r="C4" s="226" t="s">
        <v>171</v>
      </c>
      <c r="D4" s="226" t="s">
        <v>172</v>
      </c>
      <c r="E4" s="226"/>
      <c r="F4" s="232" t="s">
        <v>199</v>
      </c>
      <c r="G4" s="226" t="s">
        <v>173</v>
      </c>
      <c r="H4" s="226" t="s">
        <v>174</v>
      </c>
      <c r="I4" s="226"/>
      <c r="J4" s="228" t="s">
        <v>175</v>
      </c>
      <c r="K4" s="230" t="s">
        <v>6</v>
      </c>
    </row>
    <row r="5" spans="1:11" x14ac:dyDescent="0.25">
      <c r="A5" s="225"/>
      <c r="B5" s="227"/>
      <c r="C5" s="227"/>
      <c r="D5" s="178" t="s">
        <v>7</v>
      </c>
      <c r="E5" s="178" t="s">
        <v>8</v>
      </c>
      <c r="F5" s="233"/>
      <c r="G5" s="227"/>
      <c r="H5" s="179" t="s">
        <v>176</v>
      </c>
      <c r="I5" s="179" t="s">
        <v>177</v>
      </c>
      <c r="J5" s="229"/>
      <c r="K5" s="231"/>
    </row>
    <row r="6" spans="1:11" s="185" customFormat="1" ht="113.25" customHeight="1" x14ac:dyDescent="0.25">
      <c r="A6" s="180">
        <v>1</v>
      </c>
      <c r="B6" s="181" t="s">
        <v>186</v>
      </c>
      <c r="C6" s="218" t="s">
        <v>99</v>
      </c>
      <c r="D6" s="181" t="s">
        <v>109</v>
      </c>
      <c r="E6" s="181" t="s">
        <v>190</v>
      </c>
      <c r="F6" s="234" t="s">
        <v>181</v>
      </c>
      <c r="G6" s="220" t="s">
        <v>182</v>
      </c>
      <c r="H6" s="182" t="s">
        <v>178</v>
      </c>
      <c r="I6" s="182"/>
      <c r="J6" s="183">
        <v>18</v>
      </c>
      <c r="K6" s="184" t="s">
        <v>179</v>
      </c>
    </row>
    <row r="7" spans="1:11" s="185" customFormat="1" ht="99.75" customHeight="1" x14ac:dyDescent="0.25">
      <c r="A7" s="180">
        <v>2</v>
      </c>
      <c r="B7" s="186" t="s">
        <v>192</v>
      </c>
      <c r="C7" s="218"/>
      <c r="D7" s="181" t="s">
        <v>133</v>
      </c>
      <c r="E7" s="181" t="s">
        <v>193</v>
      </c>
      <c r="F7" s="235"/>
      <c r="G7" s="220"/>
      <c r="H7" s="182" t="s">
        <v>178</v>
      </c>
      <c r="I7" s="182"/>
      <c r="J7" s="183">
        <v>18.149999999999999</v>
      </c>
      <c r="K7" s="184" t="s">
        <v>179</v>
      </c>
    </row>
    <row r="8" spans="1:11" s="185" customFormat="1" ht="90" customHeight="1" x14ac:dyDescent="0.25">
      <c r="A8" s="180">
        <v>3</v>
      </c>
      <c r="B8" s="181" t="s">
        <v>162</v>
      </c>
      <c r="C8" s="218"/>
      <c r="D8" s="181" t="s">
        <v>120</v>
      </c>
      <c r="E8" s="181"/>
      <c r="F8" s="235"/>
      <c r="G8" s="220"/>
      <c r="H8" s="182" t="s">
        <v>178</v>
      </c>
      <c r="I8" s="182"/>
      <c r="J8" s="183">
        <v>15.76</v>
      </c>
      <c r="K8" s="184" t="s">
        <v>179</v>
      </c>
    </row>
    <row r="9" spans="1:11" s="185" customFormat="1" ht="157.5" customHeight="1" x14ac:dyDescent="0.25">
      <c r="A9" s="180">
        <v>4</v>
      </c>
      <c r="B9" s="181" t="s">
        <v>191</v>
      </c>
      <c r="C9" s="218"/>
      <c r="D9" s="181" t="s">
        <v>126</v>
      </c>
      <c r="E9" s="181" t="s">
        <v>127</v>
      </c>
      <c r="F9" s="235"/>
      <c r="G9" s="220"/>
      <c r="H9" s="182"/>
      <c r="I9" s="182" t="s">
        <v>178</v>
      </c>
      <c r="J9" s="183">
        <v>0</v>
      </c>
      <c r="K9" s="184" t="s">
        <v>180</v>
      </c>
    </row>
    <row r="10" spans="1:11" ht="81" customHeight="1" x14ac:dyDescent="0.25">
      <c r="A10" s="187">
        <v>5</v>
      </c>
      <c r="B10" s="120" t="s">
        <v>194</v>
      </c>
      <c r="C10" s="218"/>
      <c r="D10" s="120" t="s">
        <v>142</v>
      </c>
      <c r="E10" s="120" t="s">
        <v>143</v>
      </c>
      <c r="F10" s="235"/>
      <c r="G10" s="220"/>
      <c r="H10" s="188"/>
      <c r="I10" s="188" t="s">
        <v>178</v>
      </c>
      <c r="J10" s="189">
        <v>0</v>
      </c>
      <c r="K10" s="190" t="s">
        <v>200</v>
      </c>
    </row>
    <row r="11" spans="1:11" s="185" customFormat="1" ht="88.5" customHeight="1" x14ac:dyDescent="0.25">
      <c r="A11" s="180">
        <v>6</v>
      </c>
      <c r="B11" s="181" t="s">
        <v>195</v>
      </c>
      <c r="C11" s="218"/>
      <c r="D11" s="181" t="s">
        <v>148</v>
      </c>
      <c r="E11" s="181" t="s">
        <v>149</v>
      </c>
      <c r="F11" s="235"/>
      <c r="G11" s="220"/>
      <c r="H11" s="182"/>
      <c r="I11" s="182" t="s">
        <v>178</v>
      </c>
      <c r="J11" s="183">
        <v>0</v>
      </c>
      <c r="K11" s="184" t="s">
        <v>197</v>
      </c>
    </row>
    <row r="12" spans="1:11" s="185" customFormat="1" ht="81.75" customHeight="1" thickBot="1" x14ac:dyDescent="0.3">
      <c r="A12" s="191">
        <v>7</v>
      </c>
      <c r="B12" s="192" t="s">
        <v>196</v>
      </c>
      <c r="C12" s="219"/>
      <c r="D12" s="192" t="s">
        <v>159</v>
      </c>
      <c r="E12" s="192" t="s">
        <v>160</v>
      </c>
      <c r="F12" s="236"/>
      <c r="G12" s="221"/>
      <c r="H12" s="193"/>
      <c r="I12" s="193" t="s">
        <v>178</v>
      </c>
      <c r="J12" s="194">
        <v>0</v>
      </c>
      <c r="K12" s="195" t="s">
        <v>201</v>
      </c>
    </row>
    <row r="13" spans="1:11" ht="18" x14ac:dyDescent="0.25">
      <c r="A13" s="176" t="s">
        <v>198</v>
      </c>
      <c r="B13" s="196"/>
      <c r="C13" s="196"/>
      <c r="D13" s="196"/>
      <c r="E13" s="196"/>
      <c r="F13" s="196"/>
      <c r="G13" s="197"/>
      <c r="H13" s="198"/>
      <c r="I13" s="199"/>
      <c r="J13" s="200"/>
      <c r="K13" s="201"/>
    </row>
  </sheetData>
  <sheetProtection algorithmName="SHA-512" hashValue="YQzha+s48XXZMiYn11V2CfH3Bv2MfeqKG9GpPKquDcaNwQphWjNNlYe9xkoKgr2mavx68frCwbH1MqlEtZbKSQ==" saltValue="SI0QAsSJPh03+5EP1pudUQ==" spinCount="100000" sheet="1" objects="1" scenarios="1"/>
  <mergeCells count="14">
    <mergeCell ref="C6:C12"/>
    <mergeCell ref="G6:G12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0" zoomScaleNormal="100" workbookViewId="0">
      <selection activeCell="H32" sqref="H3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5"/>
      <c r="B1" s="366"/>
      <c r="C1" s="366"/>
      <c r="D1" s="366"/>
      <c r="E1" s="367"/>
      <c r="F1" s="363" t="s">
        <v>9</v>
      </c>
      <c r="G1" s="363"/>
      <c r="H1" s="363"/>
      <c r="I1" s="363"/>
      <c r="J1" s="363"/>
      <c r="K1" s="363"/>
      <c r="L1" s="363"/>
      <c r="M1" s="363"/>
      <c r="N1" s="363"/>
      <c r="O1" s="364"/>
    </row>
    <row r="2" spans="1:17" ht="45" customHeight="1" thickBot="1" x14ac:dyDescent="0.3">
      <c r="A2" s="368"/>
      <c r="B2" s="369"/>
      <c r="C2" s="369"/>
      <c r="D2" s="369"/>
      <c r="E2" s="370"/>
      <c r="F2" s="363" t="s">
        <v>10</v>
      </c>
      <c r="G2" s="363"/>
      <c r="H2" s="363"/>
      <c r="I2" s="363"/>
      <c r="J2" s="363"/>
      <c r="K2" s="363"/>
      <c r="L2" s="363"/>
      <c r="M2" s="363"/>
      <c r="N2" s="363"/>
      <c r="O2" s="364"/>
      <c r="Q2" s="152" t="str">
        <f ca="1">MID(CELL("nombrearchivo",'ARNOLDO BARBOSA'!E10),FIND("]", CELL("nombrearchivo",'ARNOLDO BARBOSA'!E10),1)+1,LEN(CELL("nombrearchivo",'ARNOLDO BARBOSA'!E10))-FIND("]",CELL("nombrearchivo",'ARNOLDO BARBOSA'!E10),1))</f>
        <v>ARNOLDO BARBOSA</v>
      </c>
    </row>
    <row r="3" spans="1:17" ht="19.5" customHeight="1" thickBot="1" x14ac:dyDescent="0.3">
      <c r="A3" s="371"/>
      <c r="B3" s="372"/>
      <c r="C3" s="372"/>
      <c r="D3" s="372"/>
      <c r="E3" s="373"/>
      <c r="F3" s="363" t="s">
        <v>95</v>
      </c>
      <c r="G3" s="363"/>
      <c r="H3" s="363"/>
      <c r="I3" s="363"/>
      <c r="J3" s="363"/>
      <c r="K3" s="363"/>
      <c r="L3" s="363"/>
      <c r="M3" s="363"/>
      <c r="N3" s="363"/>
      <c r="O3" s="364"/>
      <c r="Q3" s="152"/>
    </row>
    <row r="4" spans="1:17" ht="15.75" x14ac:dyDescent="0.25">
      <c r="A4" s="361" t="s">
        <v>11</v>
      </c>
      <c r="B4" s="362"/>
      <c r="C4" s="362"/>
      <c r="D4" s="362"/>
      <c r="E4" s="374" t="str">
        <f>GENERAL!AC$2</f>
        <v>PLANTA</v>
      </c>
      <c r="F4" s="374"/>
      <c r="G4" s="37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35" t="s">
        <v>12</v>
      </c>
      <c r="B5" s="336"/>
      <c r="C5" s="336"/>
      <c r="D5" s="336"/>
      <c r="E5" s="375" t="str">
        <f>GENERAL!A$2</f>
        <v>CS-P-08-4</v>
      </c>
      <c r="F5" s="375"/>
      <c r="G5" s="37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37" t="s">
        <v>15</v>
      </c>
      <c r="B9" s="338"/>
      <c r="C9" s="341" t="s">
        <v>16</v>
      </c>
      <c r="D9" s="14"/>
      <c r="E9" s="354" t="s">
        <v>17</v>
      </c>
      <c r="F9" s="355"/>
      <c r="G9" s="354" t="s">
        <v>18</v>
      </c>
      <c r="H9" s="355"/>
      <c r="I9" s="343" t="s">
        <v>19</v>
      </c>
      <c r="J9" s="343" t="s">
        <v>20</v>
      </c>
      <c r="K9" s="343" t="s">
        <v>21</v>
      </c>
      <c r="L9" s="359" t="s">
        <v>22</v>
      </c>
      <c r="M9" s="345"/>
      <c r="N9" s="345"/>
      <c r="O9" s="347" t="s">
        <v>23</v>
      </c>
    </row>
    <row r="10" spans="1:17" ht="31.5" customHeight="1" thickBot="1" x14ac:dyDescent="0.3">
      <c r="A10" s="339"/>
      <c r="B10" s="340"/>
      <c r="C10" s="342"/>
      <c r="D10" s="16"/>
      <c r="E10" s="342"/>
      <c r="F10" s="356"/>
      <c r="G10" s="342"/>
      <c r="H10" s="356"/>
      <c r="I10" s="344"/>
      <c r="J10" s="344"/>
      <c r="K10" s="344"/>
      <c r="L10" s="360"/>
      <c r="M10" s="346"/>
      <c r="N10" s="346"/>
      <c r="O10" s="348"/>
    </row>
    <row r="11" spans="1:17" ht="44.25" customHeight="1" thickBot="1" x14ac:dyDescent="0.3">
      <c r="A11" s="349" t="s">
        <v>162</v>
      </c>
      <c r="B11" s="350"/>
      <c r="C11" s="17">
        <f>O15</f>
        <v>4</v>
      </c>
      <c r="D11" s="18"/>
      <c r="E11" s="357">
        <f>O17</f>
        <v>0</v>
      </c>
      <c r="F11" s="358"/>
      <c r="G11" s="357">
        <f>O19</f>
        <v>0</v>
      </c>
      <c r="H11" s="358"/>
      <c r="I11" s="19">
        <f>O21</f>
        <v>0</v>
      </c>
      <c r="J11" s="19">
        <f>O28</f>
        <v>5</v>
      </c>
      <c r="K11" s="19">
        <f>O33</f>
        <v>2.71</v>
      </c>
      <c r="L11" s="20">
        <f>O38</f>
        <v>4.05</v>
      </c>
      <c r="M11" s="21"/>
      <c r="N11" s="21"/>
      <c r="O11" s="22">
        <f>IF( SUM(C11:L11)&lt;=30,SUM(C11:L11),"EXCEDE LOS 30 PUNTOS")</f>
        <v>15.760000000000002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1" t="s">
        <v>24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3"/>
      <c r="O13" s="25" t="s">
        <v>25</v>
      </c>
    </row>
    <row r="14" spans="1:17" ht="24" thickBot="1" x14ac:dyDescent="0.3">
      <c r="A14" s="318" t="s">
        <v>26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20"/>
      <c r="N14" s="7"/>
      <c r="O14" s="24"/>
    </row>
    <row r="15" spans="1:17" ht="31.5" customHeight="1" thickBot="1" x14ac:dyDescent="0.3">
      <c r="A15" s="268" t="s">
        <v>27</v>
      </c>
      <c r="B15" s="270"/>
      <c r="C15" s="26"/>
      <c r="D15" s="321" t="s">
        <v>120</v>
      </c>
      <c r="E15" s="322"/>
      <c r="F15" s="322"/>
      <c r="G15" s="322"/>
      <c r="H15" s="322"/>
      <c r="I15" s="322"/>
      <c r="J15" s="322"/>
      <c r="K15" s="322"/>
      <c r="L15" s="322"/>
      <c r="M15" s="32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24" t="s">
        <v>28</v>
      </c>
      <c r="B17" s="325"/>
      <c r="C17" s="7"/>
      <c r="D17" s="32"/>
      <c r="E17" s="332" t="s">
        <v>110</v>
      </c>
      <c r="F17" s="333"/>
      <c r="G17" s="333"/>
      <c r="H17" s="333"/>
      <c r="I17" s="333"/>
      <c r="J17" s="333"/>
      <c r="K17" s="333"/>
      <c r="L17" s="333"/>
      <c r="M17" s="334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24" t="s">
        <v>29</v>
      </c>
      <c r="B19" s="325"/>
      <c r="C19" s="26"/>
      <c r="D19" s="33"/>
      <c r="E19" s="333" t="s">
        <v>110</v>
      </c>
      <c r="F19" s="333"/>
      <c r="G19" s="333"/>
      <c r="H19" s="333"/>
      <c r="I19" s="333"/>
      <c r="J19" s="333"/>
      <c r="K19" s="333"/>
      <c r="L19" s="333"/>
      <c r="M19" s="334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24" t="s">
        <v>30</v>
      </c>
      <c r="B21" s="325"/>
      <c r="C21" s="26"/>
      <c r="D21" s="329" t="s">
        <v>110</v>
      </c>
      <c r="E21" s="330"/>
      <c r="F21" s="330"/>
      <c r="G21" s="330"/>
      <c r="H21" s="330"/>
      <c r="I21" s="330"/>
      <c r="J21" s="330"/>
      <c r="K21" s="330"/>
      <c r="L21" s="330"/>
      <c r="M21" s="331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15" t="s">
        <v>31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7"/>
      <c r="O23" s="151">
        <f>IF( SUM(O15:O21)&lt;=10,SUM(O15:O21),"EXCEDE LOS 10 PUNTOS VALIDOS")</f>
        <v>4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8" t="s">
        <v>32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0"/>
      <c r="N25" s="7"/>
      <c r="O25" s="38"/>
    </row>
    <row r="26" spans="1:18" ht="105" customHeight="1" thickBot="1" x14ac:dyDescent="0.3">
      <c r="A26" s="268" t="s">
        <v>33</v>
      </c>
      <c r="B26" s="270"/>
      <c r="C26" s="26"/>
      <c r="D26" s="321" t="s">
        <v>183</v>
      </c>
      <c r="E26" s="322"/>
      <c r="F26" s="322"/>
      <c r="G26" s="322"/>
      <c r="H26" s="322"/>
      <c r="I26" s="322"/>
      <c r="J26" s="322"/>
      <c r="K26" s="322"/>
      <c r="L26" s="322"/>
      <c r="M26" s="32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15" t="s">
        <v>34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7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8" t="s">
        <v>35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20"/>
      <c r="N30" s="43"/>
      <c r="O30" s="38"/>
    </row>
    <row r="31" spans="1:18" ht="104.25" customHeight="1" thickBot="1" x14ac:dyDescent="0.3">
      <c r="A31" s="268" t="s">
        <v>36</v>
      </c>
      <c r="B31" s="270"/>
      <c r="C31" s="26"/>
      <c r="D31" s="321" t="s">
        <v>163</v>
      </c>
      <c r="E31" s="322"/>
      <c r="F31" s="322"/>
      <c r="G31" s="322"/>
      <c r="H31" s="322"/>
      <c r="I31" s="322"/>
      <c r="J31" s="322"/>
      <c r="K31" s="322"/>
      <c r="L31" s="322"/>
      <c r="M31" s="323"/>
      <c r="N31" s="27"/>
      <c r="O31" s="28">
        <v>2.71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5" t="s">
        <v>37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7"/>
      <c r="N33" s="36"/>
      <c r="O33" s="151">
        <f>IF(O31&lt;=5,O31,"EXCEDE LOS 5 PUNTOS PERMITIDOS")</f>
        <v>2.71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8" t="s">
        <v>38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N35" s="7"/>
      <c r="O35" s="38"/>
    </row>
    <row r="36" spans="1:15" ht="213" customHeight="1" thickBot="1" x14ac:dyDescent="0.3">
      <c r="A36" s="324" t="s">
        <v>39</v>
      </c>
      <c r="B36" s="325"/>
      <c r="C36" s="26"/>
      <c r="D36" s="321" t="s">
        <v>164</v>
      </c>
      <c r="E36" s="322"/>
      <c r="F36" s="322"/>
      <c r="G36" s="322"/>
      <c r="H36" s="322"/>
      <c r="I36" s="322"/>
      <c r="J36" s="322"/>
      <c r="K36" s="322"/>
      <c r="L36" s="322"/>
      <c r="M36" s="323"/>
      <c r="N36" s="27"/>
      <c r="O36" s="28">
        <v>4.05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39.75" thickTop="1" thickBot="1" x14ac:dyDescent="0.3">
      <c r="A38" s="315" t="s">
        <v>40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7"/>
      <c r="N38" s="36"/>
      <c r="O38" s="151">
        <f>IF(O36&lt;=10,O36,"EXCEDE LOS 10 PUNTOS PERMITIDOS")</f>
        <v>4.05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26" t="s">
        <v>23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8"/>
      <c r="N41" s="46"/>
      <c r="O41" s="47">
        <f>IF((O23+O28+O33+O38)&lt;=30,(O23+O28+O33+O38),"ERROR EXCEDE LOS 30 PUNTOS")</f>
        <v>15.760000000000002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09" t="s">
        <v>43</v>
      </c>
      <c r="B58" s="310"/>
      <c r="C58" s="310"/>
      <c r="D58" s="310"/>
      <c r="E58" s="310"/>
      <c r="F58" s="313"/>
      <c r="G58" s="313"/>
      <c r="H58" s="314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8" t="s">
        <v>49</v>
      </c>
      <c r="C59" s="298"/>
      <c r="D59" s="298"/>
      <c r="E59" s="298"/>
      <c r="F59" s="299"/>
      <c r="G59" s="299"/>
      <c r="H59" s="29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84" t="s">
        <v>51</v>
      </c>
      <c r="C60" s="300"/>
      <c r="D60" s="300"/>
      <c r="E60" s="300"/>
      <c r="F60" s="285"/>
      <c r="G60" s="285"/>
      <c r="H60" s="28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0" t="s">
        <v>52</v>
      </c>
      <c r="C61" s="300"/>
      <c r="D61" s="300"/>
      <c r="E61" s="300"/>
      <c r="F61" s="285"/>
      <c r="G61" s="285"/>
      <c r="H61" s="28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0" t="s">
        <v>54</v>
      </c>
      <c r="C62" s="300"/>
      <c r="D62" s="300"/>
      <c r="E62" s="300"/>
      <c r="F62" s="285"/>
      <c r="G62" s="285"/>
      <c r="H62" s="28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0" t="s">
        <v>55</v>
      </c>
      <c r="C63" s="300"/>
      <c r="D63" s="300"/>
      <c r="E63" s="300"/>
      <c r="F63" s="285"/>
      <c r="G63" s="285"/>
      <c r="H63" s="28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0" t="s">
        <v>56</v>
      </c>
      <c r="C64" s="300"/>
      <c r="D64" s="300"/>
      <c r="E64" s="300"/>
      <c r="F64" s="285"/>
      <c r="G64" s="285"/>
      <c r="H64" s="28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1" t="s">
        <v>58</v>
      </c>
      <c r="C65" s="301"/>
      <c r="D65" s="301"/>
      <c r="E65" s="301"/>
      <c r="F65" s="267"/>
      <c r="G65" s="267"/>
      <c r="H65" s="26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2" t="s">
        <v>59</v>
      </c>
      <c r="B66" s="303"/>
      <c r="C66" s="303"/>
      <c r="D66" s="303"/>
      <c r="E66" s="303"/>
      <c r="F66" s="303"/>
      <c r="G66" s="303"/>
      <c r="H66" s="303"/>
      <c r="I66" s="30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5" t="s">
        <v>60</v>
      </c>
      <c r="B67" s="306"/>
      <c r="C67" s="306"/>
      <c r="D67" s="306"/>
      <c r="E67" s="306"/>
      <c r="F67" s="306"/>
      <c r="G67" s="306"/>
      <c r="H67" s="306"/>
      <c r="I67" s="306"/>
      <c r="J67" s="307"/>
      <c r="K67" s="307"/>
      <c r="L67" s="308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299"/>
      <c r="G70" s="299"/>
      <c r="H70" s="29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84" t="s">
        <v>64</v>
      </c>
      <c r="C71" s="284"/>
      <c r="D71" s="284"/>
      <c r="E71" s="284"/>
      <c r="F71" s="285"/>
      <c r="G71" s="285"/>
      <c r="H71" s="28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66" t="s">
        <v>65</v>
      </c>
      <c r="C72" s="266"/>
      <c r="D72" s="266"/>
      <c r="E72" s="266"/>
      <c r="F72" s="267"/>
      <c r="G72" s="267"/>
      <c r="H72" s="26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68" t="s">
        <v>66</v>
      </c>
      <c r="C73" s="269"/>
      <c r="D73" s="269"/>
      <c r="E73" s="269"/>
      <c r="F73" s="269"/>
      <c r="G73" s="269"/>
      <c r="H73" s="269"/>
      <c r="I73" s="27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71" t="s">
        <v>67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3"/>
      <c r="M74" s="80"/>
      <c r="N74" s="43"/>
      <c r="O74" s="75">
        <f>O73/3</f>
        <v>0</v>
      </c>
    </row>
    <row r="75" spans="1:15" ht="19.5" thickTop="1" thickBot="1" x14ac:dyDescent="0.3">
      <c r="A75" s="274"/>
      <c r="B75" s="275"/>
      <c r="C75" s="275"/>
      <c r="D75" s="275"/>
      <c r="E75" s="275"/>
      <c r="F75" s="275"/>
      <c r="G75" s="275"/>
      <c r="H75" s="275"/>
      <c r="I75" s="275"/>
      <c r="J75" s="275"/>
      <c r="K75" s="276"/>
      <c r="L75" s="276"/>
      <c r="M75" s="80"/>
      <c r="N75" s="43"/>
      <c r="O75" s="90"/>
    </row>
    <row r="76" spans="1:15" ht="26.25" thickBot="1" x14ac:dyDescent="0.3">
      <c r="A76" s="277" t="s">
        <v>68</v>
      </c>
      <c r="B76" s="278"/>
      <c r="C76" s="278"/>
      <c r="D76" s="278"/>
      <c r="E76" s="278"/>
      <c r="F76" s="278"/>
      <c r="G76" s="278"/>
      <c r="H76" s="27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5" thickBot="1" x14ac:dyDescent="0.3">
      <c r="A77" s="93">
        <v>1</v>
      </c>
      <c r="B77" s="280" t="s">
        <v>69</v>
      </c>
      <c r="C77" s="280"/>
      <c r="D77" s="280"/>
      <c r="E77" s="280"/>
      <c r="F77" s="281"/>
      <c r="G77" s="282"/>
      <c r="H77" s="28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84" t="s">
        <v>70</v>
      </c>
      <c r="C78" s="284"/>
      <c r="D78" s="284"/>
      <c r="E78" s="284"/>
      <c r="F78" s="285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66" t="s">
        <v>71</v>
      </c>
      <c r="C79" s="266"/>
      <c r="D79" s="266"/>
      <c r="E79" s="266"/>
      <c r="F79" s="267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93" t="s">
        <v>73</v>
      </c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5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50" t="s">
        <v>76</v>
      </c>
      <c r="C87" s="251"/>
      <c r="D87" s="251"/>
      <c r="E87" s="251"/>
      <c r="F87" s="252"/>
      <c r="G87" s="252"/>
      <c r="H87" s="25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9"/>
      <c r="M93" s="109"/>
      <c r="N93" s="110"/>
      <c r="O93" s="111">
        <f>O41</f>
        <v>15.760000000000002</v>
      </c>
    </row>
    <row r="94" spans="1:15" ht="18" x14ac:dyDescent="0.25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9"/>
      <c r="M94" s="109"/>
      <c r="N94" s="110"/>
      <c r="O94" s="112">
        <f>O67</f>
        <v>0</v>
      </c>
    </row>
    <row r="95" spans="1:15" ht="18" x14ac:dyDescent="0.25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9"/>
      <c r="M95" s="109"/>
      <c r="N95" s="110"/>
      <c r="O95" s="113">
        <f>O74</f>
        <v>0</v>
      </c>
    </row>
    <row r="96" spans="1:15" ht="18" x14ac:dyDescent="0.25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9"/>
      <c r="M96" s="109"/>
      <c r="N96" s="110"/>
      <c r="O96" s="114">
        <f>O81</f>
        <v>0</v>
      </c>
    </row>
    <row r="97" spans="1:15" ht="18.75" thickBot="1" x14ac:dyDescent="0.3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9"/>
      <c r="M97" s="109"/>
      <c r="N97" s="110"/>
      <c r="O97" s="114">
        <f>O87</f>
        <v>0</v>
      </c>
    </row>
    <row r="98" spans="1:15" ht="24.75" thickTop="1" thickBot="1" x14ac:dyDescent="0.3">
      <c r="A98" s="243" t="s">
        <v>84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5"/>
      <c r="L98" s="115"/>
      <c r="M98" s="116"/>
      <c r="N98" s="117"/>
      <c r="O98" s="118">
        <f>SUM(O93:O97)</f>
        <v>15.760000000000002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E17" sqref="E17:M1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5"/>
      <c r="B1" s="366"/>
      <c r="C1" s="366"/>
      <c r="D1" s="366"/>
      <c r="E1" s="367"/>
      <c r="F1" s="363" t="s">
        <v>9</v>
      </c>
      <c r="G1" s="363"/>
      <c r="H1" s="363"/>
      <c r="I1" s="363"/>
      <c r="J1" s="363"/>
      <c r="K1" s="363"/>
      <c r="L1" s="363"/>
      <c r="M1" s="363"/>
      <c r="N1" s="363"/>
      <c r="O1" s="364"/>
    </row>
    <row r="2" spans="1:17" ht="45" customHeight="1" thickBot="1" x14ac:dyDescent="0.3">
      <c r="A2" s="368"/>
      <c r="B2" s="369"/>
      <c r="C2" s="369"/>
      <c r="D2" s="369"/>
      <c r="E2" s="370"/>
      <c r="F2" s="363" t="s">
        <v>10</v>
      </c>
      <c r="G2" s="363"/>
      <c r="H2" s="363"/>
      <c r="I2" s="363"/>
      <c r="J2" s="363"/>
      <c r="K2" s="363"/>
      <c r="L2" s="363"/>
      <c r="M2" s="363"/>
      <c r="N2" s="363"/>
      <c r="O2" s="364"/>
      <c r="Q2" s="152" t="str">
        <f ca="1">MID(CELL("nombrearchivo",'INES PLATA'!E10),FIND("]", CELL("nombrearchivo",'INES PLATA'!E10),1)+1,LEN(CELL("nombrearchivo",'INES PLATA'!E10))-FIND("]",CELL("nombrearchivo",'INES PLATA'!E10),1))</f>
        <v>INES PLATA</v>
      </c>
    </row>
    <row r="3" spans="1:17" ht="19.5" customHeight="1" thickBot="1" x14ac:dyDescent="0.3">
      <c r="A3" s="371"/>
      <c r="B3" s="372"/>
      <c r="C3" s="372"/>
      <c r="D3" s="372"/>
      <c r="E3" s="373"/>
      <c r="F3" s="363" t="s">
        <v>95</v>
      </c>
      <c r="G3" s="363"/>
      <c r="H3" s="363"/>
      <c r="I3" s="363"/>
      <c r="J3" s="363"/>
      <c r="K3" s="363"/>
      <c r="L3" s="363"/>
      <c r="M3" s="363"/>
      <c r="N3" s="363"/>
      <c r="O3" s="364"/>
      <c r="Q3" s="152"/>
    </row>
    <row r="4" spans="1:17" ht="15.75" x14ac:dyDescent="0.25">
      <c r="A4" s="361" t="s">
        <v>11</v>
      </c>
      <c r="B4" s="362"/>
      <c r="C4" s="362"/>
      <c r="D4" s="362"/>
      <c r="E4" s="374" t="str">
        <f>GENERAL!AC$2</f>
        <v>PLANTA</v>
      </c>
      <c r="F4" s="374"/>
      <c r="G4" s="37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35" t="s">
        <v>12</v>
      </c>
      <c r="B5" s="336"/>
      <c r="C5" s="336"/>
      <c r="D5" s="336"/>
      <c r="E5" s="375" t="str">
        <f>GENERAL!A$2</f>
        <v>CS-P-08-4</v>
      </c>
      <c r="F5" s="375"/>
      <c r="G5" s="37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37" t="s">
        <v>15</v>
      </c>
      <c r="B9" s="338"/>
      <c r="C9" s="341" t="s">
        <v>16</v>
      </c>
      <c r="D9" s="160"/>
      <c r="E9" s="354" t="s">
        <v>17</v>
      </c>
      <c r="F9" s="355"/>
      <c r="G9" s="354" t="s">
        <v>18</v>
      </c>
      <c r="H9" s="355"/>
      <c r="I9" s="343" t="s">
        <v>19</v>
      </c>
      <c r="J9" s="343" t="s">
        <v>20</v>
      </c>
      <c r="K9" s="343" t="s">
        <v>21</v>
      </c>
      <c r="L9" s="359" t="s">
        <v>22</v>
      </c>
      <c r="M9" s="345"/>
      <c r="N9" s="345"/>
      <c r="O9" s="347" t="s">
        <v>23</v>
      </c>
    </row>
    <row r="10" spans="1:17" ht="31.5" customHeight="1" thickBot="1" x14ac:dyDescent="0.3">
      <c r="A10" s="339"/>
      <c r="B10" s="340"/>
      <c r="C10" s="342"/>
      <c r="D10" s="164"/>
      <c r="E10" s="342"/>
      <c r="F10" s="356"/>
      <c r="G10" s="342"/>
      <c r="H10" s="356"/>
      <c r="I10" s="344"/>
      <c r="J10" s="344"/>
      <c r="K10" s="344"/>
      <c r="L10" s="360"/>
      <c r="M10" s="346"/>
      <c r="N10" s="346"/>
      <c r="O10" s="348"/>
    </row>
    <row r="11" spans="1:17" ht="44.25" customHeight="1" thickBot="1" x14ac:dyDescent="0.3">
      <c r="A11" s="349" t="s">
        <v>165</v>
      </c>
      <c r="B11" s="350"/>
      <c r="C11" s="165">
        <f>O15</f>
        <v>4</v>
      </c>
      <c r="D11" s="166"/>
      <c r="E11" s="357">
        <f>O17</f>
        <v>3</v>
      </c>
      <c r="F11" s="358"/>
      <c r="G11" s="357">
        <f>O19</f>
        <v>3</v>
      </c>
      <c r="H11" s="358"/>
      <c r="I11" s="19">
        <f>O21</f>
        <v>0</v>
      </c>
      <c r="J11" s="19">
        <f>O28</f>
        <v>5</v>
      </c>
      <c r="K11" s="19">
        <f>O33</f>
        <v>2.65</v>
      </c>
      <c r="L11" s="20">
        <f>O38</f>
        <v>0.5</v>
      </c>
      <c r="M11" s="21"/>
      <c r="N11" s="21"/>
      <c r="O11" s="22">
        <f>IF( SUM(C11:L11)&lt;=30,SUM(C11:L11),"EXCEDE LOS 30 PUNTOS")</f>
        <v>18.149999999999999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1" t="s">
        <v>24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3"/>
      <c r="O13" s="25" t="s">
        <v>25</v>
      </c>
    </row>
    <row r="14" spans="1:17" ht="24" thickBot="1" x14ac:dyDescent="0.3">
      <c r="A14" s="318" t="s">
        <v>26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20"/>
      <c r="N14" s="7"/>
      <c r="O14" s="24"/>
    </row>
    <row r="15" spans="1:17" ht="31.5" customHeight="1" thickBot="1" x14ac:dyDescent="0.3">
      <c r="A15" s="268" t="s">
        <v>27</v>
      </c>
      <c r="B15" s="270"/>
      <c r="C15" s="26"/>
      <c r="D15" s="321" t="s">
        <v>133</v>
      </c>
      <c r="E15" s="322"/>
      <c r="F15" s="322"/>
      <c r="G15" s="322"/>
      <c r="H15" s="322"/>
      <c r="I15" s="322"/>
      <c r="J15" s="322"/>
      <c r="K15" s="322"/>
      <c r="L15" s="322"/>
      <c r="M15" s="32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24" t="s">
        <v>28</v>
      </c>
      <c r="B17" s="325"/>
      <c r="C17" s="7"/>
      <c r="D17" s="32"/>
      <c r="E17" s="332" t="s">
        <v>166</v>
      </c>
      <c r="F17" s="333"/>
      <c r="G17" s="333"/>
      <c r="H17" s="333"/>
      <c r="I17" s="333"/>
      <c r="J17" s="333"/>
      <c r="K17" s="333"/>
      <c r="L17" s="333"/>
      <c r="M17" s="334"/>
      <c r="N17" s="27"/>
      <c r="O17" s="28">
        <v>3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24" t="s">
        <v>29</v>
      </c>
      <c r="B19" s="325"/>
      <c r="C19" s="26"/>
      <c r="D19" s="159"/>
      <c r="E19" s="333" t="s">
        <v>135</v>
      </c>
      <c r="F19" s="333"/>
      <c r="G19" s="333"/>
      <c r="H19" s="333"/>
      <c r="I19" s="333"/>
      <c r="J19" s="333"/>
      <c r="K19" s="333"/>
      <c r="L19" s="333"/>
      <c r="M19" s="334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24" t="s">
        <v>30</v>
      </c>
      <c r="B21" s="325"/>
      <c r="C21" s="26"/>
      <c r="D21" s="329" t="s">
        <v>110</v>
      </c>
      <c r="E21" s="330"/>
      <c r="F21" s="330"/>
      <c r="G21" s="330"/>
      <c r="H21" s="330"/>
      <c r="I21" s="330"/>
      <c r="J21" s="330"/>
      <c r="K21" s="330"/>
      <c r="L21" s="330"/>
      <c r="M21" s="331"/>
      <c r="N21" s="27"/>
      <c r="O21" s="28">
        <v>0</v>
      </c>
    </row>
    <row r="22" spans="1:18" ht="16.5" thickBot="1" x14ac:dyDescent="0.3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9.5" thickTop="1" thickBot="1" x14ac:dyDescent="0.3">
      <c r="A23" s="315" t="s">
        <v>31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8" t="s">
        <v>32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0"/>
      <c r="N25" s="7"/>
      <c r="O25" s="38"/>
    </row>
    <row r="26" spans="1:18" ht="105" customHeight="1" thickBot="1" x14ac:dyDescent="0.3">
      <c r="A26" s="268" t="s">
        <v>33</v>
      </c>
      <c r="B26" s="270"/>
      <c r="C26" s="26"/>
      <c r="D26" s="321" t="s">
        <v>184</v>
      </c>
      <c r="E26" s="322"/>
      <c r="F26" s="322"/>
      <c r="G26" s="322"/>
      <c r="H26" s="322"/>
      <c r="I26" s="322"/>
      <c r="J26" s="322"/>
      <c r="K26" s="322"/>
      <c r="L26" s="322"/>
      <c r="M26" s="32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9.5" thickTop="1" thickBot="1" x14ac:dyDescent="0.3">
      <c r="A28" s="315" t="s">
        <v>34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7"/>
      <c r="N28" s="158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8" t="s">
        <v>35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20"/>
      <c r="N30" s="43"/>
      <c r="O30" s="38"/>
    </row>
    <row r="31" spans="1:18" ht="104.25" customHeight="1" thickBot="1" x14ac:dyDescent="0.3">
      <c r="A31" s="268" t="s">
        <v>36</v>
      </c>
      <c r="B31" s="270"/>
      <c r="C31" s="26"/>
      <c r="D31" s="321" t="s">
        <v>185</v>
      </c>
      <c r="E31" s="322"/>
      <c r="F31" s="322"/>
      <c r="G31" s="322"/>
      <c r="H31" s="322"/>
      <c r="I31" s="322"/>
      <c r="J31" s="322"/>
      <c r="K31" s="322"/>
      <c r="L31" s="322"/>
      <c r="M31" s="323"/>
      <c r="N31" s="27"/>
      <c r="O31" s="28">
        <v>2.65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5" t="s">
        <v>37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7"/>
      <c r="N33" s="158"/>
      <c r="O33" s="151">
        <f>IF(O31&lt;=5,O31,"EXCEDE LOS 5 PUNTOS PERMITIDOS")</f>
        <v>2.65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8" t="s">
        <v>38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N35" s="7"/>
      <c r="O35" s="38"/>
    </row>
    <row r="36" spans="1:15" ht="122.25" customHeight="1" thickBot="1" x14ac:dyDescent="0.3">
      <c r="A36" s="324" t="s">
        <v>39</v>
      </c>
      <c r="B36" s="325"/>
      <c r="C36" s="26"/>
      <c r="D36" s="321" t="s">
        <v>167</v>
      </c>
      <c r="E36" s="322"/>
      <c r="F36" s="322"/>
      <c r="G36" s="322"/>
      <c r="H36" s="322"/>
      <c r="I36" s="322"/>
      <c r="J36" s="322"/>
      <c r="K36" s="322"/>
      <c r="L36" s="322"/>
      <c r="M36" s="323"/>
      <c r="N36" s="27"/>
      <c r="O36" s="28">
        <v>0.5</v>
      </c>
    </row>
    <row r="37" spans="1:15" ht="16.5" thickBot="1" x14ac:dyDescent="0.3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9.5" thickTop="1" thickBot="1" x14ac:dyDescent="0.3">
      <c r="A38" s="315" t="s">
        <v>40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7"/>
      <c r="N38" s="158"/>
      <c r="O38" s="151">
        <f>IF(O36&lt;=10,O36,"EXCEDE LOS 10 PUNTOS PERMITIDOS")</f>
        <v>0.5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26" t="s">
        <v>23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8"/>
      <c r="N41" s="46"/>
      <c r="O41" s="47">
        <f>IF((O23+O28+O33+O38)&lt;=30,(O23+O28+O33+O38),"ERROR EXCEDE LOS 30 PUNTOS")</f>
        <v>18.149999999999999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09" t="s">
        <v>43</v>
      </c>
      <c r="B58" s="310"/>
      <c r="C58" s="310"/>
      <c r="D58" s="310"/>
      <c r="E58" s="310"/>
      <c r="F58" s="313"/>
      <c r="G58" s="313"/>
      <c r="H58" s="314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8" t="s">
        <v>49</v>
      </c>
      <c r="C59" s="298"/>
      <c r="D59" s="298"/>
      <c r="E59" s="298"/>
      <c r="F59" s="299"/>
      <c r="G59" s="299"/>
      <c r="H59" s="29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84" t="s">
        <v>51</v>
      </c>
      <c r="C60" s="300"/>
      <c r="D60" s="300"/>
      <c r="E60" s="300"/>
      <c r="F60" s="285"/>
      <c r="G60" s="285"/>
      <c r="H60" s="28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0" t="s">
        <v>52</v>
      </c>
      <c r="C61" s="300"/>
      <c r="D61" s="300"/>
      <c r="E61" s="300"/>
      <c r="F61" s="285"/>
      <c r="G61" s="285"/>
      <c r="H61" s="28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0" t="s">
        <v>54</v>
      </c>
      <c r="C62" s="300"/>
      <c r="D62" s="300"/>
      <c r="E62" s="300"/>
      <c r="F62" s="285"/>
      <c r="G62" s="285"/>
      <c r="H62" s="28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0" t="s">
        <v>55</v>
      </c>
      <c r="C63" s="300"/>
      <c r="D63" s="300"/>
      <c r="E63" s="300"/>
      <c r="F63" s="285"/>
      <c r="G63" s="285"/>
      <c r="H63" s="28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0" t="s">
        <v>56</v>
      </c>
      <c r="C64" s="300"/>
      <c r="D64" s="300"/>
      <c r="E64" s="300"/>
      <c r="F64" s="285"/>
      <c r="G64" s="285"/>
      <c r="H64" s="28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1" t="s">
        <v>58</v>
      </c>
      <c r="C65" s="301"/>
      <c r="D65" s="301"/>
      <c r="E65" s="301"/>
      <c r="F65" s="267"/>
      <c r="G65" s="267"/>
      <c r="H65" s="26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2" t="s">
        <v>59</v>
      </c>
      <c r="B66" s="303"/>
      <c r="C66" s="303"/>
      <c r="D66" s="303"/>
      <c r="E66" s="303"/>
      <c r="F66" s="303"/>
      <c r="G66" s="303"/>
      <c r="H66" s="303"/>
      <c r="I66" s="30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5" t="s">
        <v>60</v>
      </c>
      <c r="B67" s="306"/>
      <c r="C67" s="306"/>
      <c r="D67" s="306"/>
      <c r="E67" s="306"/>
      <c r="F67" s="306"/>
      <c r="G67" s="306"/>
      <c r="H67" s="306"/>
      <c r="I67" s="306"/>
      <c r="J67" s="307"/>
      <c r="K67" s="307"/>
      <c r="L67" s="308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299"/>
      <c r="G70" s="299"/>
      <c r="H70" s="29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84" t="s">
        <v>64</v>
      </c>
      <c r="C71" s="284"/>
      <c r="D71" s="284"/>
      <c r="E71" s="284"/>
      <c r="F71" s="285"/>
      <c r="G71" s="285"/>
      <c r="H71" s="28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66" t="s">
        <v>65</v>
      </c>
      <c r="C72" s="266"/>
      <c r="D72" s="266"/>
      <c r="E72" s="266"/>
      <c r="F72" s="267"/>
      <c r="G72" s="267"/>
      <c r="H72" s="26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68" t="s">
        <v>66</v>
      </c>
      <c r="C73" s="269"/>
      <c r="D73" s="269"/>
      <c r="E73" s="269"/>
      <c r="F73" s="269"/>
      <c r="G73" s="269"/>
      <c r="H73" s="269"/>
      <c r="I73" s="27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71" t="s">
        <v>67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3"/>
      <c r="M74" s="80"/>
      <c r="N74" s="43"/>
      <c r="O74" s="75">
        <f>O73/3</f>
        <v>0</v>
      </c>
    </row>
    <row r="75" spans="1:15" ht="19.5" thickTop="1" thickBot="1" x14ac:dyDescent="0.3">
      <c r="A75" s="274"/>
      <c r="B75" s="275"/>
      <c r="C75" s="275"/>
      <c r="D75" s="275"/>
      <c r="E75" s="275"/>
      <c r="F75" s="275"/>
      <c r="G75" s="275"/>
      <c r="H75" s="275"/>
      <c r="I75" s="275"/>
      <c r="J75" s="275"/>
      <c r="K75" s="276"/>
      <c r="L75" s="276"/>
      <c r="M75" s="80"/>
      <c r="N75" s="43"/>
      <c r="O75" s="163"/>
    </row>
    <row r="76" spans="1:15" ht="26.25" thickBot="1" x14ac:dyDescent="0.3">
      <c r="A76" s="277" t="s">
        <v>68</v>
      </c>
      <c r="B76" s="278"/>
      <c r="C76" s="278"/>
      <c r="D76" s="278"/>
      <c r="E76" s="278"/>
      <c r="F76" s="278"/>
      <c r="G76" s="278"/>
      <c r="H76" s="279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16.5" thickBot="1" x14ac:dyDescent="0.3">
      <c r="A77" s="93">
        <v>1</v>
      </c>
      <c r="B77" s="280" t="s">
        <v>69</v>
      </c>
      <c r="C77" s="280"/>
      <c r="D77" s="280"/>
      <c r="E77" s="280"/>
      <c r="F77" s="281"/>
      <c r="G77" s="282"/>
      <c r="H77" s="28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84" t="s">
        <v>70</v>
      </c>
      <c r="C78" s="284"/>
      <c r="D78" s="284"/>
      <c r="E78" s="284"/>
      <c r="F78" s="285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66" t="s">
        <v>71</v>
      </c>
      <c r="C79" s="266"/>
      <c r="D79" s="266"/>
      <c r="E79" s="266"/>
      <c r="F79" s="267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93" t="s">
        <v>73</v>
      </c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5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50" t="s">
        <v>76</v>
      </c>
      <c r="C87" s="251"/>
      <c r="D87" s="251"/>
      <c r="E87" s="251"/>
      <c r="F87" s="252"/>
      <c r="G87" s="252"/>
      <c r="H87" s="25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9"/>
      <c r="M93" s="109"/>
      <c r="N93" s="110"/>
      <c r="O93" s="111">
        <f>O41</f>
        <v>18.149999999999999</v>
      </c>
    </row>
    <row r="94" spans="1:15" ht="18" x14ac:dyDescent="0.25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9"/>
      <c r="M94" s="109"/>
      <c r="N94" s="110"/>
      <c r="O94" s="112">
        <f>O67</f>
        <v>0</v>
      </c>
    </row>
    <row r="95" spans="1:15" ht="18" x14ac:dyDescent="0.25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9"/>
      <c r="M95" s="109"/>
      <c r="N95" s="110"/>
      <c r="O95" s="113">
        <f>O74</f>
        <v>0</v>
      </c>
    </row>
    <row r="96" spans="1:15" ht="18" x14ac:dyDescent="0.25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9"/>
      <c r="M96" s="109"/>
      <c r="N96" s="110"/>
      <c r="O96" s="114">
        <f>O81</f>
        <v>0</v>
      </c>
    </row>
    <row r="97" spans="1:15" ht="18.75" thickBot="1" x14ac:dyDescent="0.3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9"/>
      <c r="M97" s="109"/>
      <c r="N97" s="110"/>
      <c r="O97" s="114">
        <f>O87</f>
        <v>0</v>
      </c>
    </row>
    <row r="98" spans="1:15" ht="24.75" thickTop="1" thickBot="1" x14ac:dyDescent="0.3">
      <c r="A98" s="243" t="s">
        <v>84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5"/>
      <c r="L98" s="115"/>
      <c r="M98" s="116"/>
      <c r="N98" s="117"/>
      <c r="O98" s="118">
        <f>SUM(O93:O97)</f>
        <v>18.149999999999999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XmXrM80QqjynVdL2L0vvKphU2uzsEcwh2O8RN1N6v5rw9W99mLga3OTOUFhz4RBHRapGI5K9jDbdLR3OK0dLcg==" saltValue="giPJqQ6u5t4lLcMjPR2xc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1" zoomScaleNormal="100" workbookViewId="0">
      <selection activeCell="P28" sqref="P2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5"/>
      <c r="B1" s="366"/>
      <c r="C1" s="366"/>
      <c r="D1" s="366"/>
      <c r="E1" s="367"/>
      <c r="F1" s="363" t="s">
        <v>9</v>
      </c>
      <c r="G1" s="363"/>
      <c r="H1" s="363"/>
      <c r="I1" s="363"/>
      <c r="J1" s="363"/>
      <c r="K1" s="363"/>
      <c r="L1" s="363"/>
      <c r="M1" s="363"/>
      <c r="N1" s="363"/>
      <c r="O1" s="364"/>
    </row>
    <row r="2" spans="1:17" ht="45" customHeight="1" thickBot="1" x14ac:dyDescent="0.3">
      <c r="A2" s="368"/>
      <c r="B2" s="369"/>
      <c r="C2" s="369"/>
      <c r="D2" s="369"/>
      <c r="E2" s="370"/>
      <c r="F2" s="363" t="s">
        <v>10</v>
      </c>
      <c r="G2" s="363"/>
      <c r="H2" s="363"/>
      <c r="I2" s="363"/>
      <c r="J2" s="363"/>
      <c r="K2" s="363"/>
      <c r="L2" s="363"/>
      <c r="M2" s="363"/>
      <c r="N2" s="363"/>
      <c r="O2" s="364"/>
      <c r="Q2" s="152" t="str">
        <f ca="1">MID(CELL("nombrearchivo",'NELSON ARTURO SALAZAR'!E10),FIND("]", CELL("nombrearchivo",'NELSON ARTURO SALAZAR'!E10),1)+1,LEN(CELL("nombrearchivo",'NELSON ARTURO SALAZAR'!E10))-FIND("]",CELL("nombrearchivo",'NELSON ARTURO SALAZAR'!E10),1))</f>
        <v>NELSON ARTURO SALAZAR</v>
      </c>
    </row>
    <row r="3" spans="1:17" ht="19.5" customHeight="1" thickBot="1" x14ac:dyDescent="0.3">
      <c r="A3" s="371"/>
      <c r="B3" s="372"/>
      <c r="C3" s="372"/>
      <c r="D3" s="372"/>
      <c r="E3" s="373"/>
      <c r="F3" s="363" t="s">
        <v>95</v>
      </c>
      <c r="G3" s="363"/>
      <c r="H3" s="363"/>
      <c r="I3" s="363"/>
      <c r="J3" s="363"/>
      <c r="K3" s="363"/>
      <c r="L3" s="363"/>
      <c r="M3" s="363"/>
      <c r="N3" s="363"/>
      <c r="O3" s="364"/>
      <c r="Q3" s="152"/>
    </row>
    <row r="4" spans="1:17" ht="15.75" x14ac:dyDescent="0.25">
      <c r="A4" s="361" t="s">
        <v>11</v>
      </c>
      <c r="B4" s="362"/>
      <c r="C4" s="362"/>
      <c r="D4" s="362"/>
      <c r="E4" s="374" t="str">
        <f>GENERAL!AC$2</f>
        <v>PLANTA</v>
      </c>
      <c r="F4" s="374"/>
      <c r="G4" s="37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35" t="s">
        <v>12</v>
      </c>
      <c r="B5" s="336"/>
      <c r="C5" s="336"/>
      <c r="D5" s="336"/>
      <c r="E5" s="375" t="str">
        <f>GENERAL!A$2</f>
        <v>CS-P-08-4</v>
      </c>
      <c r="F5" s="375"/>
      <c r="G5" s="37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25">
      <c r="A9" s="337" t="s">
        <v>15</v>
      </c>
      <c r="B9" s="338"/>
      <c r="C9" s="341" t="s">
        <v>16</v>
      </c>
      <c r="D9" s="170"/>
      <c r="E9" s="354" t="s">
        <v>17</v>
      </c>
      <c r="F9" s="355"/>
      <c r="G9" s="354" t="s">
        <v>18</v>
      </c>
      <c r="H9" s="355"/>
      <c r="I9" s="343" t="s">
        <v>19</v>
      </c>
      <c r="J9" s="343" t="s">
        <v>20</v>
      </c>
      <c r="K9" s="343" t="s">
        <v>21</v>
      </c>
      <c r="L9" s="359" t="s">
        <v>22</v>
      </c>
      <c r="M9" s="345"/>
      <c r="N9" s="345"/>
      <c r="O9" s="347" t="s">
        <v>23</v>
      </c>
    </row>
    <row r="10" spans="1:17" ht="31.5" customHeight="1" thickBot="1" x14ac:dyDescent="0.3">
      <c r="A10" s="339"/>
      <c r="B10" s="340"/>
      <c r="C10" s="342"/>
      <c r="D10" s="167"/>
      <c r="E10" s="342"/>
      <c r="F10" s="356"/>
      <c r="G10" s="342"/>
      <c r="H10" s="356"/>
      <c r="I10" s="344"/>
      <c r="J10" s="344"/>
      <c r="K10" s="344"/>
      <c r="L10" s="360"/>
      <c r="M10" s="346"/>
      <c r="N10" s="346"/>
      <c r="O10" s="348"/>
    </row>
    <row r="11" spans="1:17" ht="44.25" customHeight="1" thickBot="1" x14ac:dyDescent="0.3">
      <c r="A11" s="349" t="s">
        <v>186</v>
      </c>
      <c r="B11" s="350"/>
      <c r="C11" s="168">
        <f>O15</f>
        <v>4</v>
      </c>
      <c r="D11" s="169"/>
      <c r="E11" s="357">
        <f>O17</f>
        <v>0</v>
      </c>
      <c r="F11" s="358"/>
      <c r="G11" s="357">
        <f>O19</f>
        <v>3</v>
      </c>
      <c r="H11" s="358"/>
      <c r="I11" s="19">
        <f>O21</f>
        <v>3</v>
      </c>
      <c r="J11" s="19">
        <f>O28</f>
        <v>2.16</v>
      </c>
      <c r="K11" s="19">
        <f>O33</f>
        <v>5</v>
      </c>
      <c r="L11" s="20">
        <f>O38</f>
        <v>0.84000000000000008</v>
      </c>
      <c r="M11" s="21"/>
      <c r="N11" s="21"/>
      <c r="O11" s="22">
        <f>IF( SUM(C11:L11)&lt;=30,SUM(C11:L11),"EXCEDE LOS 30 PUNTOS")</f>
        <v>18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1" t="s">
        <v>24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3"/>
      <c r="O13" s="25" t="s">
        <v>25</v>
      </c>
    </row>
    <row r="14" spans="1:17" ht="24" thickBot="1" x14ac:dyDescent="0.3">
      <c r="A14" s="318" t="s">
        <v>26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20"/>
      <c r="N14" s="7"/>
      <c r="O14" s="24"/>
    </row>
    <row r="15" spans="1:17" ht="31.5" customHeight="1" thickBot="1" x14ac:dyDescent="0.3">
      <c r="A15" s="268" t="s">
        <v>27</v>
      </c>
      <c r="B15" s="270"/>
      <c r="C15" s="26"/>
      <c r="D15" s="321" t="s">
        <v>109</v>
      </c>
      <c r="E15" s="322"/>
      <c r="F15" s="322"/>
      <c r="G15" s="322"/>
      <c r="H15" s="322"/>
      <c r="I15" s="322"/>
      <c r="J15" s="322"/>
      <c r="K15" s="322"/>
      <c r="L15" s="322"/>
      <c r="M15" s="32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24" t="s">
        <v>28</v>
      </c>
      <c r="B17" s="325"/>
      <c r="C17" s="7"/>
      <c r="D17" s="32"/>
      <c r="E17" s="332"/>
      <c r="F17" s="333"/>
      <c r="G17" s="333"/>
      <c r="H17" s="333"/>
      <c r="I17" s="333"/>
      <c r="J17" s="333"/>
      <c r="K17" s="333"/>
      <c r="L17" s="333"/>
      <c r="M17" s="334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24" t="s">
        <v>29</v>
      </c>
      <c r="B19" s="325"/>
      <c r="C19" s="26"/>
      <c r="D19" s="174"/>
      <c r="E19" s="333" t="s">
        <v>111</v>
      </c>
      <c r="F19" s="333"/>
      <c r="G19" s="333"/>
      <c r="H19" s="333"/>
      <c r="I19" s="333"/>
      <c r="J19" s="333"/>
      <c r="K19" s="333"/>
      <c r="L19" s="333"/>
      <c r="M19" s="334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24" t="s">
        <v>30</v>
      </c>
      <c r="B21" s="325"/>
      <c r="C21" s="26"/>
      <c r="D21" s="329" t="s">
        <v>112</v>
      </c>
      <c r="E21" s="330"/>
      <c r="F21" s="330"/>
      <c r="G21" s="330"/>
      <c r="H21" s="330"/>
      <c r="I21" s="330"/>
      <c r="J21" s="330"/>
      <c r="K21" s="330"/>
      <c r="L21" s="330"/>
      <c r="M21" s="331"/>
      <c r="N21" s="27"/>
      <c r="O21" s="28">
        <v>3</v>
      </c>
    </row>
    <row r="22" spans="1:18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9.5" thickTop="1" thickBot="1" x14ac:dyDescent="0.3">
      <c r="A23" s="315" t="s">
        <v>31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8" t="s">
        <v>32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0"/>
      <c r="N25" s="7"/>
      <c r="O25" s="38"/>
    </row>
    <row r="26" spans="1:18" ht="105" customHeight="1" thickBot="1" x14ac:dyDescent="0.3">
      <c r="A26" s="268" t="s">
        <v>33</v>
      </c>
      <c r="B26" s="270"/>
      <c r="C26" s="26"/>
      <c r="D26" s="321" t="s">
        <v>187</v>
      </c>
      <c r="E26" s="322"/>
      <c r="F26" s="322"/>
      <c r="G26" s="322"/>
      <c r="H26" s="322"/>
      <c r="I26" s="322"/>
      <c r="J26" s="322"/>
      <c r="K26" s="322"/>
      <c r="L26" s="322"/>
      <c r="M26" s="323"/>
      <c r="N26" s="27"/>
      <c r="O26" s="28">
        <f>1.16+1</f>
        <v>2.16</v>
      </c>
      <c r="Q26" s="41"/>
      <c r="R26" s="41"/>
    </row>
    <row r="27" spans="1:18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9.5" thickTop="1" thickBot="1" x14ac:dyDescent="0.3">
      <c r="A28" s="315" t="s">
        <v>34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7"/>
      <c r="N28" s="175"/>
      <c r="O28" s="151">
        <f>IF(O26&lt;=5,O26,"EXCEDE LOS 5 PUNTOS PERMITIDOS")</f>
        <v>2.16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8" t="s">
        <v>35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20"/>
      <c r="N30" s="43"/>
      <c r="O30" s="38"/>
    </row>
    <row r="31" spans="1:18" ht="104.25" customHeight="1" thickBot="1" x14ac:dyDescent="0.3">
      <c r="A31" s="268" t="s">
        <v>36</v>
      </c>
      <c r="B31" s="270"/>
      <c r="C31" s="26"/>
      <c r="D31" s="321" t="s">
        <v>188</v>
      </c>
      <c r="E31" s="322"/>
      <c r="F31" s="322"/>
      <c r="G31" s="322"/>
      <c r="H31" s="322"/>
      <c r="I31" s="322"/>
      <c r="J31" s="322"/>
      <c r="K31" s="322"/>
      <c r="L31" s="322"/>
      <c r="M31" s="323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5" t="s">
        <v>37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7"/>
      <c r="N33" s="175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8" t="s">
        <v>38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N35" s="7"/>
      <c r="O35" s="38"/>
    </row>
    <row r="36" spans="1:15" ht="122.25" customHeight="1" thickBot="1" x14ac:dyDescent="0.3">
      <c r="A36" s="324" t="s">
        <v>39</v>
      </c>
      <c r="B36" s="325"/>
      <c r="C36" s="26"/>
      <c r="D36" s="321" t="s">
        <v>189</v>
      </c>
      <c r="E36" s="322"/>
      <c r="F36" s="322"/>
      <c r="G36" s="322"/>
      <c r="H36" s="322"/>
      <c r="I36" s="322"/>
      <c r="J36" s="322"/>
      <c r="K36" s="322"/>
      <c r="L36" s="322"/>
      <c r="M36" s="323"/>
      <c r="N36" s="27"/>
      <c r="O36" s="28">
        <f>0.14+0.5+0.2</f>
        <v>0.84000000000000008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315" t="s">
        <v>40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7"/>
      <c r="N38" s="175"/>
      <c r="O38" s="151">
        <f>IF(O36&lt;=10,O36,"EXCEDE LOS 10 PUNTOS PERMITIDOS")</f>
        <v>0.84000000000000008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26" t="s">
        <v>23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8"/>
      <c r="N41" s="46"/>
      <c r="O41" s="47">
        <f>IF((O23+O28+O33+O38)&lt;=30,(O23+O28+O33+O38),"ERROR EXCEDE LOS 30 PUNTOS")</f>
        <v>18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09" t="s">
        <v>43</v>
      </c>
      <c r="B58" s="310"/>
      <c r="C58" s="310"/>
      <c r="D58" s="310"/>
      <c r="E58" s="310"/>
      <c r="F58" s="313"/>
      <c r="G58" s="313"/>
      <c r="H58" s="314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8" t="s">
        <v>49</v>
      </c>
      <c r="C59" s="298"/>
      <c r="D59" s="298"/>
      <c r="E59" s="298"/>
      <c r="F59" s="299"/>
      <c r="G59" s="299"/>
      <c r="H59" s="29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84" t="s">
        <v>51</v>
      </c>
      <c r="C60" s="300"/>
      <c r="D60" s="300"/>
      <c r="E60" s="300"/>
      <c r="F60" s="285"/>
      <c r="G60" s="285"/>
      <c r="H60" s="28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0" t="s">
        <v>52</v>
      </c>
      <c r="C61" s="300"/>
      <c r="D61" s="300"/>
      <c r="E61" s="300"/>
      <c r="F61" s="285"/>
      <c r="G61" s="285"/>
      <c r="H61" s="28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0" t="s">
        <v>54</v>
      </c>
      <c r="C62" s="300"/>
      <c r="D62" s="300"/>
      <c r="E62" s="300"/>
      <c r="F62" s="285"/>
      <c r="G62" s="285"/>
      <c r="H62" s="28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0" t="s">
        <v>55</v>
      </c>
      <c r="C63" s="300"/>
      <c r="D63" s="300"/>
      <c r="E63" s="300"/>
      <c r="F63" s="285"/>
      <c r="G63" s="285"/>
      <c r="H63" s="28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0" t="s">
        <v>56</v>
      </c>
      <c r="C64" s="300"/>
      <c r="D64" s="300"/>
      <c r="E64" s="300"/>
      <c r="F64" s="285"/>
      <c r="G64" s="285"/>
      <c r="H64" s="28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1" t="s">
        <v>58</v>
      </c>
      <c r="C65" s="301"/>
      <c r="D65" s="301"/>
      <c r="E65" s="301"/>
      <c r="F65" s="267"/>
      <c r="G65" s="267"/>
      <c r="H65" s="26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2" t="s">
        <v>59</v>
      </c>
      <c r="B66" s="303"/>
      <c r="C66" s="303"/>
      <c r="D66" s="303"/>
      <c r="E66" s="303"/>
      <c r="F66" s="303"/>
      <c r="G66" s="303"/>
      <c r="H66" s="303"/>
      <c r="I66" s="30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5" t="s">
        <v>60</v>
      </c>
      <c r="B67" s="306"/>
      <c r="C67" s="306"/>
      <c r="D67" s="306"/>
      <c r="E67" s="306"/>
      <c r="F67" s="306"/>
      <c r="G67" s="306"/>
      <c r="H67" s="306"/>
      <c r="I67" s="306"/>
      <c r="J67" s="307"/>
      <c r="K67" s="307"/>
      <c r="L67" s="308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299"/>
      <c r="G70" s="299"/>
      <c r="H70" s="29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84" t="s">
        <v>64</v>
      </c>
      <c r="C71" s="284"/>
      <c r="D71" s="284"/>
      <c r="E71" s="284"/>
      <c r="F71" s="285"/>
      <c r="G71" s="285"/>
      <c r="H71" s="28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266" t="s">
        <v>65</v>
      </c>
      <c r="C72" s="266"/>
      <c r="D72" s="266"/>
      <c r="E72" s="266"/>
      <c r="F72" s="267"/>
      <c r="G72" s="267"/>
      <c r="H72" s="26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68" t="s">
        <v>66</v>
      </c>
      <c r="C73" s="269"/>
      <c r="D73" s="269"/>
      <c r="E73" s="269"/>
      <c r="F73" s="269"/>
      <c r="G73" s="269"/>
      <c r="H73" s="269"/>
      <c r="I73" s="27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271" t="s">
        <v>67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3"/>
      <c r="M74" s="80"/>
      <c r="N74" s="43"/>
      <c r="O74" s="75">
        <f>O73/3</f>
        <v>0</v>
      </c>
    </row>
    <row r="75" spans="1:15" ht="19.5" thickTop="1" thickBot="1" x14ac:dyDescent="0.3">
      <c r="A75" s="274"/>
      <c r="B75" s="275"/>
      <c r="C75" s="275"/>
      <c r="D75" s="275"/>
      <c r="E75" s="275"/>
      <c r="F75" s="275"/>
      <c r="G75" s="275"/>
      <c r="H75" s="275"/>
      <c r="I75" s="275"/>
      <c r="J75" s="275"/>
      <c r="K75" s="276"/>
      <c r="L75" s="276"/>
      <c r="M75" s="80"/>
      <c r="N75" s="43"/>
      <c r="O75" s="173"/>
    </row>
    <row r="76" spans="1:15" ht="26.25" thickBot="1" x14ac:dyDescent="0.3">
      <c r="A76" s="277" t="s">
        <v>68</v>
      </c>
      <c r="B76" s="278"/>
      <c r="C76" s="278"/>
      <c r="D76" s="278"/>
      <c r="E76" s="278"/>
      <c r="F76" s="278"/>
      <c r="G76" s="278"/>
      <c r="H76" s="279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16.5" thickBot="1" x14ac:dyDescent="0.3">
      <c r="A77" s="93">
        <v>1</v>
      </c>
      <c r="B77" s="280" t="s">
        <v>69</v>
      </c>
      <c r="C77" s="280"/>
      <c r="D77" s="280"/>
      <c r="E77" s="280"/>
      <c r="F77" s="281"/>
      <c r="G77" s="282"/>
      <c r="H77" s="28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84" t="s">
        <v>70</v>
      </c>
      <c r="C78" s="284"/>
      <c r="D78" s="284"/>
      <c r="E78" s="284"/>
      <c r="F78" s="285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266" t="s">
        <v>71</v>
      </c>
      <c r="C79" s="266"/>
      <c r="D79" s="266"/>
      <c r="E79" s="266"/>
      <c r="F79" s="267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293" t="s">
        <v>73</v>
      </c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5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46" t="s">
        <v>75</v>
      </c>
      <c r="B86" s="247"/>
      <c r="C86" s="247"/>
      <c r="D86" s="247"/>
      <c r="E86" s="247"/>
      <c r="F86" s="248"/>
      <c r="G86" s="248"/>
      <c r="H86" s="249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50" t="s">
        <v>76</v>
      </c>
      <c r="C87" s="251"/>
      <c r="D87" s="251"/>
      <c r="E87" s="251"/>
      <c r="F87" s="252"/>
      <c r="G87" s="252"/>
      <c r="H87" s="25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9"/>
      <c r="M93" s="109"/>
      <c r="N93" s="110"/>
      <c r="O93" s="111">
        <f>O41</f>
        <v>18</v>
      </c>
    </row>
    <row r="94" spans="1:15" ht="18" x14ac:dyDescent="0.25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9"/>
      <c r="M94" s="109"/>
      <c r="N94" s="110"/>
      <c r="O94" s="112">
        <f>O67</f>
        <v>0</v>
      </c>
    </row>
    <row r="95" spans="1:15" ht="18" x14ac:dyDescent="0.25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9"/>
      <c r="M95" s="109"/>
      <c r="N95" s="110"/>
      <c r="O95" s="113">
        <f>O74</f>
        <v>0</v>
      </c>
    </row>
    <row r="96" spans="1:15" ht="18" x14ac:dyDescent="0.25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9"/>
      <c r="M96" s="109"/>
      <c r="N96" s="110"/>
      <c r="O96" s="114">
        <f>O81</f>
        <v>0</v>
      </c>
    </row>
    <row r="97" spans="1:15" ht="18.75" thickBot="1" x14ac:dyDescent="0.3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9"/>
      <c r="M97" s="109"/>
      <c r="N97" s="110"/>
      <c r="O97" s="114">
        <f>O87</f>
        <v>0</v>
      </c>
    </row>
    <row r="98" spans="1:15" ht="24.75" thickTop="1" thickBot="1" x14ac:dyDescent="0.3">
      <c r="A98" s="243" t="s">
        <v>84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5"/>
      <c r="L98" s="115"/>
      <c r="M98" s="116"/>
      <c r="N98" s="117"/>
      <c r="O98" s="118">
        <f>SUM(O93:O97)</f>
        <v>18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q/TttS5PsoQhMulOEhDWDqa1/U1JuJUgmD8d9L6yXmvrnIJObcKTDoQOSH2AZujInbwsxCMtvX5+anALL4mb8A==" saltValue="yp/+Hk1BPzjf/H1y/jTgH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EVALUACION DEL PERFIL </vt:lpstr>
      <vt:lpstr>ARNOLDO BARBOSA</vt:lpstr>
      <vt:lpstr>INES PLATA</vt:lpstr>
      <vt:lpstr>NELSON ARTURO SALAZAR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2015-03-26T22:12:12Z</cp:lastPrinted>
  <dcterms:created xsi:type="dcterms:W3CDTF">2014-02-18T13:10:52Z</dcterms:created>
  <dcterms:modified xsi:type="dcterms:W3CDTF">2015-04-27T16:30:45Z</dcterms:modified>
</cp:coreProperties>
</file>