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4. Facultad de ciencias economicas y administrativas\"/>
    </mc:Choice>
  </mc:AlternateContent>
  <workbookProtection workbookAlgorithmName="SHA-512" workbookHashValue="Wp9PHvw1WXodyGtdYdgNJer2lJN34pmtGSA2TM3UzD40y4ZdGIfnNV5POdeJw8EolMVZaGKCTAPdR+pAv/EXnw==" workbookSaltValue="tpTW1IvHYgSQINzU1R3FGQ==" workbookSpinCount="100000" lockStructure="1"/>
  <bookViews>
    <workbookView xWindow="0" yWindow="0" windowWidth="28800" windowHeight="12432" tabRatio="500" firstSheet="1" activeTab="1"/>
  </bookViews>
  <sheets>
    <sheet name="GENERAL" sheetId="1" state="hidden" r:id="rId1"/>
    <sheet name="EVALUACION PERFIL " sheetId="3" r:id="rId2"/>
    <sheet name="LOZANO ROMERO HAROLD" sheetId="6" r:id="rId3"/>
    <sheet name="JURADO ATUESTA DANIEL" sheetId="8" r:id="rId4"/>
    <sheet name="LONDOÑO MARTINEZ LUIS ERNESTO " sheetId="7" r:id="rId5"/>
    <sheet name="LOZADA VALENCIA LUIS FELIPE " sheetId="5" r:id="rId6"/>
    <sheet name="AGREDO ROA LUIS HERNANDO" sheetId="2" r:id="rId7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O31" i="8" l="1"/>
  <c r="T25" i="8"/>
  <c r="O97" i="8"/>
  <c r="O89" i="8"/>
  <c r="J80" i="8"/>
  <c r="O79" i="8"/>
  <c r="O78" i="8"/>
  <c r="O77" i="8"/>
  <c r="O81" i="8" s="1"/>
  <c r="O96" i="8" s="1"/>
  <c r="L73" i="8"/>
  <c r="K73" i="8"/>
  <c r="J73" i="8"/>
  <c r="O72" i="8"/>
  <c r="O71" i="8"/>
  <c r="O70" i="8"/>
  <c r="O73" i="8" s="1"/>
  <c r="O74" i="8" s="1"/>
  <c r="O95" i="8" s="1"/>
  <c r="L66" i="8"/>
  <c r="K66" i="8"/>
  <c r="J66" i="8"/>
  <c r="O65" i="8"/>
  <c r="O64" i="8"/>
  <c r="O63" i="8"/>
  <c r="O62" i="8"/>
  <c r="O61" i="8"/>
  <c r="O60" i="8"/>
  <c r="O59" i="8"/>
  <c r="O66" i="8" s="1"/>
  <c r="O67" i="8" s="1"/>
  <c r="O94" i="8" s="1"/>
  <c r="O38" i="8"/>
  <c r="O33" i="8"/>
  <c r="K11" i="8" s="1"/>
  <c r="O11" i="8" s="1"/>
  <c r="O28" i="8"/>
  <c r="S26" i="8"/>
  <c r="O23" i="8"/>
  <c r="L11" i="8"/>
  <c r="J11" i="8"/>
  <c r="I11" i="8"/>
  <c r="G11" i="8"/>
  <c r="E11" i="8"/>
  <c r="C11" i="8"/>
  <c r="E6" i="8"/>
  <c r="E5" i="8"/>
  <c r="Q2" i="8"/>
  <c r="O97" i="7"/>
  <c r="O89" i="7"/>
  <c r="J80" i="7"/>
  <c r="O79" i="7"/>
  <c r="O78" i="7"/>
  <c r="O77" i="7"/>
  <c r="O81" i="7" s="1"/>
  <c r="O96" i="7" s="1"/>
  <c r="L73" i="7"/>
  <c r="K73" i="7"/>
  <c r="J73" i="7"/>
  <c r="O72" i="7"/>
  <c r="O71" i="7"/>
  <c r="O70" i="7"/>
  <c r="O73" i="7" s="1"/>
  <c r="O74" i="7" s="1"/>
  <c r="O95" i="7" s="1"/>
  <c r="L66" i="7"/>
  <c r="K66" i="7"/>
  <c r="J66" i="7"/>
  <c r="O65" i="7"/>
  <c r="O64" i="7"/>
  <c r="O63" i="7"/>
  <c r="O62" i="7"/>
  <c r="O61" i="7"/>
  <c r="O60" i="7"/>
  <c r="O59" i="7"/>
  <c r="O66" i="7" s="1"/>
  <c r="O67" i="7" s="1"/>
  <c r="O94" i="7" s="1"/>
  <c r="O38" i="7"/>
  <c r="O33" i="7"/>
  <c r="K11" i="7" s="1"/>
  <c r="O28" i="7"/>
  <c r="J11" i="7" s="1"/>
  <c r="O23" i="7"/>
  <c r="L11" i="7"/>
  <c r="I11" i="7"/>
  <c r="G11" i="7"/>
  <c r="E11" i="7"/>
  <c r="C11" i="7"/>
  <c r="E6" i="7"/>
  <c r="E5" i="7"/>
  <c r="Q2" i="7"/>
  <c r="O31" i="6"/>
  <c r="O33" i="6" s="1"/>
  <c r="K11" i="6" s="1"/>
  <c r="S26" i="6"/>
  <c r="O97" i="6"/>
  <c r="O89" i="6"/>
  <c r="J80" i="6"/>
  <c r="O79" i="6"/>
  <c r="O78" i="6"/>
  <c r="O77" i="6"/>
  <c r="O81" i="6" s="1"/>
  <c r="O96" i="6" s="1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66" i="6" s="1"/>
  <c r="O67" i="6" s="1"/>
  <c r="O94" i="6" s="1"/>
  <c r="O38" i="6"/>
  <c r="O28" i="6"/>
  <c r="O23" i="6"/>
  <c r="L11" i="6"/>
  <c r="J11" i="6"/>
  <c r="I11" i="6"/>
  <c r="G11" i="6"/>
  <c r="E11" i="6"/>
  <c r="C11" i="6"/>
  <c r="E6" i="6"/>
  <c r="E5" i="6"/>
  <c r="Q2" i="6"/>
  <c r="O11" i="5"/>
  <c r="O36" i="5"/>
  <c r="O97" i="5"/>
  <c r="O89" i="5"/>
  <c r="O81" i="5"/>
  <c r="O96" i="5" s="1"/>
  <c r="J80" i="5"/>
  <c r="O79" i="5"/>
  <c r="O78" i="5"/>
  <c r="O77" i="5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66" i="5" s="1"/>
  <c r="O67" i="5" s="1"/>
  <c r="O94" i="5" s="1"/>
  <c r="O38" i="5"/>
  <c r="O33" i="5"/>
  <c r="O28" i="5"/>
  <c r="J11" i="5" s="1"/>
  <c r="O23" i="5"/>
  <c r="L11" i="5"/>
  <c r="K11" i="5"/>
  <c r="I11" i="5"/>
  <c r="G11" i="5"/>
  <c r="E11" i="5"/>
  <c r="C11" i="5"/>
  <c r="E6" i="5"/>
  <c r="E5" i="5"/>
  <c r="Q2" i="5"/>
  <c r="O41" i="8" l="1"/>
  <c r="O93" i="8" s="1"/>
  <c r="O98" i="8" s="1"/>
  <c r="O41" i="7"/>
  <c r="O93" i="7" s="1"/>
  <c r="O98" i="7" s="1"/>
  <c r="O11" i="7"/>
  <c r="O11" i="6"/>
  <c r="O41" i="6"/>
  <c r="O93" i="6" s="1"/>
  <c r="O98" i="6" s="1"/>
  <c r="O41" i="5"/>
  <c r="O93" i="5" s="1"/>
  <c r="O98" i="5" s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8" l="1"/>
  <c r="E4" i="7"/>
  <c r="E4" i="5"/>
  <c r="E4" i="6"/>
  <c r="E4" i="2"/>
  <c r="AC1" i="1"/>
  <c r="E30" i="1" l="1"/>
  <c r="E29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l="1"/>
  <c r="O93" i="2" l="1"/>
  <c r="O98" i="2" s="1"/>
</calcChain>
</file>

<file path=xl/sharedStrings.xml><?xml version="1.0" encoding="utf-8"?>
<sst xmlns="http://schemas.openxmlformats.org/spreadsheetml/2006/main" count="700" uniqueCount="218">
  <si>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</si>
  <si>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</si>
  <si>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</si>
  <si>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</si>
  <si>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</si>
  <si>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</si>
  <si>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</si>
  <si>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</si>
  <si>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</si>
  <si>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</si>
  <si>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</si>
  <si>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</si>
  <si>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</si>
  <si>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</si>
  <si>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</si>
  <si>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</si>
  <si>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</si>
  <si>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</si>
  <si>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</si>
  <si>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</si>
  <si>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</si>
  <si>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</si>
  <si>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</si>
  <si>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</si>
  <si>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</si>
  <si>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</si>
  <si>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</si>
  <si>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</si>
  <si>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</si>
  <si>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</si>
  <si>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</si>
  <si>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</si>
  <si>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</si>
  <si>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</si>
  <si>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</si>
  <si>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</si>
  <si>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</si>
  <si>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</si>
  <si>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</si>
  <si>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</si>
  <si>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</si>
  <si>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</si>
  <si>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</si>
  <si>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</si>
  <si>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</si>
  <si>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</si>
  <si>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</si>
  <si>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</si>
  <si>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</si>
  <si>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</si>
  <si>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</si>
  <si>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</si>
  <si>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</si>
  <si>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</si>
  <si>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</si>
  <si>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</si>
  <si>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</si>
  <si>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</si>
  <si>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</si>
  <si>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</si>
  <si>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</si>
  <si>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</si>
  <si>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</si>
  <si>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</si>
  <si>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</si>
  <si>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</si>
  <si>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</si>
  <si>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</si>
  <si>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</si>
  <si>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</si>
  <si>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</si>
  <si>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</si>
  <si>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</si>
  <si>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</si>
  <si>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</si>
  <si>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</si>
  <si>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</si>
  <si>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</si>
  <si>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</si>
  <si>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</si>
  <si>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</si>
  <si>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</si>
  <si>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</si>
  <si>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</si>
  <si>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</si>
  <si>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</si>
  <si>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</si>
  <si>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</si>
  <si>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</si>
  <si>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</si>
  <si>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</si>
  <si>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</si>
  <si>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</si>
  <si>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</si>
  <si>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</si>
  <si>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</si>
  <si>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</si>
  <si>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</si>
  <si>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</si>
  <si>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</si>
  <si>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</si>
  <si>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</si>
  <si>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IBAGUÉ</t>
  </si>
  <si>
    <t>PEREIRA</t>
  </si>
  <si>
    <t>CEA-P-04-4</t>
  </si>
  <si>
    <t>LOZADA VALENCIA</t>
  </si>
  <si>
    <t>LUIS FELIPE</t>
  </si>
  <si>
    <t>3174004104
2744133</t>
  </si>
  <si>
    <t>felipe.lozada@misena.edu.co</t>
  </si>
  <si>
    <t>MANZANA I CASA 2 JORDÁN 9 ETAPA</t>
  </si>
  <si>
    <t>INGENIERO INDUSTRIAL - UNIVERSIDAD DE IBAGUÉ - 27/01/2012</t>
  </si>
  <si>
    <t>MAGISTER EN ADMINISTRACIÓN DE EMPRESAS CON ESPECIALIDAD EN DIRECCIÓN DE PROYECTOS - UNIVERSIDAD VIÑA DEL MAR - 11/03/2014</t>
  </si>
  <si>
    <t>ARTEAGA MORA</t>
  </si>
  <si>
    <t>JUAN CARLOS</t>
  </si>
  <si>
    <t>jcarteagam@ut.edu.co</t>
  </si>
  <si>
    <t>PORTALES DE SAN FERNANDO.ETAPA1.CASA19</t>
  </si>
  <si>
    <t>PROFESIONAL EN LENGUAS EXTRANJERAS Y NEGOCIOS INTERNACIONALES - UNIVERSIDAD DEL TOLIMA - 15/12/2006</t>
  </si>
  <si>
    <t>MAGÍSTER EN ADMINISTRACIÓN DE EMPRESAS - UNIVERSIDAD DE BREST - 12/03/2012
MAGÍSTER EN ARTES, LETRAS E IDIOMAS - UNIVERSIADA DE BREST - 18/01/2011</t>
  </si>
  <si>
    <t xml:space="preserve">LONDOÑO MARTINEZ </t>
  </si>
  <si>
    <t>LUIS ERNESTO</t>
  </si>
  <si>
    <t>3214099700
2755341</t>
  </si>
  <si>
    <t>maderinto@hotmail.com</t>
  </si>
  <si>
    <t>CALLE 69 No 11a - 173 CONJUNTO LA RIVERA TORRE 1 APTO 303</t>
  </si>
  <si>
    <t>INGENIERO INDUSTRIAL - UNIVERSIDAD CATOLICA DE COLOMBIA - 30/07/1992</t>
  </si>
  <si>
    <t>ESPECIALISTA EN ADMINISTRACIÓN - UNIVERSIDAD DELOS ANDES - 23/02/2001</t>
  </si>
  <si>
    <t xml:space="preserve">MASTER UNIVERSITARIO EN SISTEMAS INTEGRADOS DE GESTIÓN DE LA PREVENCIÓN EN RIESGOS LABORALES,LA CALIDAD, EL MEDIO AMBIENTE Y LA RESPONSABILIDAD SOCIAL CORPORATIVA - UNIVERSIDAD INTERNACIONAL DE LA RIOJA - 25/03/2014 </t>
  </si>
  <si>
    <t>LOZANO ROMERO</t>
  </si>
  <si>
    <t>HAROLD</t>
  </si>
  <si>
    <t>3007740746
4783515</t>
  </si>
  <si>
    <t>hlozrom@hotmail.com</t>
  </si>
  <si>
    <t>CALLE 98 A N. 70D-29 INT 7 APTO 116</t>
  </si>
  <si>
    <t>BOGOTÁ</t>
  </si>
  <si>
    <t>INGENIERO INDUSTRIAL - UNIVERSIDAD DE IBAGUÉ - 30/06/2000</t>
  </si>
  <si>
    <t>MASTER EN ADMINISTRACIÓN - UNIVERSIDAD DE MONTERREY - 19/02/2004</t>
  </si>
  <si>
    <t>JURADO ATUESTA</t>
  </si>
  <si>
    <t>DANIEL</t>
  </si>
  <si>
    <t>dajulogis@yahoo.com</t>
  </si>
  <si>
    <t>CRA. 12 No 69-242 T.3 APTOS PORTAL DEL BOSQUE</t>
  </si>
  <si>
    <t>ADMINISTRADOR DE EMPRESAS - UNIVERSIDAD DEL TOLIMA - 05/04/2002</t>
  </si>
  <si>
    <t>ESPECIALISTA EN LOGÍSTICA EMPRESARIAL - FUNDACIÓN UNIVERSITARIA DEL ÁREA ANDINA - 07/03/2003</t>
  </si>
  <si>
    <t>MAGÍSTER EN GESTIÓN LOGÍSTICA - ESCUELA NAVAL DE CADETES "ALMIRANTE PADILLA" - 03/07/2012</t>
  </si>
  <si>
    <t>AGREDO ROA</t>
  </si>
  <si>
    <t>LUIS HERNANDO</t>
  </si>
  <si>
    <t>hernando.agredo@gmail.com</t>
  </si>
  <si>
    <t>RINCÓN DEL PEDREGAL PRIMERA ETAPA CASA 26</t>
  </si>
  <si>
    <t>ADMINISTRADOR DE EMPRESAS - UNIVERSIDAD DEL TOLIMA - 23/12/1994</t>
  </si>
  <si>
    <t>ESPECIALISTA EN GERENCIA DE MERCADEO - UNIVERSIDAD DEL ROSARIO CONVENIO UNIVERSIDAD DE IBAGUÉ - 11/12/1998</t>
  </si>
  <si>
    <t>MAESTRÍA EN ADMINISTRACIÓN ECONÓMICA Y FINANCIERA - UNIVERSIDAD TECNOLÓGICA DE PEREIRA - 15/04/2005</t>
  </si>
  <si>
    <t>PERALTA MATA</t>
  </si>
  <si>
    <t>EDGAR GIOVANNY</t>
  </si>
  <si>
    <t>giovannyp1218@hotmail.com</t>
  </si>
  <si>
    <t>BARRIOS LAS MARGARITAS CONJUNTO AYMARA 2 TORRE 8 APARTAMENTO 501</t>
  </si>
  <si>
    <t>ADMINISTRADOR FINANCIERO - UNIVERSIDAD DEL TOLIMA - 17/02/2012</t>
  </si>
  <si>
    <t>MAGÍSTER EN ADMINISTRACIÓN DE EMPRESAS CON ESPECIALIDAD EN GESTIÓN INTEGRADA DE LA CALIDAD, SEGURIDAD Y MEDIO AMBIENTE - UNIVERSIDAD DEL MAR - 13/11/2013</t>
  </si>
  <si>
    <t>LIMA RIVERA</t>
  </si>
  <si>
    <t>MARTHA CAROLINA</t>
  </si>
  <si>
    <t>3165213525
3155591</t>
  </si>
  <si>
    <t>karitol86@hotmail.es</t>
  </si>
  <si>
    <t>CALLE 101 # 16 - 159 MZ. 6 CASA 38 URBANIZACIÓN RINCÓN DE LA PALMA</t>
  </si>
  <si>
    <t>INGENIERO INDUSTRIAL - UNIVERSIDAD COOPERATIVA DE COLOMBIA - 29/05/2003</t>
  </si>
  <si>
    <t>ESPECIALISTA EN ADMINISTRACIÓN - UNIVERSIDAD EAFIT - 02/12/2010</t>
  </si>
  <si>
    <t>MAGÍSTER EN ADMINISTRACIÓN - UNIVERSIDAD EAFIT - 01/12/2011</t>
  </si>
  <si>
    <t>AGUILAR SANCHEZ</t>
  </si>
  <si>
    <t>JOSE EDWIN</t>
  </si>
  <si>
    <t>3155783817
2617001</t>
  </si>
  <si>
    <t>jeas8@hotmail.com</t>
  </si>
  <si>
    <t>MANZAN C CASA No 02 BARRIO PABLO SEXTO</t>
  </si>
  <si>
    <t>INGENIERO LOGÍSTICO - FUNDACIÓN UNIVERSITARIA DEL ÁREA ANDINA - 03/03/2004</t>
  </si>
  <si>
    <t>ESPECIALISTA EN GERENCIA DE NEGOCIOS INTERNACIONALES - UNIVERSIDAD DEL ROSARIO - 17/05/2011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</si>
  <si>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</si>
  <si>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</si>
  <si>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</si>
  <si>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</si>
  <si>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</si>
  <si>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</si>
  <si>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</si>
  <si>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</si>
  <si>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</si>
  <si>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</si>
  <si>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</si>
  <si>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</si>
  <si>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LONDOÑO MARTINEZ  LUIS ERNESTO</t>
  </si>
  <si>
    <t>PERALTA MATA  EDGAR GIOVANNY</t>
  </si>
  <si>
    <t xml:space="preserve">                                                      EVALUACIÓN DE LAS HOJAS DE VIDA PARA EL CUMPLIMIENTO DEL PERFIL DE LOS ASPIRANTES AL CÓDIGO DE CONCURSO CEA-P-04-4</t>
  </si>
  <si>
    <t>LOZADA VALENCIA  LUIS FELIPE</t>
  </si>
  <si>
    <t>LOGÍSTICA</t>
  </si>
  <si>
    <t xml:space="preserve">PROFESIONAL EN EL ÁREA DE LAS CIENCIAS ECONÓMICAS Y ADMINISTRATIVAS O INGENIERÍA INDUSTRIAL; CON MBA O MAESTRÍA O DOCTORADO EN EL ÁREA DE LAS CIENCIAS ECONÓMICAS Y ADMINISTRATIVAS CON EXPERIENCIA EN EL ÁREA DE LOGÍSTICA MÍNIMA DE UN (1) AÑO.
</t>
  </si>
  <si>
    <t>ARTEAGA MORA  JUAN CARLOS</t>
  </si>
  <si>
    <t xml:space="preserve">ESPECIALISTA EN ADMINISTRACIÓN - UNIVERSIDAD DELOS ANDES - 23/02/2001
MASTER UNIVERSITARIO EN SISTEMAS INTEGRADOS DE GESTIÓN DE LA PREVENCIÓN EN RIESGOS LABORALES,LA CALIDAD, EL MEDIO AMBIENTE Y LA RESPONSABILIDAD SOCIAL CORPORATIVA - UNIVERSIDAD INTERNACIONAL DE LA RIOJA - 25/03/2014 </t>
  </si>
  <si>
    <t>LOZANO ROMERO  HAROLD</t>
  </si>
  <si>
    <t>JURADO ATUESTA  DANIEL</t>
  </si>
  <si>
    <t>ESPECIALISTA EN LOGÍSTICA EMPRESARIAL - FUNDACIÓN UNIVERSITARIA DEL ÁREA ANDINA - 07/03/2003
MAGÍSTER EN GESTIÓN LOGÍSTICA - ESCUELA NAVAL DE CADETES "ALMIRANTE PADILLA" - 03/07/2012</t>
  </si>
  <si>
    <t>AGREDO ROA  LUIS HERNANDO</t>
  </si>
  <si>
    <t xml:space="preserve">ESPECIALISTA EN GERENCIA DE MERCADEO - UNIVERSIDAD DEL ROSARIO CONVENIO UNIVERSIDAD DE IBAGUÉ - 11/12/1998
MAESTRÍA EN ADMINISTRACIÓN ECONÓMICA Y FINANCIERA - UNIVERSIDAD TECNOLÓGICA DE PEREIRA - 15/04/2005
</t>
  </si>
  <si>
    <t>LIMA RIVERA   MARTHA CAROLINA</t>
  </si>
  <si>
    <t>ESPECIALISTA EN ADMINISTRACIÓN - UNIVERSIDAD EAFIT - 02/12/2010
MAGÍSTER EN ADMINISTRACIÓN - UNIVERSIDAD EAFIT - 01/12/2011</t>
  </si>
  <si>
    <t>AGUILAR SANCHEZ  JOSE EDWIN</t>
  </si>
  <si>
    <t xml:space="preserve">AGREDO ROA LUIS HERNANDO </t>
  </si>
  <si>
    <t xml:space="preserve">AEROMANSAJERIA 
08/02/1995 AL 02/08/1998 =3,48 PUNTOS
SERTEMPO 
01/10/1998 AL 01/02/1999 =0,33 PUNTOS
AEROENVIOS 
23/03/1999 AL 06/02/2000= 0,86 PUNTOS
CENTRO COMERCIAL PASAJE REAL 
ADMINISTRADOR 05/02/2002 AL 15/04/2006 =  4 PUNTOS 
EXCEDE EL TOPE PERMITIDO </t>
  </si>
  <si>
    <t xml:space="preserve">UNIVERSIDAD DEL TOLIMA 
COMO CATEDRATICO DEL 2001 AL 2014 = 3,36 PUNTOS 
UNIVERSIDAD DE CUNDINAMARCA : 
05/02/2001 AL 16/06/2001 =0,62 PUNTOS 
16/02/2004 AL 25/06/2004 = 0,15 PUNTOS 
 09/08/2004 AL 10/12/2004= 0,28 PUNTOS 
TOTAL DE PUNTOS 1,60
FUNDACION  UNIVERSITARIA SAN MARTIN
CATEDRATICO = 0,13 PUNTOS 
EXCEDE EL TOPE PERMITIDO 
</t>
  </si>
  <si>
    <t xml:space="preserve">LOZADA VALENCIA LUIS FELIPE </t>
  </si>
  <si>
    <t xml:space="preserve">DACOR 
LOGISTICA: 10/02/2012 AL 19/12/2014 = 2,80 PUNTOS 
SENA:
04/03/2014 AL 10/12/2014 = 0,76 PUNTOS 
01/10/2011 AL 16/04/2013 = 1,54 PUNTOS
01/08/2010 AL 14/12/2012 = 2,36 PUNTOS 
EXCEDE EL TOPE PERMITIDO 
</t>
  </si>
  <si>
    <t>LOZANO ROMERO HAROLD</t>
  </si>
  <si>
    <t xml:space="preserve">GRUPO EDS AUTO GAS S.AS 
CONTRATO ATERMINO INDEFINIDO : 03/21/2006 AL 11/24/2012= 6 PUNTOS
EXCEDE EL TOPE PERMITIDO </t>
  </si>
  <si>
    <t xml:space="preserve">UNIVERSIDAD DEL TOLIMA 
CATEDRATICO : 19/02/ AL 8/06/2007= 1,94 PUNTOS
CORPORACION UNIFICADA NACIONAL DE EDUCACION CUN = UN TOTAL DE 120HORAS = 0,25 PUNTOS </t>
  </si>
  <si>
    <t xml:space="preserve">LONDOÑO MARTINEZ LUIS ERNESTO </t>
  </si>
  <si>
    <t xml:space="preserve">COMFATOLIMA 
21/02/1994 AL 01/04/1997 = 3,11 PUNTOS
MADERAS INMUNIZADAS DEL TOLIMA 
01/09/2002 AL 31/12/2006=  4 PUNTOS 
EXCEDE EL TOPE MAXIMO </t>
  </si>
  <si>
    <t>UNIVERSIDAD DEL TOLIMA
DOCENTE CATEDRATICO : 2002 AL 2009 = 962 HORAS = 2 PUNTOS
COMO TUTOR : 1999 AL 2014 = 2034 HORAS = 4,23 PUNTOS 
EXCEDE EL TOPE PERMITIDO</t>
  </si>
  <si>
    <t xml:space="preserve">LIBRO GESTION D ELA INFORMACIO Y VIOLENCIA EN EL FULBOL ISBN 978-958-8822-82-2 - 3 AUTORES  0, 5 PUNTOS
LIBRO GUIA PARA LA PLANIFICACION E IMPLANTACION DE UN SISTEMA DE GESTION  - 2 AUTORES = 0,5 PUNTOS  </t>
  </si>
  <si>
    <t>JURADO ATUESTA DANIEL</t>
  </si>
  <si>
    <t xml:space="preserve">FATEXTOL
CONTRATO :27/0/2003 AL 27/11/2003 Y 28/11/2003 AL 31/03/2005 = 1,57 PUNTOS
HOMECENTER
06/06/2007 AL 13/02/2010 = 2,68 PUNTOS
COEXITO 
01/03/2010 AL 03/03/2015= 5 PUNTOS 
EXCEDE EL TOPE DEL PUNTAJE 
</t>
  </si>
  <si>
    <t>CORPORACION JOHN F. KENNEDY 
DOCENCIA CATEDRATICA 02/02/2003 AL 15/07/2003 = 128 HORAS = 0,26 PUNTOS
2005 AL 2006 = 224 HORAS = 0,46 PUNTOS
UNIVERSIDAD DEL TOLIMA 
CATEDRATICO  2008 AL 2014 = 888 HORAS = 1,95 PUNTOS</t>
  </si>
  <si>
    <t xml:space="preserve">LIBRO FORTALECIMIENTO DE LA COMPETETIVIDAD EN EL SECTOR COMERCIAL  ISBN 978-958-15-0178-6 / 7 AUTORES = 1,14 PUNTOS
REVISTA INNOVA SENA  ISSN 2422-068X 3 AUTORES = 0,5 PUNTOS 
EN LAS  PONENCIAS NO ANEXA MEMORIAS </t>
  </si>
  <si>
    <t xml:space="preserve">REVISTAS SCIENTIA ET TECHNICA EXTEMPORANEA NO SUSCEPTIBLES DE PUNTUACION </t>
  </si>
  <si>
    <r>
      <t xml:space="preserve">NO PRESELECCIONADO
</t>
    </r>
    <r>
      <rPr>
        <sz val="10"/>
        <rFont val="Arial"/>
        <family val="2"/>
      </rPr>
      <t xml:space="preserve"> NO  ACREDITA EXPERIENCIA MINIMA DE UN AÑO EN EL AREA DE LOGISTICA </t>
    </r>
  </si>
  <si>
    <r>
      <t xml:space="preserve">NO PRESELECCIONADO
 </t>
    </r>
    <r>
      <rPr>
        <sz val="10"/>
        <rFont val="Arial"/>
        <family val="2"/>
      </rPr>
      <t xml:space="preserve">NO  ACREDITA EXPERIENCIA MINIMA DE UN AÑO EN EL AREA DE LOGISTICA </t>
    </r>
  </si>
  <si>
    <r>
      <t xml:space="preserve">NO PRESELECCIONADO
</t>
    </r>
    <r>
      <rPr>
        <sz val="10"/>
        <rFont val="Arial"/>
        <family val="2"/>
      </rPr>
      <t>EL DOCUMENTO QUE ACREDITA COMO TÍTULO  DE MAESTRÍA NO SE ENCUENTRA DEBIDAMENTE  APOSTILLADO</t>
    </r>
    <r>
      <rPr>
        <b/>
        <sz val="10"/>
        <rFont val="Arial"/>
        <family val="2"/>
      </rPr>
      <t xml:space="preserve">
</t>
    </r>
  </si>
  <si>
    <t>VAC/BENÍTEZ/CECILIA OSPINA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</si>
</sst>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" fillId="6" borderId="47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4" fillId="6" borderId="6" xfId="3" applyFill="1" applyBorder="1" applyAlignment="1">
      <alignment horizontal="center" vertical="center" wrapText="1"/>
    </xf>
    <xf numFmtId="0" fontId="2" fillId="6" borderId="87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vertical="center"/>
    </xf>
    <xf numFmtId="0" fontId="2" fillId="6" borderId="0" xfId="0" applyFont="1" applyFill="1"/>
    <xf numFmtId="0" fontId="2" fillId="6" borderId="6" xfId="0" applyFont="1" applyFill="1" applyBorder="1" applyAlignment="1">
      <alignment horizontal="center" vertical="center"/>
    </xf>
    <xf numFmtId="0" fontId="9" fillId="5" borderId="2" xfId="4" applyFont="1" applyFill="1" applyBorder="1" applyAlignment="1">
      <alignment horizontal="center" vertical="center" wrapText="1"/>
    </xf>
    <xf numFmtId="0" fontId="7" fillId="6" borderId="43" xfId="4" applyFont="1" applyFill="1" applyBorder="1" applyAlignment="1">
      <alignment horizontal="center" vertical="center" wrapText="1"/>
    </xf>
    <xf numFmtId="0" fontId="8" fillId="6" borderId="44" xfId="4" applyFont="1" applyFill="1" applyBorder="1" applyAlignment="1">
      <alignment horizontal="center" vertical="center" wrapText="1"/>
    </xf>
    <xf numFmtId="2" fontId="13" fillId="6" borderId="44" xfId="4" applyNumberFormat="1" applyFont="1" applyFill="1" applyBorder="1" applyAlignment="1">
      <alignment horizontal="center" vertical="center" wrapText="1"/>
    </xf>
    <xf numFmtId="0" fontId="9" fillId="6" borderId="45" xfId="4" applyFont="1" applyFill="1" applyBorder="1" applyAlignment="1">
      <alignment horizontal="center" vertical="center" wrapText="1"/>
    </xf>
    <xf numFmtId="0" fontId="0" fillId="6" borderId="0" xfId="0" applyFill="1"/>
    <xf numFmtId="0" fontId="7" fillId="6" borderId="47" xfId="4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56" xfId="0" applyFont="1" applyFill="1" applyBorder="1" applyAlignment="1">
      <alignment vertical="center"/>
    </xf>
    <xf numFmtId="0" fontId="2" fillId="6" borderId="86" xfId="0" applyFont="1" applyFill="1" applyBorder="1" applyAlignment="1">
      <alignment horizontal="center" vertical="center" wrapText="1"/>
    </xf>
    <xf numFmtId="4" fontId="1" fillId="6" borderId="43" xfId="0" applyNumberFormat="1" applyFont="1" applyFill="1" applyBorder="1" applyAlignment="1">
      <alignment vertical="center"/>
    </xf>
    <xf numFmtId="4" fontId="1" fillId="6" borderId="44" xfId="0" applyNumberFormat="1" applyFont="1" applyFill="1" applyBorder="1" applyAlignment="1">
      <alignment vertical="center"/>
    </xf>
    <xf numFmtId="4" fontId="1" fillId="6" borderId="45" xfId="0" applyNumberFormat="1" applyFont="1" applyFill="1" applyBorder="1" applyAlignment="1">
      <alignment vertical="center"/>
    </xf>
    <xf numFmtId="0" fontId="1" fillId="6" borderId="0" xfId="0" applyFont="1" applyFill="1"/>
    <xf numFmtId="0" fontId="1" fillId="6" borderId="47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48" xfId="0" applyFont="1" applyFill="1" applyBorder="1" applyAlignment="1">
      <alignment vertical="center"/>
    </xf>
    <xf numFmtId="2" fontId="13" fillId="0" borderId="0" xfId="4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9" fillId="0" borderId="44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10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10" xfId="4" applyNumberFormat="1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</xdr:col>
      <xdr:colOff>1323976</xdr:colOff>
      <xdr:row>2</xdr:row>
      <xdr:rowOff>314325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0"/>
          <a:ext cx="207645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itol86@hotmail.es" TargetMode="External"/><Relationship Id="rId3" Type="http://schemas.openxmlformats.org/officeDocument/2006/relationships/hyperlink" Target="mailto:maderinto@hotmail.com" TargetMode="External"/><Relationship Id="rId7" Type="http://schemas.openxmlformats.org/officeDocument/2006/relationships/hyperlink" Target="mailto:giovannyp1218@hotmail.com" TargetMode="External"/><Relationship Id="rId2" Type="http://schemas.openxmlformats.org/officeDocument/2006/relationships/hyperlink" Target="mailto:jcarteagam@ut.edu.co" TargetMode="External"/><Relationship Id="rId1" Type="http://schemas.openxmlformats.org/officeDocument/2006/relationships/hyperlink" Target="mailto:felipe.lozada@misena.edu.co" TargetMode="External"/><Relationship Id="rId6" Type="http://schemas.openxmlformats.org/officeDocument/2006/relationships/hyperlink" Target="mailto:hernando.agredo@gmail.com" TargetMode="External"/><Relationship Id="rId5" Type="http://schemas.openxmlformats.org/officeDocument/2006/relationships/hyperlink" Target="mailto:dajulogis@yahoo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hlozrom@hotmail.com" TargetMode="External"/><Relationship Id="rId9" Type="http://schemas.openxmlformats.org/officeDocument/2006/relationships/hyperlink" Target="mailto:jeas8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zoomScale="80" zoomScaleNormal="80" workbookViewId="0">
      <selection activeCell="N22" sqref="N22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22.6640625" style="5" bestFit="1" customWidth="1"/>
    <col min="9" max="9" width="14.44140625" style="152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212" t="s">
        <v>101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C1" s="119">
        <f>COUNTA(C:C)-1</f>
        <v>9</v>
      </c>
    </row>
    <row r="2" spans="1:29" ht="15" thickBot="1" x14ac:dyDescent="0.35">
      <c r="A2" s="212" t="s">
        <v>104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19" t="s">
        <v>93</v>
      </c>
      <c r="B3" s="216" t="s">
        <v>91</v>
      </c>
      <c r="C3" s="216" t="s">
        <v>92</v>
      </c>
      <c r="D3" s="216" t="s">
        <v>89</v>
      </c>
      <c r="E3" s="216" t="s">
        <v>90</v>
      </c>
      <c r="F3" s="216" t="s">
        <v>0</v>
      </c>
      <c r="G3" s="216" t="s">
        <v>1</v>
      </c>
      <c r="H3" s="216" t="s">
        <v>2</v>
      </c>
      <c r="I3" s="209" t="s">
        <v>3</v>
      </c>
      <c r="J3" s="209" t="s">
        <v>99</v>
      </c>
      <c r="K3" s="222" t="s">
        <v>4</v>
      </c>
      <c r="L3" s="223"/>
      <c r="M3" s="223"/>
      <c r="N3" s="224"/>
      <c r="O3" s="216" t="s">
        <v>5</v>
      </c>
      <c r="P3" s="216" t="s">
        <v>88</v>
      </c>
      <c r="Q3" s="209" t="s">
        <v>96</v>
      </c>
      <c r="R3" s="209" t="s">
        <v>97</v>
      </c>
      <c r="S3" s="216" t="s">
        <v>6</v>
      </c>
      <c r="T3" s="214" t="s">
        <v>16</v>
      </c>
      <c r="U3" s="214" t="s">
        <v>17</v>
      </c>
      <c r="V3" s="214" t="s">
        <v>18</v>
      </c>
      <c r="W3" s="214" t="s">
        <v>19</v>
      </c>
      <c r="X3" s="214" t="s">
        <v>20</v>
      </c>
      <c r="Y3" s="214" t="s">
        <v>21</v>
      </c>
      <c r="Z3" s="214" t="s">
        <v>22</v>
      </c>
      <c r="AA3" s="209" t="s">
        <v>94</v>
      </c>
    </row>
    <row r="4" spans="1:29" s="1" customFormat="1" ht="15.75" customHeight="1" thickBot="1" x14ac:dyDescent="0.35">
      <c r="A4" s="220"/>
      <c r="B4" s="217"/>
      <c r="C4" s="217"/>
      <c r="D4" s="217"/>
      <c r="E4" s="217"/>
      <c r="F4" s="217"/>
      <c r="G4" s="217"/>
      <c r="H4" s="217"/>
      <c r="I4" s="210"/>
      <c r="J4" s="210"/>
      <c r="K4" s="209" t="s">
        <v>7</v>
      </c>
      <c r="L4" s="121"/>
      <c r="M4" s="121" t="s">
        <v>8</v>
      </c>
      <c r="N4" s="122"/>
      <c r="O4" s="217"/>
      <c r="P4" s="217"/>
      <c r="Q4" s="210"/>
      <c r="R4" s="210"/>
      <c r="S4" s="217"/>
      <c r="T4" s="215"/>
      <c r="U4" s="215"/>
      <c r="V4" s="215"/>
      <c r="W4" s="215"/>
      <c r="X4" s="215"/>
      <c r="Y4" s="215"/>
      <c r="Z4" s="215"/>
      <c r="AA4" s="210"/>
    </row>
    <row r="5" spans="1:29" s="1" customFormat="1" ht="19.5" customHeight="1" thickBot="1" x14ac:dyDescent="0.35">
      <c r="A5" s="221"/>
      <c r="B5" s="218"/>
      <c r="C5" s="218"/>
      <c r="D5" s="218"/>
      <c r="E5" s="218"/>
      <c r="F5" s="218"/>
      <c r="G5" s="218"/>
      <c r="H5" s="218"/>
      <c r="I5" s="211"/>
      <c r="J5" s="211"/>
      <c r="K5" s="211"/>
      <c r="L5" s="122" t="s">
        <v>85</v>
      </c>
      <c r="M5" s="123" t="s">
        <v>86</v>
      </c>
      <c r="N5" s="123" t="s">
        <v>87</v>
      </c>
      <c r="O5" s="218"/>
      <c r="P5" s="218"/>
      <c r="Q5" s="211"/>
      <c r="R5" s="211"/>
      <c r="S5" s="218"/>
      <c r="T5" s="215"/>
      <c r="U5" s="215"/>
      <c r="V5" s="215"/>
      <c r="W5" s="215"/>
      <c r="X5" s="215"/>
      <c r="Y5" s="215"/>
      <c r="Z5" s="215"/>
      <c r="AA5" s="211"/>
    </row>
    <row r="6" spans="1:29" s="204" customFormat="1" ht="53.25" customHeight="1" x14ac:dyDescent="0.3">
      <c r="A6" s="199">
        <v>1</v>
      </c>
      <c r="B6" s="180" t="s">
        <v>98</v>
      </c>
      <c r="C6" s="181">
        <v>1110472779</v>
      </c>
      <c r="D6" s="181" t="s">
        <v>105</v>
      </c>
      <c r="E6" s="181" t="s">
        <v>106</v>
      </c>
      <c r="F6" s="181" t="s">
        <v>107</v>
      </c>
      <c r="G6" s="182" t="s">
        <v>108</v>
      </c>
      <c r="H6" s="181" t="s">
        <v>109</v>
      </c>
      <c r="I6" s="181" t="s">
        <v>102</v>
      </c>
      <c r="J6" s="181"/>
      <c r="K6" s="181" t="s">
        <v>110</v>
      </c>
      <c r="L6" s="181"/>
      <c r="M6" s="181" t="s">
        <v>111</v>
      </c>
      <c r="N6" s="181"/>
      <c r="O6" s="181">
        <v>81</v>
      </c>
      <c r="P6" s="181" t="s">
        <v>100</v>
      </c>
      <c r="Q6" s="183">
        <v>1</v>
      </c>
      <c r="R6" s="183">
        <v>0</v>
      </c>
      <c r="S6" s="200"/>
      <c r="T6" s="201"/>
      <c r="U6" s="202"/>
      <c r="V6" s="202"/>
      <c r="W6" s="202"/>
      <c r="X6" s="202"/>
      <c r="Y6" s="202"/>
      <c r="Z6" s="202"/>
      <c r="AA6" s="203"/>
    </row>
    <row r="7" spans="1:29" s="185" customFormat="1" ht="69" x14ac:dyDescent="0.3">
      <c r="A7" s="179">
        <v>2</v>
      </c>
      <c r="B7" s="180" t="s">
        <v>98</v>
      </c>
      <c r="C7" s="186">
        <v>80734838</v>
      </c>
      <c r="D7" s="181" t="s">
        <v>112</v>
      </c>
      <c r="E7" s="181" t="s">
        <v>113</v>
      </c>
      <c r="F7" s="181">
        <v>3173064087</v>
      </c>
      <c r="G7" s="182" t="s">
        <v>114</v>
      </c>
      <c r="H7" s="181" t="s">
        <v>115</v>
      </c>
      <c r="I7" s="181" t="s">
        <v>102</v>
      </c>
      <c r="J7" s="181"/>
      <c r="K7" s="181" t="s">
        <v>116</v>
      </c>
      <c r="L7" s="181"/>
      <c r="M7" s="181" t="s">
        <v>117</v>
      </c>
      <c r="N7" s="181"/>
      <c r="O7" s="181">
        <v>23</v>
      </c>
      <c r="P7" s="181" t="s">
        <v>100</v>
      </c>
      <c r="Q7" s="183">
        <v>0</v>
      </c>
      <c r="R7" s="183">
        <v>0</v>
      </c>
      <c r="S7" s="183"/>
      <c r="T7" s="179"/>
      <c r="U7" s="180"/>
      <c r="V7" s="180"/>
      <c r="W7" s="180"/>
      <c r="X7" s="180"/>
      <c r="Y7" s="180"/>
      <c r="Z7" s="180"/>
      <c r="AA7" s="184"/>
    </row>
    <row r="8" spans="1:29" s="185" customFormat="1" ht="96.6" x14ac:dyDescent="0.3">
      <c r="A8" s="179">
        <v>3</v>
      </c>
      <c r="B8" s="180" t="s">
        <v>98</v>
      </c>
      <c r="C8" s="181">
        <v>93373421</v>
      </c>
      <c r="D8" s="181" t="s">
        <v>118</v>
      </c>
      <c r="E8" s="181" t="s">
        <v>119</v>
      </c>
      <c r="F8" s="181" t="s">
        <v>120</v>
      </c>
      <c r="G8" s="182" t="s">
        <v>121</v>
      </c>
      <c r="H8" s="181" t="s">
        <v>122</v>
      </c>
      <c r="I8" s="181" t="s">
        <v>102</v>
      </c>
      <c r="J8" s="181"/>
      <c r="K8" s="181" t="s">
        <v>123</v>
      </c>
      <c r="L8" s="181" t="s">
        <v>124</v>
      </c>
      <c r="M8" s="181" t="s">
        <v>125</v>
      </c>
      <c r="N8" s="181"/>
      <c r="O8" s="181">
        <v>22</v>
      </c>
      <c r="P8" s="181" t="s">
        <v>100</v>
      </c>
      <c r="Q8" s="183">
        <v>2</v>
      </c>
      <c r="R8" s="183">
        <v>0</v>
      </c>
      <c r="S8" s="183"/>
      <c r="T8" s="179"/>
      <c r="U8" s="180"/>
      <c r="V8" s="180"/>
      <c r="W8" s="180"/>
      <c r="X8" s="180"/>
      <c r="Y8" s="180"/>
      <c r="Z8" s="180"/>
      <c r="AA8" s="184"/>
    </row>
    <row r="9" spans="1:29" s="185" customFormat="1" ht="41.4" x14ac:dyDescent="0.3">
      <c r="A9" s="179">
        <v>4</v>
      </c>
      <c r="B9" s="180" t="s">
        <v>98</v>
      </c>
      <c r="C9" s="181">
        <v>93403497</v>
      </c>
      <c r="D9" s="181" t="s">
        <v>126</v>
      </c>
      <c r="E9" s="181" t="s">
        <v>127</v>
      </c>
      <c r="F9" s="181" t="s">
        <v>128</v>
      </c>
      <c r="G9" s="182" t="s">
        <v>129</v>
      </c>
      <c r="H9" s="181" t="s">
        <v>130</v>
      </c>
      <c r="I9" s="181" t="s">
        <v>131</v>
      </c>
      <c r="J9" s="181"/>
      <c r="K9" s="181" t="s">
        <v>132</v>
      </c>
      <c r="L9" s="181"/>
      <c r="M9" s="181" t="s">
        <v>133</v>
      </c>
      <c r="N9" s="181"/>
      <c r="O9" s="181">
        <v>18</v>
      </c>
      <c r="P9" s="181" t="s">
        <v>100</v>
      </c>
      <c r="Q9" s="183">
        <v>0</v>
      </c>
      <c r="R9" s="183">
        <v>0</v>
      </c>
      <c r="S9" s="183"/>
      <c r="T9" s="179"/>
      <c r="U9" s="180"/>
      <c r="V9" s="180"/>
      <c r="W9" s="180"/>
      <c r="X9" s="180"/>
      <c r="Y9" s="180"/>
      <c r="Z9" s="180"/>
      <c r="AA9" s="184"/>
    </row>
    <row r="10" spans="1:29" s="185" customFormat="1" ht="55.2" x14ac:dyDescent="0.3">
      <c r="A10" s="179">
        <v>5</v>
      </c>
      <c r="B10" s="180" t="s">
        <v>98</v>
      </c>
      <c r="C10" s="181">
        <v>93130101</v>
      </c>
      <c r="D10" s="181" t="s">
        <v>134</v>
      </c>
      <c r="E10" s="181" t="s">
        <v>135</v>
      </c>
      <c r="F10" s="181">
        <v>3152986062</v>
      </c>
      <c r="G10" s="182" t="s">
        <v>136</v>
      </c>
      <c r="H10" s="181" t="s">
        <v>137</v>
      </c>
      <c r="I10" s="181" t="s">
        <v>102</v>
      </c>
      <c r="J10" s="181"/>
      <c r="K10" s="181" t="s">
        <v>138</v>
      </c>
      <c r="L10" s="181" t="s">
        <v>139</v>
      </c>
      <c r="M10" s="181" t="s">
        <v>140</v>
      </c>
      <c r="N10" s="181"/>
      <c r="O10" s="181">
        <v>18</v>
      </c>
      <c r="P10" s="181" t="s">
        <v>100</v>
      </c>
      <c r="Q10" s="183">
        <v>0</v>
      </c>
      <c r="R10" s="183">
        <v>0</v>
      </c>
      <c r="S10" s="183"/>
      <c r="T10" s="179"/>
      <c r="U10" s="180"/>
      <c r="V10" s="180"/>
      <c r="W10" s="180"/>
      <c r="X10" s="180"/>
      <c r="Y10" s="180"/>
      <c r="Z10" s="180"/>
      <c r="AA10" s="184"/>
    </row>
    <row r="11" spans="1:29" s="204" customFormat="1" ht="55.2" x14ac:dyDescent="0.3">
      <c r="A11" s="179">
        <v>6</v>
      </c>
      <c r="B11" s="180" t="s">
        <v>98</v>
      </c>
      <c r="C11" s="181">
        <v>19429467</v>
      </c>
      <c r="D11" s="181" t="s">
        <v>141</v>
      </c>
      <c r="E11" s="181" t="s">
        <v>142</v>
      </c>
      <c r="F11" s="181">
        <v>3157844025</v>
      </c>
      <c r="G11" s="182" t="s">
        <v>143</v>
      </c>
      <c r="H11" s="181" t="s">
        <v>144</v>
      </c>
      <c r="I11" s="181" t="s">
        <v>102</v>
      </c>
      <c r="J11" s="181"/>
      <c r="K11" s="181" t="s">
        <v>145</v>
      </c>
      <c r="L11" s="181" t="s">
        <v>146</v>
      </c>
      <c r="M11" s="181" t="s">
        <v>147</v>
      </c>
      <c r="N11" s="181"/>
      <c r="O11" s="181">
        <v>41</v>
      </c>
      <c r="P11" s="181" t="s">
        <v>100</v>
      </c>
      <c r="Q11" s="183">
        <v>0</v>
      </c>
      <c r="R11" s="183">
        <v>0</v>
      </c>
      <c r="S11" s="183"/>
      <c r="T11" s="205"/>
      <c r="U11" s="206"/>
      <c r="V11" s="206"/>
      <c r="W11" s="206"/>
      <c r="X11" s="206"/>
      <c r="Y11" s="206"/>
      <c r="Z11" s="206"/>
      <c r="AA11" s="207"/>
    </row>
    <row r="12" spans="1:29" s="185" customFormat="1" ht="69" x14ac:dyDescent="0.3">
      <c r="A12" s="179">
        <v>7</v>
      </c>
      <c r="B12" s="180" t="s">
        <v>98</v>
      </c>
      <c r="C12" s="181">
        <v>93413540</v>
      </c>
      <c r="D12" s="181" t="s">
        <v>148</v>
      </c>
      <c r="E12" s="181" t="s">
        <v>149</v>
      </c>
      <c r="F12" s="181">
        <v>3184002479</v>
      </c>
      <c r="G12" s="182" t="s">
        <v>150</v>
      </c>
      <c r="H12" s="181" t="s">
        <v>151</v>
      </c>
      <c r="I12" s="181" t="s">
        <v>102</v>
      </c>
      <c r="J12" s="181"/>
      <c r="K12" s="181" t="s">
        <v>152</v>
      </c>
      <c r="L12" s="181"/>
      <c r="M12" s="181" t="s">
        <v>153</v>
      </c>
      <c r="N12" s="181"/>
      <c r="O12" s="181">
        <v>23</v>
      </c>
      <c r="P12" s="181" t="s">
        <v>100</v>
      </c>
      <c r="Q12" s="183">
        <v>0</v>
      </c>
      <c r="R12" s="183">
        <v>0</v>
      </c>
      <c r="S12" s="183"/>
      <c r="T12" s="179"/>
      <c r="U12" s="180"/>
      <c r="V12" s="180"/>
      <c r="W12" s="180"/>
      <c r="X12" s="180"/>
      <c r="Y12" s="180"/>
      <c r="Z12" s="180"/>
      <c r="AA12" s="184"/>
    </row>
    <row r="13" spans="1:29" s="185" customFormat="1" ht="41.4" x14ac:dyDescent="0.3">
      <c r="A13" s="179">
        <v>8</v>
      </c>
      <c r="B13" s="180" t="s">
        <v>98</v>
      </c>
      <c r="C13" s="181">
        <v>27093987</v>
      </c>
      <c r="D13" s="181" t="s">
        <v>154</v>
      </c>
      <c r="E13" s="181" t="s">
        <v>155</v>
      </c>
      <c r="F13" s="181" t="s">
        <v>156</v>
      </c>
      <c r="G13" s="182" t="s">
        <v>157</v>
      </c>
      <c r="H13" s="181" t="s">
        <v>158</v>
      </c>
      <c r="I13" s="181" t="s">
        <v>103</v>
      </c>
      <c r="J13" s="181"/>
      <c r="K13" s="181" t="s">
        <v>159</v>
      </c>
      <c r="L13" s="181" t="s">
        <v>160</v>
      </c>
      <c r="M13" s="181" t="s">
        <v>161</v>
      </c>
      <c r="N13" s="181"/>
      <c r="O13" s="181">
        <v>21</v>
      </c>
      <c r="P13" s="181" t="s">
        <v>100</v>
      </c>
      <c r="Q13" s="183">
        <v>3</v>
      </c>
      <c r="R13" s="183">
        <v>0</v>
      </c>
      <c r="S13" s="183"/>
      <c r="T13" s="179"/>
      <c r="U13" s="180"/>
      <c r="V13" s="180"/>
      <c r="W13" s="180"/>
      <c r="X13" s="180"/>
      <c r="Y13" s="180"/>
      <c r="Z13" s="180"/>
      <c r="AA13" s="184"/>
    </row>
    <row r="14" spans="1:29" s="185" customFormat="1" ht="50.25" customHeight="1" x14ac:dyDescent="0.3">
      <c r="A14" s="179">
        <v>9</v>
      </c>
      <c r="B14" s="180" t="s">
        <v>98</v>
      </c>
      <c r="C14" s="181">
        <v>14396227</v>
      </c>
      <c r="D14" s="181" t="s">
        <v>162</v>
      </c>
      <c r="E14" s="181" t="s">
        <v>163</v>
      </c>
      <c r="F14" s="181" t="s">
        <v>164</v>
      </c>
      <c r="G14" s="182" t="s">
        <v>165</v>
      </c>
      <c r="H14" s="181" t="s">
        <v>166</v>
      </c>
      <c r="I14" s="181" t="s">
        <v>102</v>
      </c>
      <c r="J14" s="181"/>
      <c r="K14" s="181" t="s">
        <v>167</v>
      </c>
      <c r="L14" s="181" t="s">
        <v>168</v>
      </c>
      <c r="M14" s="181"/>
      <c r="N14" s="181"/>
      <c r="O14" s="181">
        <v>16</v>
      </c>
      <c r="P14" s="181" t="s">
        <v>100</v>
      </c>
      <c r="Q14" s="183">
        <v>0</v>
      </c>
      <c r="R14" s="183">
        <v>0</v>
      </c>
      <c r="S14" s="183"/>
      <c r="T14" s="179"/>
      <c r="U14" s="180"/>
      <c r="V14" s="180"/>
      <c r="W14" s="180"/>
      <c r="X14" s="180"/>
      <c r="Y14" s="180"/>
      <c r="Z14" s="180"/>
      <c r="AA14" s="184"/>
    </row>
    <row r="15" spans="1:29" s="1" customFormat="1" ht="14.4" x14ac:dyDescent="0.3">
      <c r="A15" s="125">
        <v>11</v>
      </c>
      <c r="B15" s="126"/>
      <c r="C15" s="120"/>
      <c r="D15" s="120"/>
      <c r="E15" s="120"/>
      <c r="F15" s="120"/>
      <c r="G15" s="145"/>
      <c r="H15" s="120"/>
      <c r="I15" s="120"/>
      <c r="J15" s="120"/>
      <c r="K15" s="120"/>
      <c r="L15" s="120"/>
      <c r="M15" s="120"/>
      <c r="N15" s="120"/>
      <c r="O15" s="120"/>
      <c r="P15" s="120"/>
      <c r="Q15" s="124"/>
      <c r="R15" s="124"/>
      <c r="S15" s="124"/>
      <c r="T15" s="128"/>
      <c r="U15" s="129"/>
      <c r="V15" s="129"/>
      <c r="W15" s="129"/>
      <c r="X15" s="129"/>
      <c r="Y15" s="129"/>
      <c r="Z15" s="129"/>
      <c r="AA15" s="130"/>
    </row>
    <row r="16" spans="1:29" s="2" customFormat="1" ht="14.4" x14ac:dyDescent="0.3">
      <c r="A16" s="125">
        <v>12</v>
      </c>
      <c r="B16" s="126"/>
      <c r="C16" s="120"/>
      <c r="D16" s="120"/>
      <c r="E16" s="120"/>
      <c r="F16" s="120"/>
      <c r="G16" s="145"/>
      <c r="H16" s="120"/>
      <c r="I16" s="120"/>
      <c r="J16" s="120"/>
      <c r="K16" s="120"/>
      <c r="L16" s="120"/>
      <c r="M16" s="120"/>
      <c r="N16" s="120"/>
      <c r="O16" s="120"/>
      <c r="P16" s="120"/>
      <c r="Q16" s="124"/>
      <c r="R16" s="124"/>
      <c r="S16" s="124"/>
      <c r="T16" s="125"/>
      <c r="U16" s="126"/>
      <c r="V16" s="126"/>
      <c r="W16" s="126"/>
      <c r="X16" s="126"/>
      <c r="Y16" s="126"/>
      <c r="Z16" s="126"/>
      <c r="AA16" s="127"/>
    </row>
    <row r="17" spans="1:27" s="2" customFormat="1" ht="14.4" x14ac:dyDescent="0.3">
      <c r="A17" s="125">
        <v>13</v>
      </c>
      <c r="B17" s="126"/>
      <c r="C17" s="120"/>
      <c r="D17" s="120"/>
      <c r="E17" s="120"/>
      <c r="F17" s="120"/>
      <c r="G17" s="145"/>
      <c r="H17" s="120"/>
      <c r="I17" s="120"/>
      <c r="J17" s="120"/>
      <c r="K17" s="120"/>
      <c r="L17" s="120"/>
      <c r="M17" s="120"/>
      <c r="N17" s="120"/>
      <c r="O17" s="120"/>
      <c r="P17" s="120"/>
      <c r="Q17" s="124"/>
      <c r="R17" s="124"/>
      <c r="S17" s="124"/>
      <c r="T17" s="125"/>
      <c r="U17" s="126"/>
      <c r="V17" s="126"/>
      <c r="W17" s="126"/>
      <c r="X17" s="126"/>
      <c r="Y17" s="126"/>
      <c r="Z17" s="126"/>
      <c r="AA17" s="127"/>
    </row>
    <row r="18" spans="1:27" s="2" customFormat="1" ht="14.4" x14ac:dyDescent="0.3">
      <c r="A18" s="125">
        <v>14</v>
      </c>
      <c r="B18" s="126"/>
      <c r="C18" s="120"/>
      <c r="D18" s="120"/>
      <c r="E18" s="120"/>
      <c r="F18" s="120"/>
      <c r="G18" s="145"/>
      <c r="H18" s="120"/>
      <c r="I18" s="120"/>
      <c r="J18" s="120"/>
      <c r="K18" s="120"/>
      <c r="L18" s="120"/>
      <c r="M18" s="120"/>
      <c r="N18" s="120"/>
      <c r="O18" s="120"/>
      <c r="P18" s="120"/>
      <c r="Q18" s="124"/>
      <c r="R18" s="124"/>
      <c r="S18" s="124"/>
      <c r="T18" s="125"/>
      <c r="U18" s="126"/>
      <c r="V18" s="126"/>
      <c r="W18" s="126"/>
      <c r="X18" s="126"/>
      <c r="Y18" s="126"/>
      <c r="Z18" s="126"/>
      <c r="AA18" s="127"/>
    </row>
    <row r="19" spans="1:27" s="2" customFormat="1" x14ac:dyDescent="0.3">
      <c r="A19" s="125">
        <v>15</v>
      </c>
      <c r="B19" s="126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4"/>
      <c r="R19" s="124"/>
      <c r="S19" s="124"/>
      <c r="T19" s="125"/>
      <c r="U19" s="126"/>
      <c r="V19" s="126"/>
      <c r="W19" s="126"/>
      <c r="X19" s="126"/>
      <c r="Y19" s="126"/>
      <c r="Z19" s="126"/>
      <c r="AA19" s="127"/>
    </row>
    <row r="20" spans="1:27" s="1" customFormat="1" x14ac:dyDescent="0.3">
      <c r="A20" s="125">
        <v>16</v>
      </c>
      <c r="B20" s="126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4"/>
      <c r="R20" s="124"/>
      <c r="S20" s="124"/>
      <c r="T20" s="128"/>
      <c r="U20" s="129"/>
      <c r="V20" s="129"/>
      <c r="W20" s="129"/>
      <c r="X20" s="129"/>
      <c r="Y20" s="129"/>
      <c r="Z20" s="129"/>
      <c r="AA20" s="130"/>
    </row>
    <row r="21" spans="1:27" s="2" customFormat="1" x14ac:dyDescent="0.3">
      <c r="A21" s="125">
        <v>17</v>
      </c>
      <c r="B21" s="126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4"/>
      <c r="R21" s="124"/>
      <c r="S21" s="124"/>
      <c r="T21" s="125"/>
      <c r="U21" s="126"/>
      <c r="V21" s="126"/>
      <c r="W21" s="126"/>
      <c r="X21" s="126"/>
      <c r="Y21" s="126"/>
      <c r="Z21" s="126"/>
      <c r="AA21" s="127"/>
    </row>
    <row r="22" spans="1:27" s="2" customFormat="1" x14ac:dyDescent="0.3">
      <c r="A22" s="125">
        <v>18</v>
      </c>
      <c r="B22" s="126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4"/>
      <c r="R22" s="124"/>
      <c r="S22" s="124"/>
      <c r="T22" s="125"/>
      <c r="U22" s="126"/>
      <c r="V22" s="126"/>
      <c r="W22" s="126"/>
      <c r="X22" s="126"/>
      <c r="Y22" s="126"/>
      <c r="Z22" s="126"/>
      <c r="AA22" s="127"/>
    </row>
    <row r="23" spans="1:27" s="2" customFormat="1" x14ac:dyDescent="0.3">
      <c r="A23" s="125">
        <v>19</v>
      </c>
      <c r="B23" s="126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4"/>
      <c r="R23" s="124"/>
      <c r="S23" s="124"/>
      <c r="T23" s="125"/>
      <c r="U23" s="126"/>
      <c r="V23" s="126"/>
      <c r="W23" s="126"/>
      <c r="X23" s="126"/>
      <c r="Y23" s="126"/>
      <c r="Z23" s="126"/>
      <c r="AA23" s="127"/>
    </row>
    <row r="24" spans="1:27" s="2" customFormat="1" x14ac:dyDescent="0.3">
      <c r="A24" s="125">
        <v>20</v>
      </c>
      <c r="B24" s="126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4"/>
      <c r="R24" s="124"/>
      <c r="S24" s="124"/>
      <c r="T24" s="125"/>
      <c r="U24" s="126"/>
      <c r="V24" s="126"/>
      <c r="W24" s="126"/>
      <c r="X24" s="126"/>
      <c r="Y24" s="126"/>
      <c r="Z24" s="126"/>
      <c r="AA24" s="127"/>
    </row>
    <row r="25" spans="1:27" x14ac:dyDescent="0.25">
      <c r="A25" s="125">
        <v>21</v>
      </c>
      <c r="B25" s="126"/>
      <c r="C25" s="132"/>
      <c r="D25" s="132"/>
      <c r="E25" s="133"/>
      <c r="F25" s="133"/>
      <c r="G25" s="133"/>
      <c r="H25" s="133"/>
      <c r="I25" s="150"/>
      <c r="J25" s="133"/>
      <c r="K25" s="131"/>
      <c r="L25" s="131"/>
      <c r="M25" s="131"/>
      <c r="N25" s="131"/>
      <c r="O25" s="131"/>
      <c r="P25" s="131"/>
      <c r="Q25" s="134"/>
      <c r="R25" s="134"/>
      <c r="S25" s="134"/>
      <c r="T25" s="135"/>
      <c r="U25" s="131"/>
      <c r="V25" s="131"/>
      <c r="W25" s="131"/>
      <c r="X25" s="131"/>
      <c r="Y25" s="131"/>
      <c r="Z25" s="131"/>
      <c r="AA25" s="136"/>
    </row>
    <row r="26" spans="1:27" x14ac:dyDescent="0.25">
      <c r="A26" s="125">
        <v>22</v>
      </c>
      <c r="B26" s="126"/>
      <c r="C26" s="132"/>
      <c r="D26" s="132"/>
      <c r="E26" s="133"/>
      <c r="F26" s="133"/>
      <c r="G26" s="133"/>
      <c r="H26" s="133"/>
      <c r="I26" s="150"/>
      <c r="J26" s="133"/>
      <c r="K26" s="131"/>
      <c r="L26" s="131"/>
      <c r="M26" s="131"/>
      <c r="N26" s="131"/>
      <c r="O26" s="131"/>
      <c r="P26" s="131"/>
      <c r="Q26" s="134"/>
      <c r="R26" s="134"/>
      <c r="S26" s="134"/>
      <c r="T26" s="135"/>
      <c r="U26" s="131"/>
      <c r="V26" s="131"/>
      <c r="W26" s="131"/>
      <c r="X26" s="131"/>
      <c r="Y26" s="131"/>
      <c r="Z26" s="131"/>
      <c r="AA26" s="136"/>
    </row>
    <row r="27" spans="1:27" x14ac:dyDescent="0.25">
      <c r="A27" s="125">
        <v>23</v>
      </c>
      <c r="B27" s="126"/>
      <c r="C27" s="132"/>
      <c r="D27" s="132"/>
      <c r="E27" s="133"/>
      <c r="F27" s="133"/>
      <c r="G27" s="133"/>
      <c r="H27" s="133"/>
      <c r="I27" s="150"/>
      <c r="J27" s="133"/>
      <c r="K27" s="131"/>
      <c r="L27" s="131"/>
      <c r="M27" s="131"/>
      <c r="N27" s="131"/>
      <c r="O27" s="131"/>
      <c r="P27" s="131"/>
      <c r="Q27" s="134"/>
      <c r="R27" s="134"/>
      <c r="S27" s="134"/>
      <c r="T27" s="135"/>
      <c r="U27" s="131"/>
      <c r="V27" s="131"/>
      <c r="W27" s="131"/>
      <c r="X27" s="131"/>
      <c r="Y27" s="131"/>
      <c r="Z27" s="131"/>
      <c r="AA27" s="136"/>
    </row>
    <row r="28" spans="1:27" x14ac:dyDescent="0.25">
      <c r="A28" s="125">
        <v>24</v>
      </c>
      <c r="B28" s="126"/>
      <c r="C28" s="132"/>
      <c r="D28" s="132"/>
      <c r="E28" s="133"/>
      <c r="F28" s="133"/>
      <c r="G28" s="133"/>
      <c r="H28" s="133"/>
      <c r="I28" s="150"/>
      <c r="J28" s="133"/>
      <c r="K28" s="131"/>
      <c r="L28" s="131"/>
      <c r="M28" s="131"/>
      <c r="N28" s="131"/>
      <c r="O28" s="131"/>
      <c r="P28" s="131"/>
      <c r="Q28" s="134"/>
      <c r="R28" s="134"/>
      <c r="S28" s="134"/>
      <c r="T28" s="135"/>
      <c r="U28" s="131"/>
      <c r="V28" s="131"/>
      <c r="W28" s="131"/>
      <c r="X28" s="131"/>
      <c r="Y28" s="131"/>
      <c r="Z28" s="131"/>
      <c r="AA28" s="136"/>
    </row>
    <row r="29" spans="1:27" x14ac:dyDescent="0.25">
      <c r="A29" s="125">
        <v>25</v>
      </c>
      <c r="B29" s="126"/>
      <c r="C29" s="132"/>
      <c r="D29" s="132"/>
      <c r="E29" s="133" t="str">
        <f>TRIM(RIGHT(SUBSTITUTE(E28,"-", REPT("-",LEN(E28))),LEN(E28)))</f>
        <v/>
      </c>
      <c r="F29" s="133"/>
      <c r="G29" s="133"/>
      <c r="H29" s="133"/>
      <c r="I29" s="150"/>
      <c r="J29" s="133"/>
      <c r="K29" s="131"/>
      <c r="L29" s="131"/>
      <c r="M29" s="131"/>
      <c r="N29" s="131"/>
      <c r="O29" s="131"/>
      <c r="P29" s="131"/>
      <c r="Q29" s="134"/>
      <c r="R29" s="134"/>
      <c r="S29" s="134"/>
      <c r="T29" s="135"/>
      <c r="U29" s="131"/>
      <c r="V29" s="131"/>
      <c r="W29" s="131"/>
      <c r="X29" s="131"/>
      <c r="Y29" s="131"/>
      <c r="Z29" s="131"/>
      <c r="AA29" s="136"/>
    </row>
    <row r="30" spans="1:27" ht="15.6" x14ac:dyDescent="0.25">
      <c r="A30" s="125">
        <v>26</v>
      </c>
      <c r="B30" s="126"/>
      <c r="C30" s="132"/>
      <c r="D30" s="132"/>
      <c r="E30" s="137" t="str">
        <f>RIGHT(E28,1)</f>
        <v/>
      </c>
      <c r="F30" s="133"/>
      <c r="G30" s="133"/>
      <c r="H30" s="133"/>
      <c r="I30" s="150"/>
      <c r="J30" s="133"/>
      <c r="K30" s="131"/>
      <c r="L30" s="131"/>
      <c r="M30" s="131"/>
      <c r="N30" s="131"/>
      <c r="O30" s="131"/>
      <c r="P30" s="131"/>
      <c r="Q30" s="134"/>
      <c r="R30" s="134"/>
      <c r="S30" s="134"/>
      <c r="T30" s="135"/>
      <c r="U30" s="131"/>
      <c r="V30" s="131"/>
      <c r="W30" s="131"/>
      <c r="X30" s="131"/>
      <c r="Y30" s="131"/>
      <c r="Z30" s="131"/>
      <c r="AA30" s="136"/>
    </row>
    <row r="31" spans="1:27" x14ac:dyDescent="0.25">
      <c r="A31" s="125">
        <v>27</v>
      </c>
      <c r="B31" s="126"/>
      <c r="C31" s="132"/>
      <c r="D31" s="132"/>
      <c r="E31" s="133"/>
      <c r="F31" s="133"/>
      <c r="G31" s="133"/>
      <c r="H31" s="133"/>
      <c r="I31" s="150"/>
      <c r="J31" s="133"/>
      <c r="K31" s="131"/>
      <c r="L31" s="131"/>
      <c r="M31" s="131"/>
      <c r="N31" s="131"/>
      <c r="O31" s="131"/>
      <c r="P31" s="131"/>
      <c r="Q31" s="134"/>
      <c r="R31" s="134"/>
      <c r="S31" s="134"/>
      <c r="T31" s="135"/>
      <c r="U31" s="131"/>
      <c r="V31" s="131"/>
      <c r="W31" s="131"/>
      <c r="X31" s="131"/>
      <c r="Y31" s="131"/>
      <c r="Z31" s="131"/>
      <c r="AA31" s="136"/>
    </row>
    <row r="32" spans="1:27" x14ac:dyDescent="0.25">
      <c r="A32" s="125">
        <v>28</v>
      </c>
      <c r="B32" s="126"/>
      <c r="C32" s="132"/>
      <c r="D32" s="132"/>
      <c r="E32" s="133"/>
      <c r="F32" s="133"/>
      <c r="G32" s="133"/>
      <c r="H32" s="133"/>
      <c r="I32" s="150"/>
      <c r="J32" s="133"/>
      <c r="K32" s="131"/>
      <c r="L32" s="131"/>
      <c r="M32" s="131"/>
      <c r="N32" s="131"/>
      <c r="O32" s="131"/>
      <c r="P32" s="131"/>
      <c r="Q32" s="134"/>
      <c r="R32" s="134"/>
      <c r="S32" s="134"/>
      <c r="T32" s="135"/>
      <c r="U32" s="131"/>
      <c r="V32" s="131"/>
      <c r="W32" s="131"/>
      <c r="X32" s="131"/>
      <c r="Y32" s="131"/>
      <c r="Z32" s="131"/>
      <c r="AA32" s="136"/>
    </row>
    <row r="33" spans="1:27" x14ac:dyDescent="0.25">
      <c r="A33" s="125">
        <v>29</v>
      </c>
      <c r="B33" s="126"/>
      <c r="C33" s="132"/>
      <c r="D33" s="132"/>
      <c r="E33" s="133"/>
      <c r="F33" s="133"/>
      <c r="G33" s="133"/>
      <c r="H33" s="133"/>
      <c r="I33" s="150"/>
      <c r="J33" s="133"/>
      <c r="K33" s="131"/>
      <c r="L33" s="131"/>
      <c r="M33" s="131"/>
      <c r="N33" s="131"/>
      <c r="O33" s="131"/>
      <c r="P33" s="131"/>
      <c r="Q33" s="134"/>
      <c r="R33" s="134"/>
      <c r="S33" s="134"/>
      <c r="T33" s="135"/>
      <c r="U33" s="131"/>
      <c r="V33" s="131"/>
      <c r="W33" s="131"/>
      <c r="X33" s="131"/>
      <c r="Y33" s="131"/>
      <c r="Z33" s="131"/>
      <c r="AA33" s="136"/>
    </row>
    <row r="34" spans="1:27" x14ac:dyDescent="0.25">
      <c r="A34" s="125">
        <v>30</v>
      </c>
      <c r="B34" s="126"/>
      <c r="C34" s="132"/>
      <c r="D34" s="132"/>
      <c r="E34" s="133"/>
      <c r="F34" s="133"/>
      <c r="G34" s="133"/>
      <c r="H34" s="133"/>
      <c r="I34" s="150"/>
      <c r="J34" s="133"/>
      <c r="K34" s="131"/>
      <c r="L34" s="131"/>
      <c r="M34" s="131"/>
      <c r="N34" s="131"/>
      <c r="O34" s="131"/>
      <c r="P34" s="131"/>
      <c r="Q34" s="134"/>
      <c r="R34" s="134"/>
      <c r="S34" s="134"/>
      <c r="T34" s="135"/>
      <c r="U34" s="131"/>
      <c r="V34" s="131"/>
      <c r="W34" s="131"/>
      <c r="X34" s="131"/>
      <c r="Y34" s="131"/>
      <c r="Z34" s="131"/>
      <c r="AA34" s="136"/>
    </row>
    <row r="35" spans="1:27" x14ac:dyDescent="0.25">
      <c r="A35" s="125">
        <v>31</v>
      </c>
      <c r="B35" s="126"/>
      <c r="C35" s="132"/>
      <c r="D35" s="132"/>
      <c r="E35" s="133"/>
      <c r="F35" s="133"/>
      <c r="G35" s="133"/>
      <c r="H35" s="133"/>
      <c r="I35" s="150"/>
      <c r="J35" s="133"/>
      <c r="K35" s="131"/>
      <c r="L35" s="131"/>
      <c r="M35" s="131"/>
      <c r="N35" s="131"/>
      <c r="O35" s="131"/>
      <c r="P35" s="131"/>
      <c r="Q35" s="134"/>
      <c r="R35" s="134"/>
      <c r="S35" s="134"/>
      <c r="T35" s="135"/>
      <c r="U35" s="131"/>
      <c r="V35" s="131"/>
      <c r="W35" s="131"/>
      <c r="X35" s="131"/>
      <c r="Y35" s="131"/>
      <c r="Z35" s="131"/>
      <c r="AA35" s="136"/>
    </row>
    <row r="36" spans="1:27" x14ac:dyDescent="0.25">
      <c r="A36" s="125">
        <v>32</v>
      </c>
      <c r="B36" s="126"/>
      <c r="C36" s="132"/>
      <c r="D36" s="132"/>
      <c r="E36" s="133"/>
      <c r="F36" s="133"/>
      <c r="G36" s="133"/>
      <c r="H36" s="133"/>
      <c r="I36" s="150"/>
      <c r="J36" s="133"/>
      <c r="K36" s="131"/>
      <c r="L36" s="131"/>
      <c r="M36" s="131"/>
      <c r="N36" s="131"/>
      <c r="O36" s="131"/>
      <c r="P36" s="131"/>
      <c r="Q36" s="134"/>
      <c r="R36" s="134"/>
      <c r="S36" s="134"/>
      <c r="T36" s="135"/>
      <c r="U36" s="131"/>
      <c r="V36" s="131"/>
      <c r="W36" s="131"/>
      <c r="X36" s="131"/>
      <c r="Y36" s="131"/>
      <c r="Z36" s="131"/>
      <c r="AA36" s="136"/>
    </row>
    <row r="37" spans="1:27" x14ac:dyDescent="0.25">
      <c r="A37" s="125">
        <v>33</v>
      </c>
      <c r="B37" s="126"/>
      <c r="C37" s="132"/>
      <c r="D37" s="132"/>
      <c r="E37" s="133"/>
      <c r="F37" s="133"/>
      <c r="G37" s="133"/>
      <c r="H37" s="133"/>
      <c r="I37" s="150"/>
      <c r="J37" s="133"/>
      <c r="K37" s="131"/>
      <c r="L37" s="131"/>
      <c r="M37" s="131"/>
      <c r="N37" s="131"/>
      <c r="O37" s="131"/>
      <c r="P37" s="131"/>
      <c r="Q37" s="134"/>
      <c r="R37" s="134"/>
      <c r="S37" s="134"/>
      <c r="T37" s="135"/>
      <c r="U37" s="131"/>
      <c r="V37" s="131"/>
      <c r="W37" s="131"/>
      <c r="X37" s="131"/>
      <c r="Y37" s="131"/>
      <c r="Z37" s="131"/>
      <c r="AA37" s="136"/>
    </row>
    <row r="38" spans="1:27" x14ac:dyDescent="0.25">
      <c r="A38" s="125">
        <v>34</v>
      </c>
      <c r="B38" s="126"/>
      <c r="C38" s="132"/>
      <c r="D38" s="132"/>
      <c r="E38" s="133"/>
      <c r="F38" s="133"/>
      <c r="G38" s="133"/>
      <c r="H38" s="133"/>
      <c r="I38" s="150"/>
      <c r="J38" s="133"/>
      <c r="K38" s="131"/>
      <c r="L38" s="131"/>
      <c r="M38" s="131"/>
      <c r="N38" s="131"/>
      <c r="O38" s="131"/>
      <c r="P38" s="131"/>
      <c r="Q38" s="134"/>
      <c r="R38" s="134"/>
      <c r="S38" s="134"/>
      <c r="T38" s="135"/>
      <c r="U38" s="131"/>
      <c r="V38" s="131"/>
      <c r="W38" s="131"/>
      <c r="X38" s="131"/>
      <c r="Y38" s="131"/>
      <c r="Z38" s="131"/>
      <c r="AA38" s="136"/>
    </row>
    <row r="39" spans="1:27" x14ac:dyDescent="0.25">
      <c r="A39" s="125">
        <v>35</v>
      </c>
      <c r="B39" s="126"/>
      <c r="C39" s="132"/>
      <c r="D39" s="132"/>
      <c r="E39" s="133"/>
      <c r="F39" s="133"/>
      <c r="G39" s="133"/>
      <c r="H39" s="133"/>
      <c r="I39" s="150"/>
      <c r="J39" s="133"/>
      <c r="K39" s="131"/>
      <c r="L39" s="131"/>
      <c r="M39" s="131"/>
      <c r="N39" s="131"/>
      <c r="O39" s="131"/>
      <c r="P39" s="131"/>
      <c r="Q39" s="134"/>
      <c r="R39" s="134"/>
      <c r="S39" s="134"/>
      <c r="T39" s="135"/>
      <c r="U39" s="131"/>
      <c r="V39" s="131"/>
      <c r="W39" s="131"/>
      <c r="X39" s="131"/>
      <c r="Y39" s="131"/>
      <c r="Z39" s="131"/>
      <c r="AA39" s="136"/>
    </row>
    <row r="40" spans="1:27" x14ac:dyDescent="0.25">
      <c r="A40" s="125">
        <v>36</v>
      </c>
      <c r="B40" s="126"/>
      <c r="C40" s="132"/>
      <c r="D40" s="132"/>
      <c r="E40" s="133"/>
      <c r="F40" s="133"/>
      <c r="G40" s="133"/>
      <c r="H40" s="133"/>
      <c r="I40" s="150"/>
      <c r="J40" s="133"/>
      <c r="K40" s="131"/>
      <c r="L40" s="131"/>
      <c r="M40" s="131"/>
      <c r="N40" s="131"/>
      <c r="O40" s="131"/>
      <c r="P40" s="131"/>
      <c r="Q40" s="134"/>
      <c r="R40" s="134"/>
      <c r="S40" s="134"/>
      <c r="T40" s="135"/>
      <c r="U40" s="131"/>
      <c r="V40" s="131"/>
      <c r="W40" s="131"/>
      <c r="X40" s="131"/>
      <c r="Y40" s="131"/>
      <c r="Z40" s="131"/>
      <c r="AA40" s="136"/>
    </row>
    <row r="41" spans="1:27" x14ac:dyDescent="0.25">
      <c r="A41" s="125">
        <v>37</v>
      </c>
      <c r="B41" s="126"/>
      <c r="C41" s="132"/>
      <c r="D41" s="132"/>
      <c r="E41" s="133"/>
      <c r="F41" s="133"/>
      <c r="G41" s="133"/>
      <c r="H41" s="133"/>
      <c r="I41" s="150"/>
      <c r="J41" s="133"/>
      <c r="K41" s="131"/>
      <c r="L41" s="131"/>
      <c r="M41" s="131"/>
      <c r="N41" s="131"/>
      <c r="O41" s="131"/>
      <c r="P41" s="131"/>
      <c r="Q41" s="134"/>
      <c r="R41" s="134"/>
      <c r="S41" s="134"/>
      <c r="T41" s="135"/>
      <c r="U41" s="131"/>
      <c r="V41" s="131"/>
      <c r="W41" s="131"/>
      <c r="X41" s="131"/>
      <c r="Y41" s="131"/>
      <c r="Z41" s="131"/>
      <c r="AA41" s="136"/>
    </row>
    <row r="42" spans="1:27" x14ac:dyDescent="0.25">
      <c r="A42" s="125">
        <v>38</v>
      </c>
      <c r="B42" s="126"/>
      <c r="C42" s="132"/>
      <c r="D42" s="132"/>
      <c r="E42" s="133"/>
      <c r="F42" s="133"/>
      <c r="G42" s="133"/>
      <c r="H42" s="133"/>
      <c r="I42" s="150"/>
      <c r="J42" s="133"/>
      <c r="K42" s="131"/>
      <c r="L42" s="131"/>
      <c r="M42" s="131"/>
      <c r="N42" s="131"/>
      <c r="O42" s="131"/>
      <c r="P42" s="131"/>
      <c r="Q42" s="134"/>
      <c r="R42" s="134"/>
      <c r="S42" s="134"/>
      <c r="T42" s="135"/>
      <c r="U42" s="131"/>
      <c r="V42" s="131"/>
      <c r="W42" s="131"/>
      <c r="X42" s="131"/>
      <c r="Y42" s="131"/>
      <c r="Z42" s="131"/>
      <c r="AA42" s="136"/>
    </row>
    <row r="43" spans="1:27" x14ac:dyDescent="0.25">
      <c r="A43" s="125">
        <v>39</v>
      </c>
      <c r="B43" s="126"/>
      <c r="C43" s="132"/>
      <c r="D43" s="132"/>
      <c r="E43" s="133"/>
      <c r="F43" s="133"/>
      <c r="G43" s="133"/>
      <c r="H43" s="133"/>
      <c r="I43" s="150"/>
      <c r="J43" s="133"/>
      <c r="K43" s="131"/>
      <c r="L43" s="131"/>
      <c r="M43" s="131"/>
      <c r="N43" s="131"/>
      <c r="O43" s="131"/>
      <c r="P43" s="131"/>
      <c r="Q43" s="134"/>
      <c r="R43" s="134"/>
      <c r="S43" s="134"/>
      <c r="T43" s="135"/>
      <c r="U43" s="131"/>
      <c r="V43" s="131"/>
      <c r="W43" s="131"/>
      <c r="X43" s="131"/>
      <c r="Y43" s="131"/>
      <c r="Z43" s="131"/>
      <c r="AA43" s="136"/>
    </row>
    <row r="44" spans="1:27" x14ac:dyDescent="0.25">
      <c r="A44" s="125">
        <v>40</v>
      </c>
      <c r="B44" s="126"/>
      <c r="C44" s="132"/>
      <c r="D44" s="132"/>
      <c r="E44" s="133"/>
      <c r="F44" s="133"/>
      <c r="G44" s="133"/>
      <c r="H44" s="133"/>
      <c r="I44" s="150"/>
      <c r="J44" s="133"/>
      <c r="K44" s="131"/>
      <c r="L44" s="131"/>
      <c r="M44" s="131"/>
      <c r="N44" s="131"/>
      <c r="O44" s="131"/>
      <c r="P44" s="131"/>
      <c r="Q44" s="134"/>
      <c r="R44" s="134"/>
      <c r="S44" s="134"/>
      <c r="T44" s="135"/>
      <c r="U44" s="131"/>
      <c r="V44" s="131"/>
      <c r="W44" s="131"/>
      <c r="X44" s="131"/>
      <c r="Y44" s="131"/>
      <c r="Z44" s="131"/>
      <c r="AA44" s="136"/>
    </row>
    <row r="45" spans="1:27" x14ac:dyDescent="0.25">
      <c r="A45" s="125">
        <v>41</v>
      </c>
      <c r="B45" s="126"/>
      <c r="C45" s="132"/>
      <c r="D45" s="132"/>
      <c r="E45" s="133"/>
      <c r="F45" s="133"/>
      <c r="G45" s="133"/>
      <c r="H45" s="133"/>
      <c r="I45" s="150"/>
      <c r="J45" s="133"/>
      <c r="K45" s="131"/>
      <c r="L45" s="131"/>
      <c r="M45" s="131"/>
      <c r="N45" s="131"/>
      <c r="O45" s="131"/>
      <c r="P45" s="131"/>
      <c r="Q45" s="134"/>
      <c r="R45" s="134"/>
      <c r="S45" s="134"/>
      <c r="T45" s="135"/>
      <c r="U45" s="131"/>
      <c r="V45" s="131"/>
      <c r="W45" s="131"/>
      <c r="X45" s="131"/>
      <c r="Y45" s="131"/>
      <c r="Z45" s="131"/>
      <c r="AA45" s="136"/>
    </row>
    <row r="46" spans="1:27" x14ac:dyDescent="0.25">
      <c r="A46" s="125">
        <v>42</v>
      </c>
      <c r="B46" s="126"/>
      <c r="C46" s="132"/>
      <c r="D46" s="132"/>
      <c r="E46" s="133"/>
      <c r="F46" s="133"/>
      <c r="G46" s="133"/>
      <c r="H46" s="133"/>
      <c r="I46" s="150"/>
      <c r="J46" s="133"/>
      <c r="K46" s="131"/>
      <c r="L46" s="131"/>
      <c r="M46" s="131"/>
      <c r="N46" s="131"/>
      <c r="O46" s="131"/>
      <c r="P46" s="131"/>
      <c r="Q46" s="134"/>
      <c r="R46" s="134"/>
      <c r="S46" s="134"/>
      <c r="T46" s="135"/>
      <c r="U46" s="131"/>
      <c r="V46" s="131"/>
      <c r="W46" s="131"/>
      <c r="X46" s="131"/>
      <c r="Y46" s="131"/>
      <c r="Z46" s="131"/>
      <c r="AA46" s="136"/>
    </row>
    <row r="47" spans="1:27" x14ac:dyDescent="0.25">
      <c r="A47" s="125">
        <v>43</v>
      </c>
      <c r="B47" s="126"/>
      <c r="C47" s="132"/>
      <c r="D47" s="132"/>
      <c r="E47" s="133"/>
      <c r="F47" s="133"/>
      <c r="G47" s="133"/>
      <c r="H47" s="133"/>
      <c r="I47" s="150"/>
      <c r="J47" s="133"/>
      <c r="K47" s="131"/>
      <c r="L47" s="131"/>
      <c r="M47" s="131"/>
      <c r="N47" s="131"/>
      <c r="O47" s="131"/>
      <c r="P47" s="131"/>
      <c r="Q47" s="134"/>
      <c r="R47" s="134"/>
      <c r="S47" s="134"/>
      <c r="T47" s="135"/>
      <c r="U47" s="131"/>
      <c r="V47" s="131"/>
      <c r="W47" s="131"/>
      <c r="X47" s="131"/>
      <c r="Y47" s="131"/>
      <c r="Z47" s="131"/>
      <c r="AA47" s="136"/>
    </row>
    <row r="48" spans="1:27" x14ac:dyDescent="0.25">
      <c r="A48" s="125">
        <v>44</v>
      </c>
      <c r="B48" s="126"/>
      <c r="C48" s="132"/>
      <c r="D48" s="132"/>
      <c r="E48" s="133"/>
      <c r="F48" s="133"/>
      <c r="G48" s="133"/>
      <c r="H48" s="133"/>
      <c r="I48" s="150"/>
      <c r="J48" s="133"/>
      <c r="K48" s="131"/>
      <c r="L48" s="131"/>
      <c r="M48" s="131"/>
      <c r="N48" s="131"/>
      <c r="O48" s="131"/>
      <c r="P48" s="131"/>
      <c r="Q48" s="134"/>
      <c r="R48" s="134"/>
      <c r="S48" s="134"/>
      <c r="T48" s="135"/>
      <c r="U48" s="131"/>
      <c r="V48" s="131"/>
      <c r="W48" s="131"/>
      <c r="X48" s="131"/>
      <c r="Y48" s="131"/>
      <c r="Z48" s="131"/>
      <c r="AA48" s="136"/>
    </row>
    <row r="49" spans="1:27" x14ac:dyDescent="0.25">
      <c r="A49" s="125">
        <v>45</v>
      </c>
      <c r="B49" s="126"/>
      <c r="C49" s="132"/>
      <c r="D49" s="132"/>
      <c r="E49" s="133"/>
      <c r="F49" s="133"/>
      <c r="G49" s="133"/>
      <c r="H49" s="133"/>
      <c r="I49" s="150"/>
      <c r="J49" s="133"/>
      <c r="K49" s="131"/>
      <c r="L49" s="131"/>
      <c r="M49" s="131"/>
      <c r="N49" s="131"/>
      <c r="O49" s="131"/>
      <c r="P49" s="131"/>
      <c r="Q49" s="134"/>
      <c r="R49" s="134"/>
      <c r="S49" s="134"/>
      <c r="T49" s="135"/>
      <c r="U49" s="131"/>
      <c r="V49" s="131"/>
      <c r="W49" s="131"/>
      <c r="X49" s="131"/>
      <c r="Y49" s="131"/>
      <c r="Z49" s="131"/>
      <c r="AA49" s="136"/>
    </row>
    <row r="50" spans="1:27" x14ac:dyDescent="0.25">
      <c r="A50" s="125">
        <v>46</v>
      </c>
      <c r="B50" s="126"/>
      <c r="C50" s="132"/>
      <c r="D50" s="132"/>
      <c r="E50" s="133"/>
      <c r="F50" s="133"/>
      <c r="G50" s="133"/>
      <c r="H50" s="133"/>
      <c r="I50" s="150"/>
      <c r="J50" s="133"/>
      <c r="K50" s="131"/>
      <c r="L50" s="131"/>
      <c r="M50" s="131"/>
      <c r="N50" s="131"/>
      <c r="O50" s="131"/>
      <c r="P50" s="131"/>
      <c r="Q50" s="134"/>
      <c r="R50" s="134"/>
      <c r="S50" s="134"/>
      <c r="T50" s="135"/>
      <c r="U50" s="131"/>
      <c r="V50" s="131"/>
      <c r="W50" s="131"/>
      <c r="X50" s="131"/>
      <c r="Y50" s="131"/>
      <c r="Z50" s="131"/>
      <c r="AA50" s="136"/>
    </row>
    <row r="51" spans="1:27" x14ac:dyDescent="0.25">
      <c r="A51" s="125">
        <v>47</v>
      </c>
      <c r="B51" s="131"/>
      <c r="C51" s="132"/>
      <c r="D51" s="132"/>
      <c r="E51" s="133"/>
      <c r="F51" s="133"/>
      <c r="G51" s="133"/>
      <c r="H51" s="133"/>
      <c r="I51" s="150"/>
      <c r="J51" s="133"/>
      <c r="K51" s="131"/>
      <c r="L51" s="131"/>
      <c r="M51" s="131"/>
      <c r="N51" s="131"/>
      <c r="O51" s="131"/>
      <c r="P51" s="131"/>
      <c r="Q51" s="134"/>
      <c r="R51" s="134"/>
      <c r="S51" s="134"/>
      <c r="T51" s="135"/>
      <c r="U51" s="131"/>
      <c r="V51" s="131"/>
      <c r="W51" s="131"/>
      <c r="X51" s="131"/>
      <c r="Y51" s="131"/>
      <c r="Z51" s="131"/>
      <c r="AA51" s="136"/>
    </row>
    <row r="52" spans="1:27" x14ac:dyDescent="0.25">
      <c r="A52" s="125">
        <v>48</v>
      </c>
      <c r="B52" s="131"/>
      <c r="C52" s="132"/>
      <c r="D52" s="132"/>
      <c r="E52" s="133"/>
      <c r="F52" s="133"/>
      <c r="G52" s="133"/>
      <c r="H52" s="133"/>
      <c r="I52" s="150"/>
      <c r="J52" s="133"/>
      <c r="K52" s="131"/>
      <c r="L52" s="131"/>
      <c r="M52" s="131"/>
      <c r="N52" s="131"/>
      <c r="O52" s="131"/>
      <c r="P52" s="131"/>
      <c r="Q52" s="134"/>
      <c r="R52" s="134"/>
      <c r="S52" s="134"/>
      <c r="T52" s="135"/>
      <c r="U52" s="131"/>
      <c r="V52" s="131"/>
      <c r="W52" s="131"/>
      <c r="X52" s="131"/>
      <c r="Y52" s="131"/>
      <c r="Z52" s="131"/>
      <c r="AA52" s="136"/>
    </row>
    <row r="53" spans="1:27" x14ac:dyDescent="0.25">
      <c r="A53" s="125">
        <v>49</v>
      </c>
      <c r="B53" s="131"/>
      <c r="C53" s="132"/>
      <c r="D53" s="132"/>
      <c r="E53" s="133"/>
      <c r="F53" s="133"/>
      <c r="G53" s="133"/>
      <c r="H53" s="133"/>
      <c r="I53" s="150"/>
      <c r="J53" s="133"/>
      <c r="K53" s="131"/>
      <c r="L53" s="131"/>
      <c r="M53" s="131"/>
      <c r="N53" s="131"/>
      <c r="O53" s="131"/>
      <c r="P53" s="131"/>
      <c r="Q53" s="134"/>
      <c r="R53" s="134"/>
      <c r="S53" s="134"/>
      <c r="T53" s="135"/>
      <c r="U53" s="131"/>
      <c r="V53" s="131"/>
      <c r="W53" s="131"/>
      <c r="X53" s="131"/>
      <c r="Y53" s="131"/>
      <c r="Z53" s="131"/>
      <c r="AA53" s="136"/>
    </row>
    <row r="54" spans="1:27" ht="14.4" thickBot="1" x14ac:dyDescent="0.3">
      <c r="A54" s="138">
        <v>50</v>
      </c>
      <c r="B54" s="139"/>
      <c r="C54" s="140"/>
      <c r="D54" s="140"/>
      <c r="E54" s="141"/>
      <c r="F54" s="141"/>
      <c r="G54" s="141"/>
      <c r="H54" s="141"/>
      <c r="I54" s="151"/>
      <c r="J54" s="141"/>
      <c r="K54" s="139"/>
      <c r="L54" s="139"/>
      <c r="M54" s="139"/>
      <c r="N54" s="139"/>
      <c r="O54" s="139"/>
      <c r="P54" s="139"/>
      <c r="Q54" s="142"/>
      <c r="R54" s="142"/>
      <c r="S54" s="142"/>
      <c r="T54" s="143"/>
      <c r="U54" s="139"/>
      <c r="V54" s="139"/>
      <c r="W54" s="139"/>
      <c r="X54" s="139"/>
      <c r="Y54" s="139"/>
      <c r="Z54" s="139"/>
      <c r="AA54" s="144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6"/>
  <sheetViews>
    <sheetView tabSelected="1" workbookViewId="0">
      <selection activeCell="A16" sqref="A16"/>
    </sheetView>
  </sheetViews>
  <sheetFormatPr baseColWidth="10" defaultRowHeight="14.4" x14ac:dyDescent="0.3"/>
  <cols>
    <col min="2" max="2" width="25" customWidth="1"/>
    <col min="3" max="3" width="22.33203125" customWidth="1"/>
    <col min="4" max="4" width="30" customWidth="1"/>
    <col min="5" max="5" width="31.5546875" customWidth="1"/>
    <col min="6" max="6" width="20.109375" customWidth="1"/>
    <col min="9" max="9" width="18.88671875" customWidth="1"/>
    <col min="10" max="10" width="37.33203125" customWidth="1"/>
  </cols>
  <sheetData>
    <row r="1" spans="1:10" ht="37.5" customHeight="1" x14ac:dyDescent="0.3">
      <c r="A1" s="231" t="s">
        <v>169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30" customHeight="1" x14ac:dyDescent="0.3">
      <c r="A2" s="232" t="s">
        <v>183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 ht="39" customHeight="1" thickBot="1" x14ac:dyDescent="0.35">
      <c r="A3" s="153"/>
      <c r="B3" s="153"/>
      <c r="C3" s="153"/>
      <c r="D3" s="153"/>
      <c r="E3" s="153"/>
      <c r="F3" s="153"/>
      <c r="G3" s="153"/>
      <c r="H3" s="153"/>
      <c r="I3" s="153"/>
      <c r="J3" s="153"/>
    </row>
    <row r="4" spans="1:10" ht="57" customHeight="1" thickBot="1" x14ac:dyDescent="0.35">
      <c r="A4" s="233" t="s">
        <v>170</v>
      </c>
      <c r="B4" s="233" t="s">
        <v>171</v>
      </c>
      <c r="C4" s="233" t="s">
        <v>172</v>
      </c>
      <c r="D4" s="235" t="s">
        <v>173</v>
      </c>
      <c r="E4" s="236"/>
      <c r="F4" s="237" t="s">
        <v>174</v>
      </c>
      <c r="G4" s="235" t="s">
        <v>175</v>
      </c>
      <c r="H4" s="236"/>
      <c r="I4" s="239" t="s">
        <v>176</v>
      </c>
      <c r="J4" s="237" t="s">
        <v>6</v>
      </c>
    </row>
    <row r="5" spans="1:10" ht="18" customHeight="1" thickBot="1" x14ac:dyDescent="0.35">
      <c r="A5" s="234"/>
      <c r="B5" s="234"/>
      <c r="C5" s="234"/>
      <c r="D5" s="187" t="s">
        <v>7</v>
      </c>
      <c r="E5" s="187" t="s">
        <v>8</v>
      </c>
      <c r="F5" s="238"/>
      <c r="G5" s="197" t="s">
        <v>177</v>
      </c>
      <c r="H5" s="197" t="s">
        <v>178</v>
      </c>
      <c r="I5" s="240"/>
      <c r="J5" s="238"/>
    </row>
    <row r="6" spans="1:10" s="192" customFormat="1" ht="51" customHeight="1" x14ac:dyDescent="0.3">
      <c r="A6" s="188">
        <f t="shared" ref="A6" si="0">+A5+1</f>
        <v>1</v>
      </c>
      <c r="B6" s="198" t="s">
        <v>181</v>
      </c>
      <c r="C6" s="225" t="s">
        <v>185</v>
      </c>
      <c r="D6" s="198" t="s">
        <v>123</v>
      </c>
      <c r="E6" s="198" t="s">
        <v>188</v>
      </c>
      <c r="F6" s="228" t="s">
        <v>186</v>
      </c>
      <c r="G6" s="189" t="s">
        <v>179</v>
      </c>
      <c r="H6" s="189"/>
      <c r="I6" s="190">
        <v>18</v>
      </c>
      <c r="J6" s="191" t="s">
        <v>180</v>
      </c>
    </row>
    <row r="7" spans="1:10" s="192" customFormat="1" ht="120" customHeight="1" x14ac:dyDescent="0.3">
      <c r="A7" s="193">
        <v>2</v>
      </c>
      <c r="B7" s="181" t="s">
        <v>192</v>
      </c>
      <c r="C7" s="226"/>
      <c r="D7" s="181" t="s">
        <v>145</v>
      </c>
      <c r="E7" s="181" t="s">
        <v>193</v>
      </c>
      <c r="F7" s="229"/>
      <c r="G7" s="194" t="s">
        <v>179</v>
      </c>
      <c r="H7" s="194"/>
      <c r="I7" s="195">
        <v>17</v>
      </c>
      <c r="J7" s="196" t="s">
        <v>180</v>
      </c>
    </row>
    <row r="8" spans="1:10" s="192" customFormat="1" ht="51" customHeight="1" x14ac:dyDescent="0.3">
      <c r="A8" s="193">
        <v>3</v>
      </c>
      <c r="B8" s="181" t="s">
        <v>190</v>
      </c>
      <c r="C8" s="226"/>
      <c r="D8" s="181" t="s">
        <v>138</v>
      </c>
      <c r="E8" s="181" t="s">
        <v>191</v>
      </c>
      <c r="F8" s="229"/>
      <c r="G8" s="194" t="s">
        <v>179</v>
      </c>
      <c r="H8" s="194"/>
      <c r="I8" s="195">
        <v>14.67</v>
      </c>
      <c r="J8" s="196" t="s">
        <v>180</v>
      </c>
    </row>
    <row r="9" spans="1:10" s="192" customFormat="1" ht="51" customHeight="1" x14ac:dyDescent="0.3">
      <c r="A9" s="193">
        <v>4</v>
      </c>
      <c r="B9" s="181" t="s">
        <v>189</v>
      </c>
      <c r="C9" s="226"/>
      <c r="D9" s="181" t="s">
        <v>132</v>
      </c>
      <c r="E9" s="181" t="s">
        <v>133</v>
      </c>
      <c r="F9" s="229"/>
      <c r="G9" s="194" t="s">
        <v>179</v>
      </c>
      <c r="H9" s="194"/>
      <c r="I9" s="195">
        <v>14.19</v>
      </c>
      <c r="J9" s="196" t="s">
        <v>180</v>
      </c>
    </row>
    <row r="10" spans="1:10" s="192" customFormat="1" ht="47.25" customHeight="1" x14ac:dyDescent="0.3">
      <c r="A10" s="193">
        <v>5</v>
      </c>
      <c r="B10" s="181" t="s">
        <v>184</v>
      </c>
      <c r="C10" s="226"/>
      <c r="D10" s="181" t="s">
        <v>110</v>
      </c>
      <c r="E10" s="181" t="s">
        <v>111</v>
      </c>
      <c r="F10" s="229"/>
      <c r="G10" s="194" t="s">
        <v>179</v>
      </c>
      <c r="H10" s="194"/>
      <c r="I10" s="195">
        <v>13.64</v>
      </c>
      <c r="J10" s="196" t="s">
        <v>180</v>
      </c>
    </row>
    <row r="11" spans="1:10" ht="82.5" customHeight="1" x14ac:dyDescent="0.3">
      <c r="A11" s="154">
        <v>6</v>
      </c>
      <c r="B11" s="120" t="s">
        <v>187</v>
      </c>
      <c r="C11" s="226"/>
      <c r="D11" s="120" t="s">
        <v>116</v>
      </c>
      <c r="E11" s="120" t="s">
        <v>117</v>
      </c>
      <c r="F11" s="229"/>
      <c r="G11" s="155"/>
      <c r="H11" s="155" t="s">
        <v>179</v>
      </c>
      <c r="I11" s="156">
        <v>0</v>
      </c>
      <c r="J11" s="157" t="s">
        <v>214</v>
      </c>
    </row>
    <row r="12" spans="1:10" ht="51" customHeight="1" x14ac:dyDescent="0.3">
      <c r="A12" s="154">
        <v>7</v>
      </c>
      <c r="B12" s="120" t="s">
        <v>182</v>
      </c>
      <c r="C12" s="226"/>
      <c r="D12" s="120" t="s">
        <v>152</v>
      </c>
      <c r="E12" s="120" t="s">
        <v>153</v>
      </c>
      <c r="F12" s="229"/>
      <c r="G12" s="155"/>
      <c r="H12" s="155" t="s">
        <v>179</v>
      </c>
      <c r="I12" s="156">
        <v>0</v>
      </c>
      <c r="J12" s="157" t="s">
        <v>215</v>
      </c>
    </row>
    <row r="13" spans="1:10" ht="74.25" customHeight="1" x14ac:dyDescent="0.3">
      <c r="A13" s="154">
        <v>8</v>
      </c>
      <c r="B13" s="120" t="s">
        <v>194</v>
      </c>
      <c r="C13" s="226"/>
      <c r="D13" s="120" t="s">
        <v>159</v>
      </c>
      <c r="E13" s="120" t="s">
        <v>195</v>
      </c>
      <c r="F13" s="229"/>
      <c r="G13" s="155"/>
      <c r="H13" s="155" t="s">
        <v>179</v>
      </c>
      <c r="I13" s="156">
        <v>0</v>
      </c>
      <c r="J13" s="157" t="s">
        <v>214</v>
      </c>
    </row>
    <row r="14" spans="1:10" ht="102.75" customHeight="1" thickBot="1" x14ac:dyDescent="0.35">
      <c r="A14" s="158">
        <v>9</v>
      </c>
      <c r="B14" s="159" t="s">
        <v>196</v>
      </c>
      <c r="C14" s="227"/>
      <c r="D14" s="159" t="s">
        <v>167</v>
      </c>
      <c r="E14" s="159" t="s">
        <v>168</v>
      </c>
      <c r="F14" s="230"/>
      <c r="G14" s="160"/>
      <c r="H14" s="160" t="s">
        <v>179</v>
      </c>
      <c r="I14" s="161">
        <v>0</v>
      </c>
      <c r="J14" s="162" t="s">
        <v>216</v>
      </c>
    </row>
    <row r="15" spans="1:10" ht="25.5" customHeight="1" x14ac:dyDescent="0.3">
      <c r="A15" s="163" t="s">
        <v>217</v>
      </c>
      <c r="B15" s="164"/>
      <c r="C15" s="164"/>
      <c r="D15" s="164"/>
      <c r="E15" s="164"/>
      <c r="F15" s="165"/>
      <c r="G15" s="166"/>
      <c r="H15" s="167"/>
      <c r="I15" s="168"/>
      <c r="J15" s="169"/>
    </row>
    <row r="16" spans="1:10" ht="17.399999999999999" x14ac:dyDescent="0.3">
      <c r="I16" s="208"/>
    </row>
  </sheetData>
  <sheetProtection algorithmName="SHA-512" hashValue="y5hQxSgntVyl+q3+xb55xaGfYxSLacml3Ln9V/GXKTqE2VK4uyany5eNCuWWYEmOLIuAoFm814P/pi7VNzpW0Q==" saltValue="HwL0JkzYbHrmbJvo8H663g==" spinCount="100000" sheet="1" objects="1" scenarios="1"/>
  <mergeCells count="12">
    <mergeCell ref="C6:C14"/>
    <mergeCell ref="F6:F14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99"/>
  <sheetViews>
    <sheetView topLeftCell="A34" zoomScaleNormal="100" workbookViewId="0">
      <selection activeCell="S17" sqref="S17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6"/>
      <c r="B1" s="367"/>
      <c r="C1" s="367"/>
      <c r="D1" s="367"/>
      <c r="E1" s="368"/>
      <c r="F1" s="375" t="s">
        <v>9</v>
      </c>
      <c r="G1" s="375"/>
      <c r="H1" s="375"/>
      <c r="I1" s="375"/>
      <c r="J1" s="375"/>
      <c r="K1" s="375"/>
      <c r="L1" s="375"/>
      <c r="M1" s="375"/>
      <c r="N1" s="375"/>
      <c r="O1" s="376"/>
    </row>
    <row r="2" spans="1:17" ht="45" customHeight="1" thickBot="1" x14ac:dyDescent="0.35">
      <c r="A2" s="369"/>
      <c r="B2" s="370"/>
      <c r="C2" s="370"/>
      <c r="D2" s="370"/>
      <c r="E2" s="371"/>
      <c r="F2" s="375" t="s">
        <v>10</v>
      </c>
      <c r="G2" s="375"/>
      <c r="H2" s="375"/>
      <c r="I2" s="375"/>
      <c r="J2" s="375"/>
      <c r="K2" s="375"/>
      <c r="L2" s="375"/>
      <c r="M2" s="375"/>
      <c r="N2" s="375"/>
      <c r="O2" s="376"/>
      <c r="Q2" s="147" t="str">
        <f ca="1">MID(CELL("nombrearchivo",'LOZANO ROMERO HAROLD'!E10),FIND("]", CELL("nombrearchivo",'LOZANO ROMERO HAROLD'!E10),1)+1,LEN(CELL("nombrearchivo",'LOZANO ROMERO HAROLD'!E10))-FIND("]",CELL("nombrearchivo",'LOZANO ROMERO HAROLD'!E10),1))</f>
        <v>LOZANO ROMERO HAROLD</v>
      </c>
    </row>
    <row r="3" spans="1:17" ht="19.5" customHeight="1" thickBot="1" x14ac:dyDescent="0.35">
      <c r="A3" s="372"/>
      <c r="B3" s="373"/>
      <c r="C3" s="373"/>
      <c r="D3" s="373"/>
      <c r="E3" s="374"/>
      <c r="F3" s="375" t="s">
        <v>95</v>
      </c>
      <c r="G3" s="375"/>
      <c r="H3" s="375"/>
      <c r="I3" s="375"/>
      <c r="J3" s="375"/>
      <c r="K3" s="375"/>
      <c r="L3" s="375"/>
      <c r="M3" s="375"/>
      <c r="N3" s="375"/>
      <c r="O3" s="376"/>
      <c r="Q3" s="147"/>
    </row>
    <row r="4" spans="1:17" ht="15.6" x14ac:dyDescent="0.3">
      <c r="A4" s="377" t="s">
        <v>11</v>
      </c>
      <c r="B4" s="378"/>
      <c r="C4" s="378"/>
      <c r="D4" s="378"/>
      <c r="E4" s="379" t="str">
        <f>GENERAL!AC$2</f>
        <v>PLANTA</v>
      </c>
      <c r="F4" s="379"/>
      <c r="G4" s="379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46" t="s">
        <v>12</v>
      </c>
      <c r="B5" s="347"/>
      <c r="C5" s="347"/>
      <c r="D5" s="347"/>
      <c r="E5" s="348" t="str">
        <f>GENERAL!A$2</f>
        <v>CEA-P-04-4</v>
      </c>
      <c r="F5" s="348"/>
      <c r="G5" s="348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6" t="s">
        <v>13</v>
      </c>
      <c r="B6" s="347"/>
      <c r="C6" s="347"/>
      <c r="D6" s="347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6" t="s">
        <v>14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8"/>
    </row>
    <row r="9" spans="1:17" ht="15" customHeight="1" x14ac:dyDescent="0.3">
      <c r="A9" s="349" t="s">
        <v>15</v>
      </c>
      <c r="B9" s="350"/>
      <c r="C9" s="353" t="s">
        <v>16</v>
      </c>
      <c r="D9" s="172"/>
      <c r="E9" s="355" t="s">
        <v>17</v>
      </c>
      <c r="F9" s="356"/>
      <c r="G9" s="355" t="s">
        <v>18</v>
      </c>
      <c r="H9" s="356"/>
      <c r="I9" s="358" t="s">
        <v>19</v>
      </c>
      <c r="J9" s="358" t="s">
        <v>20</v>
      </c>
      <c r="K9" s="358" t="s">
        <v>21</v>
      </c>
      <c r="L9" s="360" t="s">
        <v>22</v>
      </c>
      <c r="M9" s="362"/>
      <c r="N9" s="362"/>
      <c r="O9" s="364" t="s">
        <v>23</v>
      </c>
    </row>
    <row r="10" spans="1:17" ht="31.5" customHeight="1" thickBot="1" x14ac:dyDescent="0.35">
      <c r="A10" s="351"/>
      <c r="B10" s="352"/>
      <c r="C10" s="354"/>
      <c r="D10" s="176"/>
      <c r="E10" s="354"/>
      <c r="F10" s="357"/>
      <c r="G10" s="354"/>
      <c r="H10" s="357"/>
      <c r="I10" s="359"/>
      <c r="J10" s="359"/>
      <c r="K10" s="359"/>
      <c r="L10" s="361"/>
      <c r="M10" s="363"/>
      <c r="N10" s="363"/>
      <c r="O10" s="365"/>
    </row>
    <row r="11" spans="1:17" ht="44.25" customHeight="1" thickBot="1" x14ac:dyDescent="0.35">
      <c r="A11" s="319" t="s">
        <v>202</v>
      </c>
      <c r="B11" s="320"/>
      <c r="C11" s="177">
        <f>O15</f>
        <v>4</v>
      </c>
      <c r="D11" s="178"/>
      <c r="E11" s="321">
        <f>O17</f>
        <v>0</v>
      </c>
      <c r="F11" s="322"/>
      <c r="G11" s="321">
        <f>O19</f>
        <v>3</v>
      </c>
      <c r="H11" s="322"/>
      <c r="I11" s="19">
        <f>O21</f>
        <v>0</v>
      </c>
      <c r="J11" s="19">
        <f>O28</f>
        <v>5</v>
      </c>
      <c r="K11" s="19">
        <f>O33</f>
        <v>2.19</v>
      </c>
      <c r="L11" s="20">
        <f>O38</f>
        <v>0</v>
      </c>
      <c r="M11" s="21"/>
      <c r="N11" s="21"/>
      <c r="O11" s="22">
        <f>IF( SUM(C11:L11)&lt;=30,SUM(C11:L11),"EXCEDE LOS 30 PUNTOS")</f>
        <v>14.19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7" t="s">
        <v>24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9"/>
      <c r="O13" s="25" t="s">
        <v>25</v>
      </c>
    </row>
    <row r="14" spans="1:17" ht="23.4" thickBot="1" x14ac:dyDescent="0.35">
      <c r="A14" s="332" t="s">
        <v>26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4"/>
      <c r="N14" s="7"/>
      <c r="O14" s="24"/>
    </row>
    <row r="15" spans="1:17" ht="50.25" customHeight="1" thickBot="1" x14ac:dyDescent="0.35">
      <c r="A15" s="281" t="s">
        <v>27</v>
      </c>
      <c r="B15" s="283"/>
      <c r="C15" s="26"/>
      <c r="D15" s="326" t="s">
        <v>132</v>
      </c>
      <c r="E15" s="327"/>
      <c r="F15" s="327"/>
      <c r="G15" s="327"/>
      <c r="H15" s="327"/>
      <c r="I15" s="327"/>
      <c r="J15" s="327"/>
      <c r="K15" s="327"/>
      <c r="L15" s="327"/>
      <c r="M15" s="328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9" ht="40.5" customHeight="1" thickBot="1" x14ac:dyDescent="0.35">
      <c r="A17" s="335" t="s">
        <v>28</v>
      </c>
      <c r="B17" s="336"/>
      <c r="C17" s="7"/>
      <c r="D17" s="32"/>
      <c r="E17" s="340"/>
      <c r="F17" s="341"/>
      <c r="G17" s="341"/>
      <c r="H17" s="341"/>
      <c r="I17" s="341"/>
      <c r="J17" s="341"/>
      <c r="K17" s="341"/>
      <c r="L17" s="341"/>
      <c r="M17" s="342"/>
      <c r="N17" s="27"/>
      <c r="O17" s="28">
        <v>0</v>
      </c>
    </row>
    <row r="18" spans="1:19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9" ht="40.5" customHeight="1" thickBot="1" x14ac:dyDescent="0.35">
      <c r="A19" s="335" t="s">
        <v>29</v>
      </c>
      <c r="B19" s="336"/>
      <c r="C19" s="26"/>
      <c r="D19" s="171"/>
      <c r="E19" s="341" t="s">
        <v>133</v>
      </c>
      <c r="F19" s="341"/>
      <c r="G19" s="341"/>
      <c r="H19" s="341"/>
      <c r="I19" s="341"/>
      <c r="J19" s="341"/>
      <c r="K19" s="341"/>
      <c r="L19" s="341"/>
      <c r="M19" s="342"/>
      <c r="N19" s="27"/>
      <c r="O19" s="28">
        <v>3</v>
      </c>
    </row>
    <row r="20" spans="1:19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9" ht="48.75" customHeight="1" thickBot="1" x14ac:dyDescent="0.35">
      <c r="A21" s="335" t="s">
        <v>30</v>
      </c>
      <c r="B21" s="336"/>
      <c r="C21" s="26"/>
      <c r="D21" s="343"/>
      <c r="E21" s="344"/>
      <c r="F21" s="344"/>
      <c r="G21" s="344"/>
      <c r="H21" s="344"/>
      <c r="I21" s="344"/>
      <c r="J21" s="344"/>
      <c r="K21" s="344"/>
      <c r="L21" s="344"/>
      <c r="M21" s="345"/>
      <c r="N21" s="27"/>
      <c r="O21" s="28">
        <v>0</v>
      </c>
    </row>
    <row r="22" spans="1:19" ht="16.2" thickBot="1" x14ac:dyDescent="0.35">
      <c r="A22" s="34"/>
      <c r="B22" s="35"/>
      <c r="C22" s="17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0"/>
      <c r="O22" s="38"/>
    </row>
    <row r="23" spans="1:19" ht="18.600000000000001" thickTop="1" thickBot="1" x14ac:dyDescent="0.35">
      <c r="A23" s="329" t="s">
        <v>31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1"/>
      <c r="N23" s="7"/>
      <c r="O23" s="146">
        <f>IF( SUM(O15:O21)&lt;=10,SUM(O15:O21),"EXCEDE LOS 10 PUNTOS VALIDOS")</f>
        <v>7</v>
      </c>
    </row>
    <row r="24" spans="1:19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9" ht="23.4" thickBot="1" x14ac:dyDescent="0.35">
      <c r="A25" s="332" t="s">
        <v>32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4"/>
      <c r="N25" s="7"/>
      <c r="O25" s="38"/>
    </row>
    <row r="26" spans="1:19" ht="134.25" customHeight="1" thickBot="1" x14ac:dyDescent="0.35">
      <c r="A26" s="281" t="s">
        <v>33</v>
      </c>
      <c r="B26" s="283"/>
      <c r="C26" s="26"/>
      <c r="D26" s="326" t="s">
        <v>203</v>
      </c>
      <c r="E26" s="327"/>
      <c r="F26" s="327"/>
      <c r="G26" s="327"/>
      <c r="H26" s="327"/>
      <c r="I26" s="327"/>
      <c r="J26" s="327"/>
      <c r="K26" s="327"/>
      <c r="L26" s="327"/>
      <c r="M26" s="328"/>
      <c r="N26" s="27"/>
      <c r="O26" s="28">
        <v>5</v>
      </c>
      <c r="Q26" s="41"/>
      <c r="R26" s="41"/>
      <c r="S26" s="6">
        <f>120/480</f>
        <v>0.25</v>
      </c>
    </row>
    <row r="27" spans="1:19" ht="16.2" thickBot="1" x14ac:dyDescent="0.35">
      <c r="A27" s="34"/>
      <c r="B27" s="35"/>
      <c r="C27" s="170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0"/>
      <c r="O27" s="38"/>
    </row>
    <row r="28" spans="1:19" ht="18.600000000000001" thickTop="1" thickBot="1" x14ac:dyDescent="0.35">
      <c r="A28" s="329" t="s">
        <v>34</v>
      </c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1"/>
      <c r="N28" s="170"/>
      <c r="O28" s="146">
        <f>IF(O26&lt;=5,O26,"EXCEDE LOS 5 PUNTOS PERMITIDOS")</f>
        <v>5</v>
      </c>
      <c r="Q28" s="41"/>
      <c r="R28" s="41"/>
    </row>
    <row r="29" spans="1:19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9" ht="23.4" thickBot="1" x14ac:dyDescent="0.35">
      <c r="A30" s="332" t="s">
        <v>35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4"/>
      <c r="N30" s="43"/>
      <c r="O30" s="38"/>
    </row>
    <row r="31" spans="1:19" ht="141" customHeight="1" thickBot="1" x14ac:dyDescent="0.35">
      <c r="A31" s="281" t="s">
        <v>36</v>
      </c>
      <c r="B31" s="283"/>
      <c r="C31" s="26"/>
      <c r="D31" s="326" t="s">
        <v>204</v>
      </c>
      <c r="E31" s="327"/>
      <c r="F31" s="327"/>
      <c r="G31" s="327"/>
      <c r="H31" s="327"/>
      <c r="I31" s="327"/>
      <c r="J31" s="327"/>
      <c r="K31" s="327"/>
      <c r="L31" s="327"/>
      <c r="M31" s="328"/>
      <c r="N31" s="27"/>
      <c r="O31" s="28">
        <f>0.25+1.94</f>
        <v>2.19</v>
      </c>
    </row>
    <row r="32" spans="1:19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9" t="s">
        <v>37</v>
      </c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1"/>
      <c r="N33" s="170"/>
      <c r="O33" s="146">
        <f>IF(O31&lt;=5,O31,"EXCEDE LOS 5 PUNTOS PERMITIDOS")</f>
        <v>2.19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2" t="s">
        <v>38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4"/>
      <c r="N35" s="7"/>
      <c r="O35" s="38"/>
    </row>
    <row r="36" spans="1:15" ht="105" customHeight="1" thickBot="1" x14ac:dyDescent="0.35">
      <c r="A36" s="335" t="s">
        <v>39</v>
      </c>
      <c r="B36" s="336"/>
      <c r="C36" s="26"/>
      <c r="D36" s="326"/>
      <c r="E36" s="327"/>
      <c r="F36" s="327"/>
      <c r="G36" s="327"/>
      <c r="H36" s="327"/>
      <c r="I36" s="327"/>
      <c r="J36" s="327"/>
      <c r="K36" s="327"/>
      <c r="L36" s="327"/>
      <c r="M36" s="328"/>
      <c r="N36" s="27"/>
      <c r="O36" s="28">
        <v>0</v>
      </c>
    </row>
    <row r="37" spans="1:15" ht="16.2" thickBot="1" x14ac:dyDescent="0.35">
      <c r="A37" s="34"/>
      <c r="B37" s="35"/>
      <c r="C37" s="170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0"/>
      <c r="O37" s="38"/>
    </row>
    <row r="38" spans="1:15" ht="18.600000000000001" thickTop="1" thickBot="1" x14ac:dyDescent="0.35">
      <c r="A38" s="329" t="s">
        <v>40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1"/>
      <c r="N38" s="170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3" t="s">
        <v>23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5"/>
      <c r="N41" s="46"/>
      <c r="O41" s="47">
        <f>IF((O23+O28+O33+O38)&lt;=30,(O23+O28+O33+O38),"ERROR EXCEDE LOS 30 PUNTOS")</f>
        <v>14.19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6" t="s">
        <v>42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8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4" t="s">
        <v>43</v>
      </c>
      <c r="B58" s="305"/>
      <c r="C58" s="305"/>
      <c r="D58" s="305"/>
      <c r="E58" s="305"/>
      <c r="F58" s="307"/>
      <c r="G58" s="307"/>
      <c r="H58" s="308"/>
      <c r="I58" s="51" t="s">
        <v>44</v>
      </c>
      <c r="J58" s="52" t="s">
        <v>45</v>
      </c>
      <c r="K58" s="173" t="s">
        <v>46</v>
      </c>
      <c r="L58" s="54" t="s">
        <v>47</v>
      </c>
      <c r="M58" s="174"/>
      <c r="N58" s="7"/>
      <c r="O58" s="55" t="s">
        <v>48</v>
      </c>
    </row>
    <row r="59" spans="1:15" ht="43.5" customHeight="1" thickTop="1" thickBot="1" x14ac:dyDescent="0.35">
      <c r="A59" s="56">
        <v>1</v>
      </c>
      <c r="B59" s="309" t="s">
        <v>49</v>
      </c>
      <c r="C59" s="309"/>
      <c r="D59" s="309"/>
      <c r="E59" s="309"/>
      <c r="F59" s="276"/>
      <c r="G59" s="276"/>
      <c r="H59" s="276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3.5" customHeight="1" thickTop="1" thickBot="1" x14ac:dyDescent="0.35">
      <c r="A60" s="61">
        <v>2</v>
      </c>
      <c r="B60" s="277" t="s">
        <v>51</v>
      </c>
      <c r="C60" s="310"/>
      <c r="D60" s="310"/>
      <c r="E60" s="310"/>
      <c r="F60" s="278"/>
      <c r="G60" s="278"/>
      <c r="H60" s="27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3.5" customHeight="1" thickTop="1" thickBot="1" x14ac:dyDescent="0.35">
      <c r="A61" s="61">
        <v>3</v>
      </c>
      <c r="B61" s="310" t="s">
        <v>52</v>
      </c>
      <c r="C61" s="310"/>
      <c r="D61" s="310"/>
      <c r="E61" s="310"/>
      <c r="F61" s="278"/>
      <c r="G61" s="278"/>
      <c r="H61" s="27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3.5" customHeight="1" thickTop="1" thickBot="1" x14ac:dyDescent="0.35">
      <c r="A62" s="61">
        <v>4</v>
      </c>
      <c r="B62" s="310" t="s">
        <v>54</v>
      </c>
      <c r="C62" s="310"/>
      <c r="D62" s="310"/>
      <c r="E62" s="310"/>
      <c r="F62" s="278"/>
      <c r="G62" s="278"/>
      <c r="H62" s="27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3.5" customHeight="1" thickTop="1" thickBot="1" x14ac:dyDescent="0.35">
      <c r="A63" s="61">
        <v>5</v>
      </c>
      <c r="B63" s="310" t="s">
        <v>55</v>
      </c>
      <c r="C63" s="310"/>
      <c r="D63" s="310"/>
      <c r="E63" s="310"/>
      <c r="F63" s="278"/>
      <c r="G63" s="278"/>
      <c r="H63" s="27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3.5" customHeight="1" thickTop="1" thickBot="1" x14ac:dyDescent="0.35">
      <c r="A64" s="61">
        <v>6</v>
      </c>
      <c r="B64" s="310" t="s">
        <v>56</v>
      </c>
      <c r="C64" s="310"/>
      <c r="D64" s="310"/>
      <c r="E64" s="310"/>
      <c r="F64" s="278"/>
      <c r="G64" s="278"/>
      <c r="H64" s="27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3.5" customHeight="1" thickTop="1" thickBot="1" x14ac:dyDescent="0.35">
      <c r="A65" s="65">
        <v>7</v>
      </c>
      <c r="B65" s="311" t="s">
        <v>58</v>
      </c>
      <c r="C65" s="311"/>
      <c r="D65" s="311"/>
      <c r="E65" s="311"/>
      <c r="F65" s="280"/>
      <c r="G65" s="280"/>
      <c r="H65" s="280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2" t="s">
        <v>59</v>
      </c>
      <c r="B66" s="313"/>
      <c r="C66" s="313"/>
      <c r="D66" s="313"/>
      <c r="E66" s="313"/>
      <c r="F66" s="313"/>
      <c r="G66" s="313"/>
      <c r="H66" s="313"/>
      <c r="I66" s="314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5" t="s">
        <v>60</v>
      </c>
      <c r="B67" s="316"/>
      <c r="C67" s="316"/>
      <c r="D67" s="316"/>
      <c r="E67" s="316"/>
      <c r="F67" s="316"/>
      <c r="G67" s="316"/>
      <c r="H67" s="316"/>
      <c r="I67" s="316"/>
      <c r="J67" s="317"/>
      <c r="K67" s="317"/>
      <c r="L67" s="318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4" t="s">
        <v>61</v>
      </c>
      <c r="B69" s="305"/>
      <c r="C69" s="305"/>
      <c r="D69" s="305"/>
      <c r="E69" s="305"/>
      <c r="F69" s="305"/>
      <c r="G69" s="305"/>
      <c r="H69" s="306"/>
      <c r="I69" s="76" t="s">
        <v>44</v>
      </c>
      <c r="J69" s="52" t="s">
        <v>45</v>
      </c>
      <c r="K69" s="173" t="s">
        <v>46</v>
      </c>
      <c r="L69" s="54" t="s">
        <v>47</v>
      </c>
      <c r="M69" s="174"/>
      <c r="N69" s="7"/>
      <c r="O69" s="55" t="s">
        <v>48</v>
      </c>
    </row>
    <row r="70" spans="1:15" ht="35.25" customHeight="1" thickTop="1" thickBot="1" x14ac:dyDescent="0.35">
      <c r="A70" s="56">
        <v>1</v>
      </c>
      <c r="B70" s="275" t="s">
        <v>62</v>
      </c>
      <c r="C70" s="275"/>
      <c r="D70" s="275"/>
      <c r="E70" s="275"/>
      <c r="F70" s="276"/>
      <c r="G70" s="276"/>
      <c r="H70" s="276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5.25" customHeight="1" thickTop="1" thickBot="1" x14ac:dyDescent="0.35">
      <c r="A71" s="61">
        <v>2</v>
      </c>
      <c r="B71" s="277" t="s">
        <v>64</v>
      </c>
      <c r="C71" s="277"/>
      <c r="D71" s="277"/>
      <c r="E71" s="277"/>
      <c r="F71" s="278"/>
      <c r="G71" s="278"/>
      <c r="H71" s="27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5.25" customHeight="1" thickTop="1" thickBot="1" x14ac:dyDescent="0.35">
      <c r="A72" s="65">
        <v>3</v>
      </c>
      <c r="B72" s="279" t="s">
        <v>65</v>
      </c>
      <c r="C72" s="279"/>
      <c r="D72" s="279"/>
      <c r="E72" s="279"/>
      <c r="F72" s="280"/>
      <c r="G72" s="280"/>
      <c r="H72" s="280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1" t="s">
        <v>66</v>
      </c>
      <c r="C73" s="282"/>
      <c r="D73" s="282"/>
      <c r="E73" s="282"/>
      <c r="F73" s="282"/>
      <c r="G73" s="282"/>
      <c r="H73" s="282"/>
      <c r="I73" s="283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4" t="s">
        <v>67</v>
      </c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6"/>
      <c r="M74" s="80"/>
      <c r="N74" s="43"/>
      <c r="O74" s="75">
        <f>O73/3</f>
        <v>0</v>
      </c>
    </row>
    <row r="75" spans="1:15" ht="18.600000000000001" thickTop="1" thickBot="1" x14ac:dyDescent="0.35">
      <c r="A75" s="287"/>
      <c r="B75" s="288"/>
      <c r="C75" s="288"/>
      <c r="D75" s="288"/>
      <c r="E75" s="288"/>
      <c r="F75" s="288"/>
      <c r="G75" s="288"/>
      <c r="H75" s="288"/>
      <c r="I75" s="288"/>
      <c r="J75" s="288"/>
      <c r="K75" s="289"/>
      <c r="L75" s="289"/>
      <c r="M75" s="80"/>
      <c r="N75" s="43"/>
      <c r="O75" s="175"/>
    </row>
    <row r="76" spans="1:15" ht="27" thickBot="1" x14ac:dyDescent="0.35">
      <c r="A76" s="290" t="s">
        <v>68</v>
      </c>
      <c r="B76" s="291"/>
      <c r="C76" s="291"/>
      <c r="D76" s="291"/>
      <c r="E76" s="291"/>
      <c r="F76" s="291"/>
      <c r="G76" s="291"/>
      <c r="H76" s="292"/>
      <c r="I76" s="91" t="s">
        <v>44</v>
      </c>
      <c r="J76" s="55" t="s">
        <v>45</v>
      </c>
      <c r="K76" s="174"/>
      <c r="L76" s="174"/>
      <c r="M76" s="80"/>
      <c r="N76" s="43"/>
      <c r="O76" s="92" t="s">
        <v>48</v>
      </c>
    </row>
    <row r="77" spans="1:15" ht="42.75" customHeight="1" thickBot="1" x14ac:dyDescent="0.35">
      <c r="A77" s="93">
        <v>1</v>
      </c>
      <c r="B77" s="293" t="s">
        <v>69</v>
      </c>
      <c r="C77" s="293"/>
      <c r="D77" s="293"/>
      <c r="E77" s="293"/>
      <c r="F77" s="294"/>
      <c r="G77" s="295"/>
      <c r="H77" s="296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42.75" customHeight="1" thickBot="1" x14ac:dyDescent="0.35">
      <c r="A78" s="61">
        <v>2</v>
      </c>
      <c r="B78" s="277" t="s">
        <v>70</v>
      </c>
      <c r="C78" s="277"/>
      <c r="D78" s="277"/>
      <c r="E78" s="277"/>
      <c r="F78" s="278"/>
      <c r="G78" s="297"/>
      <c r="H78" s="298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42.75" customHeight="1" thickBot="1" x14ac:dyDescent="0.35">
      <c r="A79" s="65">
        <v>3</v>
      </c>
      <c r="B79" s="279" t="s">
        <v>71</v>
      </c>
      <c r="C79" s="279"/>
      <c r="D79" s="279"/>
      <c r="E79" s="279"/>
      <c r="F79" s="280"/>
      <c r="G79" s="299"/>
      <c r="H79" s="300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1" t="s">
        <v>72</v>
      </c>
      <c r="B80" s="302"/>
      <c r="C80" s="302"/>
      <c r="D80" s="302"/>
      <c r="E80" s="302"/>
      <c r="F80" s="302"/>
      <c r="G80" s="302"/>
      <c r="H80" s="302"/>
      <c r="I80" s="303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2" t="s">
        <v>73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4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6" t="s">
        <v>74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8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9" t="s">
        <v>75</v>
      </c>
      <c r="B86" s="250"/>
      <c r="C86" s="250"/>
      <c r="D86" s="250"/>
      <c r="E86" s="250"/>
      <c r="F86" s="251"/>
      <c r="G86" s="251"/>
      <c r="H86" s="252"/>
      <c r="I86" s="91" t="s">
        <v>44</v>
      </c>
      <c r="J86" s="174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3" t="s">
        <v>76</v>
      </c>
      <c r="C87" s="254"/>
      <c r="D87" s="254"/>
      <c r="E87" s="254"/>
      <c r="F87" s="255"/>
      <c r="G87" s="255"/>
      <c r="H87" s="2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7" t="s">
        <v>78</v>
      </c>
      <c r="B89" s="258"/>
      <c r="C89" s="258"/>
      <c r="D89" s="258"/>
      <c r="E89" s="258"/>
      <c r="F89" s="258"/>
      <c r="G89" s="258"/>
      <c r="H89" s="258"/>
      <c r="I89" s="258"/>
      <c r="J89" s="258"/>
      <c r="K89" s="259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60" t="s">
        <v>79</v>
      </c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2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3" t="s">
        <v>23</v>
      </c>
      <c r="B93" s="264"/>
      <c r="C93" s="264"/>
      <c r="D93" s="264"/>
      <c r="E93" s="264"/>
      <c r="F93" s="264"/>
      <c r="G93" s="264"/>
      <c r="H93" s="264"/>
      <c r="I93" s="264"/>
      <c r="J93" s="264"/>
      <c r="K93" s="265"/>
      <c r="L93" s="109"/>
      <c r="M93" s="109"/>
      <c r="N93" s="110"/>
      <c r="O93" s="111">
        <f>O41</f>
        <v>14.19</v>
      </c>
    </row>
    <row r="94" spans="1:15" ht="17.399999999999999" x14ac:dyDescent="0.3">
      <c r="A94" s="266" t="s">
        <v>80</v>
      </c>
      <c r="B94" s="267"/>
      <c r="C94" s="267"/>
      <c r="D94" s="267"/>
      <c r="E94" s="267"/>
      <c r="F94" s="267"/>
      <c r="G94" s="267"/>
      <c r="H94" s="267"/>
      <c r="I94" s="267"/>
      <c r="J94" s="267"/>
      <c r="K94" s="268"/>
      <c r="L94" s="109"/>
      <c r="M94" s="109"/>
      <c r="N94" s="110"/>
      <c r="O94" s="112">
        <f>O67</f>
        <v>0</v>
      </c>
    </row>
    <row r="95" spans="1:15" ht="17.399999999999999" x14ac:dyDescent="0.3">
      <c r="A95" s="266" t="s">
        <v>81</v>
      </c>
      <c r="B95" s="267"/>
      <c r="C95" s="267"/>
      <c r="D95" s="267"/>
      <c r="E95" s="267"/>
      <c r="F95" s="267"/>
      <c r="G95" s="267"/>
      <c r="H95" s="267"/>
      <c r="I95" s="267"/>
      <c r="J95" s="267"/>
      <c r="K95" s="268"/>
      <c r="L95" s="109"/>
      <c r="M95" s="109"/>
      <c r="N95" s="110"/>
      <c r="O95" s="113">
        <f>O74</f>
        <v>0</v>
      </c>
    </row>
    <row r="96" spans="1:15" ht="17.399999999999999" x14ac:dyDescent="0.3">
      <c r="A96" s="266" t="s">
        <v>82</v>
      </c>
      <c r="B96" s="267"/>
      <c r="C96" s="267"/>
      <c r="D96" s="267"/>
      <c r="E96" s="267"/>
      <c r="F96" s="267"/>
      <c r="G96" s="267"/>
      <c r="H96" s="267"/>
      <c r="I96" s="267"/>
      <c r="J96" s="267"/>
      <c r="K96" s="268"/>
      <c r="L96" s="109"/>
      <c r="M96" s="109"/>
      <c r="N96" s="110"/>
      <c r="O96" s="114">
        <f>O81</f>
        <v>0</v>
      </c>
    </row>
    <row r="97" spans="1:15" ht="18" thickBot="1" x14ac:dyDescent="0.35">
      <c r="A97" s="269" t="s">
        <v>83</v>
      </c>
      <c r="B97" s="270"/>
      <c r="C97" s="270"/>
      <c r="D97" s="270"/>
      <c r="E97" s="270"/>
      <c r="F97" s="270"/>
      <c r="G97" s="270"/>
      <c r="H97" s="270"/>
      <c r="I97" s="270"/>
      <c r="J97" s="270"/>
      <c r="K97" s="271"/>
      <c r="L97" s="109"/>
      <c r="M97" s="109"/>
      <c r="N97" s="110"/>
      <c r="O97" s="114">
        <f>O87</f>
        <v>0</v>
      </c>
    </row>
    <row r="98" spans="1:15" ht="24" thickTop="1" thickBot="1" x14ac:dyDescent="0.35">
      <c r="A98" s="241" t="s">
        <v>84</v>
      </c>
      <c r="B98" s="242"/>
      <c r="C98" s="242"/>
      <c r="D98" s="242"/>
      <c r="E98" s="242"/>
      <c r="F98" s="242"/>
      <c r="G98" s="242"/>
      <c r="H98" s="242"/>
      <c r="I98" s="242"/>
      <c r="J98" s="242"/>
      <c r="K98" s="243"/>
      <c r="L98" s="115"/>
      <c r="M98" s="116"/>
      <c r="N98" s="117"/>
      <c r="O98" s="118">
        <f>SUM(O93:O97)</f>
        <v>14.19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rHV5VVlQkSfZ1ll5jle5qZbiG0JzcbnQr12kviYoMBzoFDXSdZWQmrGKvqEGsH+urJQIGylbIBu2gjP/WdrPcA==" saltValue="vbb6HT4GG6uUSGgBJYvo0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99"/>
  <sheetViews>
    <sheetView topLeftCell="A34" zoomScaleNormal="100" workbookViewId="0">
      <selection activeCell="S5" sqref="S5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6"/>
      <c r="B1" s="367"/>
      <c r="C1" s="367"/>
      <c r="D1" s="367"/>
      <c r="E1" s="368"/>
      <c r="F1" s="375" t="s">
        <v>9</v>
      </c>
      <c r="G1" s="375"/>
      <c r="H1" s="375"/>
      <c r="I1" s="375"/>
      <c r="J1" s="375"/>
      <c r="K1" s="375"/>
      <c r="L1" s="375"/>
      <c r="M1" s="375"/>
      <c r="N1" s="375"/>
      <c r="O1" s="376"/>
    </row>
    <row r="2" spans="1:17" ht="45" customHeight="1" thickBot="1" x14ac:dyDescent="0.35">
      <c r="A2" s="369"/>
      <c r="B2" s="370"/>
      <c r="C2" s="370"/>
      <c r="D2" s="370"/>
      <c r="E2" s="371"/>
      <c r="F2" s="375" t="s">
        <v>10</v>
      </c>
      <c r="G2" s="375"/>
      <c r="H2" s="375"/>
      <c r="I2" s="375"/>
      <c r="J2" s="375"/>
      <c r="K2" s="375"/>
      <c r="L2" s="375"/>
      <c r="M2" s="375"/>
      <c r="N2" s="375"/>
      <c r="O2" s="376"/>
      <c r="Q2" s="147" t="str">
        <f ca="1">MID(CELL("nombrearchivo",'JURADO ATUESTA DANIEL'!E10),FIND("]", CELL("nombrearchivo",'JURADO ATUESTA DANIEL'!E10),1)+1,LEN(CELL("nombrearchivo",'JURADO ATUESTA DANIEL'!E10))-FIND("]",CELL("nombrearchivo",'JURADO ATUESTA DANIEL'!E10),1))</f>
        <v>JURADO ATUESTA DANIEL</v>
      </c>
    </row>
    <row r="3" spans="1:17" ht="19.5" customHeight="1" thickBot="1" x14ac:dyDescent="0.35">
      <c r="A3" s="372"/>
      <c r="B3" s="373"/>
      <c r="C3" s="373"/>
      <c r="D3" s="373"/>
      <c r="E3" s="374"/>
      <c r="F3" s="375" t="s">
        <v>95</v>
      </c>
      <c r="G3" s="375"/>
      <c r="H3" s="375"/>
      <c r="I3" s="375"/>
      <c r="J3" s="375"/>
      <c r="K3" s="375"/>
      <c r="L3" s="375"/>
      <c r="M3" s="375"/>
      <c r="N3" s="375"/>
      <c r="O3" s="376"/>
      <c r="Q3" s="147"/>
    </row>
    <row r="4" spans="1:17" ht="15.6" x14ac:dyDescent="0.3">
      <c r="A4" s="377" t="s">
        <v>11</v>
      </c>
      <c r="B4" s="378"/>
      <c r="C4" s="378"/>
      <c r="D4" s="378"/>
      <c r="E4" s="379" t="str">
        <f>GENERAL!AC$2</f>
        <v>PLANTA</v>
      </c>
      <c r="F4" s="379"/>
      <c r="G4" s="379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46" t="s">
        <v>12</v>
      </c>
      <c r="B5" s="347"/>
      <c r="C5" s="347"/>
      <c r="D5" s="347"/>
      <c r="E5" s="348" t="str">
        <f>GENERAL!A$2</f>
        <v>CEA-P-04-4</v>
      </c>
      <c r="F5" s="348"/>
      <c r="G5" s="348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6" t="s">
        <v>13</v>
      </c>
      <c r="B6" s="347"/>
      <c r="C6" s="347"/>
      <c r="D6" s="347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6" t="s">
        <v>14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8"/>
    </row>
    <row r="9" spans="1:17" ht="15" customHeight="1" x14ac:dyDescent="0.3">
      <c r="A9" s="349" t="s">
        <v>15</v>
      </c>
      <c r="B9" s="350"/>
      <c r="C9" s="353" t="s">
        <v>16</v>
      </c>
      <c r="D9" s="172"/>
      <c r="E9" s="355" t="s">
        <v>17</v>
      </c>
      <c r="F9" s="356"/>
      <c r="G9" s="355" t="s">
        <v>18</v>
      </c>
      <c r="H9" s="356"/>
      <c r="I9" s="358" t="s">
        <v>19</v>
      </c>
      <c r="J9" s="358" t="s">
        <v>20</v>
      </c>
      <c r="K9" s="358" t="s">
        <v>21</v>
      </c>
      <c r="L9" s="360" t="s">
        <v>22</v>
      </c>
      <c r="M9" s="362"/>
      <c r="N9" s="362"/>
      <c r="O9" s="364" t="s">
        <v>23</v>
      </c>
    </row>
    <row r="10" spans="1:17" ht="31.5" customHeight="1" thickBot="1" x14ac:dyDescent="0.35">
      <c r="A10" s="351"/>
      <c r="B10" s="352"/>
      <c r="C10" s="354"/>
      <c r="D10" s="176"/>
      <c r="E10" s="354"/>
      <c r="F10" s="357"/>
      <c r="G10" s="354"/>
      <c r="H10" s="357"/>
      <c r="I10" s="359"/>
      <c r="J10" s="359"/>
      <c r="K10" s="359"/>
      <c r="L10" s="361"/>
      <c r="M10" s="363"/>
      <c r="N10" s="363"/>
      <c r="O10" s="365"/>
    </row>
    <row r="11" spans="1:17" ht="44.25" customHeight="1" thickBot="1" x14ac:dyDescent="0.35">
      <c r="A11" s="319" t="s">
        <v>209</v>
      </c>
      <c r="B11" s="320"/>
      <c r="C11" s="177">
        <f>O15</f>
        <v>4</v>
      </c>
      <c r="D11" s="178"/>
      <c r="E11" s="321">
        <f>O17</f>
        <v>0</v>
      </c>
      <c r="F11" s="322"/>
      <c r="G11" s="321">
        <f>O19</f>
        <v>3</v>
      </c>
      <c r="H11" s="322"/>
      <c r="I11" s="19">
        <f>O21</f>
        <v>0</v>
      </c>
      <c r="J11" s="19">
        <f>O28</f>
        <v>5</v>
      </c>
      <c r="K11" s="19">
        <f>O33</f>
        <v>2.67</v>
      </c>
      <c r="L11" s="20">
        <f>O38</f>
        <v>0</v>
      </c>
      <c r="M11" s="21"/>
      <c r="N11" s="21"/>
      <c r="O11" s="22">
        <f>IF( SUM(C11:L11)&lt;=30,SUM(C11:L11),"EXCEDE LOS 30 PUNTOS")</f>
        <v>14.67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7" t="s">
        <v>24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9"/>
      <c r="O13" s="25" t="s">
        <v>25</v>
      </c>
    </row>
    <row r="14" spans="1:17" ht="23.4" thickBot="1" x14ac:dyDescent="0.35">
      <c r="A14" s="332" t="s">
        <v>26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4"/>
      <c r="N14" s="7"/>
      <c r="O14" s="24"/>
    </row>
    <row r="15" spans="1:17" ht="50.25" customHeight="1" thickBot="1" x14ac:dyDescent="0.35">
      <c r="A15" s="281" t="s">
        <v>27</v>
      </c>
      <c r="B15" s="283"/>
      <c r="C15" s="26"/>
      <c r="D15" s="326" t="s">
        <v>138</v>
      </c>
      <c r="E15" s="327"/>
      <c r="F15" s="327"/>
      <c r="G15" s="327"/>
      <c r="H15" s="327"/>
      <c r="I15" s="327"/>
      <c r="J15" s="327"/>
      <c r="K15" s="327"/>
      <c r="L15" s="327"/>
      <c r="M15" s="328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20" ht="40.5" customHeight="1" thickBot="1" x14ac:dyDescent="0.35">
      <c r="A17" s="335" t="s">
        <v>28</v>
      </c>
      <c r="B17" s="336"/>
      <c r="C17" s="7"/>
      <c r="D17" s="32"/>
      <c r="E17" s="340"/>
      <c r="F17" s="341"/>
      <c r="G17" s="341"/>
      <c r="H17" s="341"/>
      <c r="I17" s="341"/>
      <c r="J17" s="341"/>
      <c r="K17" s="341"/>
      <c r="L17" s="341"/>
      <c r="M17" s="342"/>
      <c r="N17" s="27"/>
      <c r="O17" s="28">
        <v>0</v>
      </c>
    </row>
    <row r="18" spans="1:20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20" ht="40.5" customHeight="1" thickBot="1" x14ac:dyDescent="0.35">
      <c r="A19" s="335" t="s">
        <v>29</v>
      </c>
      <c r="B19" s="336"/>
      <c r="C19" s="26"/>
      <c r="D19" s="171"/>
      <c r="E19" s="341" t="s">
        <v>140</v>
      </c>
      <c r="F19" s="341"/>
      <c r="G19" s="341"/>
      <c r="H19" s="341"/>
      <c r="I19" s="341"/>
      <c r="J19" s="341"/>
      <c r="K19" s="341"/>
      <c r="L19" s="341"/>
      <c r="M19" s="342"/>
      <c r="N19" s="27"/>
      <c r="O19" s="28">
        <v>3</v>
      </c>
    </row>
    <row r="20" spans="1:20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20" ht="48.75" customHeight="1" thickBot="1" x14ac:dyDescent="0.35">
      <c r="A21" s="335" t="s">
        <v>30</v>
      </c>
      <c r="B21" s="336"/>
      <c r="C21" s="26"/>
      <c r="D21" s="343"/>
      <c r="E21" s="344"/>
      <c r="F21" s="344"/>
      <c r="G21" s="344"/>
      <c r="H21" s="344"/>
      <c r="I21" s="344"/>
      <c r="J21" s="344"/>
      <c r="K21" s="344"/>
      <c r="L21" s="344"/>
      <c r="M21" s="345"/>
      <c r="N21" s="27"/>
      <c r="O21" s="28">
        <v>0</v>
      </c>
    </row>
    <row r="22" spans="1:20" ht="16.2" thickBot="1" x14ac:dyDescent="0.35">
      <c r="A22" s="34"/>
      <c r="B22" s="35"/>
      <c r="C22" s="17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0"/>
      <c r="O22" s="38"/>
    </row>
    <row r="23" spans="1:20" ht="18.600000000000001" thickTop="1" thickBot="1" x14ac:dyDescent="0.35">
      <c r="A23" s="329" t="s">
        <v>31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1"/>
      <c r="N23" s="7"/>
      <c r="O23" s="146">
        <f>IF( SUM(O15:O21)&lt;=10,SUM(O15:O21),"EXCEDE LOS 10 PUNTOS VALIDOS")</f>
        <v>7</v>
      </c>
    </row>
    <row r="24" spans="1:20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20" ht="23.4" thickBot="1" x14ac:dyDescent="0.35">
      <c r="A25" s="332" t="s">
        <v>32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4"/>
      <c r="N25" s="7"/>
      <c r="O25" s="38"/>
      <c r="T25" s="6">
        <f>0.25+1.32</f>
        <v>1.57</v>
      </c>
    </row>
    <row r="26" spans="1:20" ht="134.25" customHeight="1" thickBot="1" x14ac:dyDescent="0.35">
      <c r="A26" s="281" t="s">
        <v>33</v>
      </c>
      <c r="B26" s="283"/>
      <c r="C26" s="26"/>
      <c r="D26" s="326" t="s">
        <v>210</v>
      </c>
      <c r="E26" s="327"/>
      <c r="F26" s="327"/>
      <c r="G26" s="327"/>
      <c r="H26" s="327"/>
      <c r="I26" s="327"/>
      <c r="J26" s="327"/>
      <c r="K26" s="327"/>
      <c r="L26" s="327"/>
      <c r="M26" s="328"/>
      <c r="N26" s="27"/>
      <c r="O26" s="28">
        <v>5</v>
      </c>
      <c r="Q26" s="41"/>
      <c r="R26" s="41"/>
      <c r="S26" s="6">
        <f>120/480</f>
        <v>0.25</v>
      </c>
    </row>
    <row r="27" spans="1:20" ht="16.2" thickBot="1" x14ac:dyDescent="0.35">
      <c r="A27" s="34"/>
      <c r="B27" s="35"/>
      <c r="C27" s="170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0"/>
      <c r="O27" s="38"/>
    </row>
    <row r="28" spans="1:20" ht="18.600000000000001" thickTop="1" thickBot="1" x14ac:dyDescent="0.35">
      <c r="A28" s="329" t="s">
        <v>34</v>
      </c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1"/>
      <c r="N28" s="170"/>
      <c r="O28" s="146">
        <f>IF(O26&lt;=5,O26,"EXCEDE LOS 5 PUNTOS PERMITIDOS")</f>
        <v>5</v>
      </c>
      <c r="Q28" s="41"/>
      <c r="R28" s="41"/>
    </row>
    <row r="29" spans="1:20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20" ht="23.4" thickBot="1" x14ac:dyDescent="0.35">
      <c r="A30" s="332" t="s">
        <v>35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4"/>
      <c r="N30" s="43"/>
      <c r="O30" s="38"/>
    </row>
    <row r="31" spans="1:20" ht="141" customHeight="1" thickBot="1" x14ac:dyDescent="0.35">
      <c r="A31" s="281" t="s">
        <v>36</v>
      </c>
      <c r="B31" s="283"/>
      <c r="C31" s="26"/>
      <c r="D31" s="326" t="s">
        <v>211</v>
      </c>
      <c r="E31" s="327"/>
      <c r="F31" s="327"/>
      <c r="G31" s="327"/>
      <c r="H31" s="327"/>
      <c r="I31" s="327"/>
      <c r="J31" s="327"/>
      <c r="K31" s="327"/>
      <c r="L31" s="327"/>
      <c r="M31" s="328"/>
      <c r="N31" s="27"/>
      <c r="O31" s="28">
        <f>1.95+0.26+0.46</f>
        <v>2.67</v>
      </c>
    </row>
    <row r="32" spans="1:20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9" t="s">
        <v>37</v>
      </c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1"/>
      <c r="N33" s="170"/>
      <c r="O33" s="146">
        <f>IF(O31&lt;=5,O31,"EXCEDE LOS 5 PUNTOS PERMITIDOS")</f>
        <v>2.67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2" t="s">
        <v>38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4"/>
      <c r="N35" s="7"/>
      <c r="O35" s="38"/>
    </row>
    <row r="36" spans="1:15" ht="105" customHeight="1" thickBot="1" x14ac:dyDescent="0.35">
      <c r="A36" s="335" t="s">
        <v>39</v>
      </c>
      <c r="B36" s="336"/>
      <c r="C36" s="26"/>
      <c r="D36" s="326"/>
      <c r="E36" s="327"/>
      <c r="F36" s="327"/>
      <c r="G36" s="327"/>
      <c r="H36" s="327"/>
      <c r="I36" s="327"/>
      <c r="J36" s="327"/>
      <c r="K36" s="327"/>
      <c r="L36" s="327"/>
      <c r="M36" s="328"/>
      <c r="N36" s="27"/>
      <c r="O36" s="28">
        <v>0</v>
      </c>
    </row>
    <row r="37" spans="1:15" ht="16.2" thickBot="1" x14ac:dyDescent="0.35">
      <c r="A37" s="34"/>
      <c r="B37" s="35"/>
      <c r="C37" s="170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0"/>
      <c r="O37" s="38"/>
    </row>
    <row r="38" spans="1:15" ht="18.600000000000001" thickTop="1" thickBot="1" x14ac:dyDescent="0.35">
      <c r="A38" s="329" t="s">
        <v>40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1"/>
      <c r="N38" s="170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3" t="s">
        <v>23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5"/>
      <c r="N41" s="46"/>
      <c r="O41" s="47">
        <f>IF((O23+O28+O33+O38)&lt;=30,(O23+O28+O33+O38),"ERROR EXCEDE LOS 30 PUNTOS")</f>
        <v>14.67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6" t="s">
        <v>42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8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4" t="s">
        <v>43</v>
      </c>
      <c r="B58" s="305"/>
      <c r="C58" s="305"/>
      <c r="D58" s="305"/>
      <c r="E58" s="305"/>
      <c r="F58" s="307"/>
      <c r="G58" s="307"/>
      <c r="H58" s="308"/>
      <c r="I58" s="51" t="s">
        <v>44</v>
      </c>
      <c r="J58" s="52" t="s">
        <v>45</v>
      </c>
      <c r="K58" s="173" t="s">
        <v>46</v>
      </c>
      <c r="L58" s="54" t="s">
        <v>47</v>
      </c>
      <c r="M58" s="174"/>
      <c r="N58" s="7"/>
      <c r="O58" s="55" t="s">
        <v>48</v>
      </c>
    </row>
    <row r="59" spans="1:15" ht="43.5" customHeight="1" thickTop="1" thickBot="1" x14ac:dyDescent="0.35">
      <c r="A59" s="56">
        <v>1</v>
      </c>
      <c r="B59" s="309" t="s">
        <v>49</v>
      </c>
      <c r="C59" s="309"/>
      <c r="D59" s="309"/>
      <c r="E59" s="309"/>
      <c r="F59" s="276"/>
      <c r="G59" s="276"/>
      <c r="H59" s="276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3.5" customHeight="1" thickTop="1" thickBot="1" x14ac:dyDescent="0.35">
      <c r="A60" s="61">
        <v>2</v>
      </c>
      <c r="B60" s="277" t="s">
        <v>51</v>
      </c>
      <c r="C60" s="310"/>
      <c r="D60" s="310"/>
      <c r="E60" s="310"/>
      <c r="F60" s="278"/>
      <c r="G60" s="278"/>
      <c r="H60" s="27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3.5" customHeight="1" thickTop="1" thickBot="1" x14ac:dyDescent="0.35">
      <c r="A61" s="61">
        <v>3</v>
      </c>
      <c r="B61" s="310" t="s">
        <v>52</v>
      </c>
      <c r="C61" s="310"/>
      <c r="D61" s="310"/>
      <c r="E61" s="310"/>
      <c r="F61" s="278"/>
      <c r="G61" s="278"/>
      <c r="H61" s="27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3.5" customHeight="1" thickTop="1" thickBot="1" x14ac:dyDescent="0.35">
      <c r="A62" s="61">
        <v>4</v>
      </c>
      <c r="B62" s="310" t="s">
        <v>54</v>
      </c>
      <c r="C62" s="310"/>
      <c r="D62" s="310"/>
      <c r="E62" s="310"/>
      <c r="F62" s="278"/>
      <c r="G62" s="278"/>
      <c r="H62" s="27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3.5" customHeight="1" thickTop="1" thickBot="1" x14ac:dyDescent="0.35">
      <c r="A63" s="61">
        <v>5</v>
      </c>
      <c r="B63" s="310" t="s">
        <v>55</v>
      </c>
      <c r="C63" s="310"/>
      <c r="D63" s="310"/>
      <c r="E63" s="310"/>
      <c r="F63" s="278"/>
      <c r="G63" s="278"/>
      <c r="H63" s="27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3.5" customHeight="1" thickTop="1" thickBot="1" x14ac:dyDescent="0.35">
      <c r="A64" s="61">
        <v>6</v>
      </c>
      <c r="B64" s="310" t="s">
        <v>56</v>
      </c>
      <c r="C64" s="310"/>
      <c r="D64" s="310"/>
      <c r="E64" s="310"/>
      <c r="F64" s="278"/>
      <c r="G64" s="278"/>
      <c r="H64" s="27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3.5" customHeight="1" thickTop="1" thickBot="1" x14ac:dyDescent="0.35">
      <c r="A65" s="65">
        <v>7</v>
      </c>
      <c r="B65" s="311" t="s">
        <v>58</v>
      </c>
      <c r="C65" s="311"/>
      <c r="D65" s="311"/>
      <c r="E65" s="311"/>
      <c r="F65" s="280"/>
      <c r="G65" s="280"/>
      <c r="H65" s="280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2" t="s">
        <v>59</v>
      </c>
      <c r="B66" s="313"/>
      <c r="C66" s="313"/>
      <c r="D66" s="313"/>
      <c r="E66" s="313"/>
      <c r="F66" s="313"/>
      <c r="G66" s="313"/>
      <c r="H66" s="313"/>
      <c r="I66" s="314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5" t="s">
        <v>60</v>
      </c>
      <c r="B67" s="316"/>
      <c r="C67" s="316"/>
      <c r="D67" s="316"/>
      <c r="E67" s="316"/>
      <c r="F67" s="316"/>
      <c r="G67" s="316"/>
      <c r="H67" s="316"/>
      <c r="I67" s="316"/>
      <c r="J67" s="317"/>
      <c r="K67" s="317"/>
      <c r="L67" s="318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4" t="s">
        <v>61</v>
      </c>
      <c r="B69" s="305"/>
      <c r="C69" s="305"/>
      <c r="D69" s="305"/>
      <c r="E69" s="305"/>
      <c r="F69" s="305"/>
      <c r="G69" s="305"/>
      <c r="H69" s="306"/>
      <c r="I69" s="76" t="s">
        <v>44</v>
      </c>
      <c r="J69" s="52" t="s">
        <v>45</v>
      </c>
      <c r="K69" s="173" t="s">
        <v>46</v>
      </c>
      <c r="L69" s="54" t="s">
        <v>47</v>
      </c>
      <c r="M69" s="174"/>
      <c r="N69" s="7"/>
      <c r="O69" s="55" t="s">
        <v>48</v>
      </c>
    </row>
    <row r="70" spans="1:15" ht="35.25" customHeight="1" thickTop="1" thickBot="1" x14ac:dyDescent="0.35">
      <c r="A70" s="56">
        <v>1</v>
      </c>
      <c r="B70" s="275" t="s">
        <v>62</v>
      </c>
      <c r="C70" s="275"/>
      <c r="D70" s="275"/>
      <c r="E70" s="275"/>
      <c r="F70" s="276"/>
      <c r="G70" s="276"/>
      <c r="H70" s="276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5.25" customHeight="1" thickTop="1" thickBot="1" x14ac:dyDescent="0.35">
      <c r="A71" s="61">
        <v>2</v>
      </c>
      <c r="B71" s="277" t="s">
        <v>64</v>
      </c>
      <c r="C71" s="277"/>
      <c r="D71" s="277"/>
      <c r="E71" s="277"/>
      <c r="F71" s="278"/>
      <c r="G71" s="278"/>
      <c r="H71" s="27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5.25" customHeight="1" thickTop="1" thickBot="1" x14ac:dyDescent="0.35">
      <c r="A72" s="65">
        <v>3</v>
      </c>
      <c r="B72" s="279" t="s">
        <v>65</v>
      </c>
      <c r="C72" s="279"/>
      <c r="D72" s="279"/>
      <c r="E72" s="279"/>
      <c r="F72" s="280"/>
      <c r="G72" s="280"/>
      <c r="H72" s="280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1" t="s">
        <v>66</v>
      </c>
      <c r="C73" s="282"/>
      <c r="D73" s="282"/>
      <c r="E73" s="282"/>
      <c r="F73" s="282"/>
      <c r="G73" s="282"/>
      <c r="H73" s="282"/>
      <c r="I73" s="283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4" t="s">
        <v>67</v>
      </c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6"/>
      <c r="M74" s="80"/>
      <c r="N74" s="43"/>
      <c r="O74" s="75">
        <f>O73/3</f>
        <v>0</v>
      </c>
    </row>
    <row r="75" spans="1:15" ht="18.600000000000001" thickTop="1" thickBot="1" x14ac:dyDescent="0.35">
      <c r="A75" s="287"/>
      <c r="B75" s="288"/>
      <c r="C75" s="288"/>
      <c r="D75" s="288"/>
      <c r="E75" s="288"/>
      <c r="F75" s="288"/>
      <c r="G75" s="288"/>
      <c r="H75" s="288"/>
      <c r="I75" s="288"/>
      <c r="J75" s="288"/>
      <c r="K75" s="289"/>
      <c r="L75" s="289"/>
      <c r="M75" s="80"/>
      <c r="N75" s="43"/>
      <c r="O75" s="175"/>
    </row>
    <row r="76" spans="1:15" ht="27" thickBot="1" x14ac:dyDescent="0.35">
      <c r="A76" s="290" t="s">
        <v>68</v>
      </c>
      <c r="B76" s="291"/>
      <c r="C76" s="291"/>
      <c r="D76" s="291"/>
      <c r="E76" s="291"/>
      <c r="F76" s="291"/>
      <c r="G76" s="291"/>
      <c r="H76" s="292"/>
      <c r="I76" s="91" t="s">
        <v>44</v>
      </c>
      <c r="J76" s="55" t="s">
        <v>45</v>
      </c>
      <c r="K76" s="174"/>
      <c r="L76" s="174"/>
      <c r="M76" s="80"/>
      <c r="N76" s="43"/>
      <c r="O76" s="92" t="s">
        <v>48</v>
      </c>
    </row>
    <row r="77" spans="1:15" ht="42.75" customHeight="1" thickBot="1" x14ac:dyDescent="0.35">
      <c r="A77" s="93">
        <v>1</v>
      </c>
      <c r="B77" s="293" t="s">
        <v>69</v>
      </c>
      <c r="C77" s="293"/>
      <c r="D77" s="293"/>
      <c r="E77" s="293"/>
      <c r="F77" s="294"/>
      <c r="G77" s="295"/>
      <c r="H77" s="296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42.75" customHeight="1" thickBot="1" x14ac:dyDescent="0.35">
      <c r="A78" s="61">
        <v>2</v>
      </c>
      <c r="B78" s="277" t="s">
        <v>70</v>
      </c>
      <c r="C78" s="277"/>
      <c r="D78" s="277"/>
      <c r="E78" s="277"/>
      <c r="F78" s="278"/>
      <c r="G78" s="297"/>
      <c r="H78" s="298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42.75" customHeight="1" thickBot="1" x14ac:dyDescent="0.35">
      <c r="A79" s="65">
        <v>3</v>
      </c>
      <c r="B79" s="279" t="s">
        <v>71</v>
      </c>
      <c r="C79" s="279"/>
      <c r="D79" s="279"/>
      <c r="E79" s="279"/>
      <c r="F79" s="280"/>
      <c r="G79" s="299"/>
      <c r="H79" s="300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1" t="s">
        <v>72</v>
      </c>
      <c r="B80" s="302"/>
      <c r="C80" s="302"/>
      <c r="D80" s="302"/>
      <c r="E80" s="302"/>
      <c r="F80" s="302"/>
      <c r="G80" s="302"/>
      <c r="H80" s="302"/>
      <c r="I80" s="303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2" t="s">
        <v>73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4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6" t="s">
        <v>74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8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9" t="s">
        <v>75</v>
      </c>
      <c r="B86" s="250"/>
      <c r="C86" s="250"/>
      <c r="D86" s="250"/>
      <c r="E86" s="250"/>
      <c r="F86" s="251"/>
      <c r="G86" s="251"/>
      <c r="H86" s="252"/>
      <c r="I86" s="91" t="s">
        <v>44</v>
      </c>
      <c r="J86" s="174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3" t="s">
        <v>76</v>
      </c>
      <c r="C87" s="254"/>
      <c r="D87" s="254"/>
      <c r="E87" s="254"/>
      <c r="F87" s="255"/>
      <c r="G87" s="255"/>
      <c r="H87" s="2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7" t="s">
        <v>78</v>
      </c>
      <c r="B89" s="258"/>
      <c r="C89" s="258"/>
      <c r="D89" s="258"/>
      <c r="E89" s="258"/>
      <c r="F89" s="258"/>
      <c r="G89" s="258"/>
      <c r="H89" s="258"/>
      <c r="I89" s="258"/>
      <c r="J89" s="258"/>
      <c r="K89" s="259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60" t="s">
        <v>79</v>
      </c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2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3" t="s">
        <v>23</v>
      </c>
      <c r="B93" s="264"/>
      <c r="C93" s="264"/>
      <c r="D93" s="264"/>
      <c r="E93" s="264"/>
      <c r="F93" s="264"/>
      <c r="G93" s="264"/>
      <c r="H93" s="264"/>
      <c r="I93" s="264"/>
      <c r="J93" s="264"/>
      <c r="K93" s="265"/>
      <c r="L93" s="109"/>
      <c r="M93" s="109"/>
      <c r="N93" s="110"/>
      <c r="O93" s="111">
        <f>O41</f>
        <v>14.67</v>
      </c>
    </row>
    <row r="94" spans="1:15" ht="17.399999999999999" x14ac:dyDescent="0.3">
      <c r="A94" s="266" t="s">
        <v>80</v>
      </c>
      <c r="B94" s="267"/>
      <c r="C94" s="267"/>
      <c r="D94" s="267"/>
      <c r="E94" s="267"/>
      <c r="F94" s="267"/>
      <c r="G94" s="267"/>
      <c r="H94" s="267"/>
      <c r="I94" s="267"/>
      <c r="J94" s="267"/>
      <c r="K94" s="268"/>
      <c r="L94" s="109"/>
      <c r="M94" s="109"/>
      <c r="N94" s="110"/>
      <c r="O94" s="112">
        <f>O67</f>
        <v>0</v>
      </c>
    </row>
    <row r="95" spans="1:15" ht="17.399999999999999" x14ac:dyDescent="0.3">
      <c r="A95" s="266" t="s">
        <v>81</v>
      </c>
      <c r="B95" s="267"/>
      <c r="C95" s="267"/>
      <c r="D95" s="267"/>
      <c r="E95" s="267"/>
      <c r="F95" s="267"/>
      <c r="G95" s="267"/>
      <c r="H95" s="267"/>
      <c r="I95" s="267"/>
      <c r="J95" s="267"/>
      <c r="K95" s="268"/>
      <c r="L95" s="109"/>
      <c r="M95" s="109"/>
      <c r="N95" s="110"/>
      <c r="O95" s="113">
        <f>O74</f>
        <v>0</v>
      </c>
    </row>
    <row r="96" spans="1:15" ht="17.399999999999999" x14ac:dyDescent="0.3">
      <c r="A96" s="266" t="s">
        <v>82</v>
      </c>
      <c r="B96" s="267"/>
      <c r="C96" s="267"/>
      <c r="D96" s="267"/>
      <c r="E96" s="267"/>
      <c r="F96" s="267"/>
      <c r="G96" s="267"/>
      <c r="H96" s="267"/>
      <c r="I96" s="267"/>
      <c r="J96" s="267"/>
      <c r="K96" s="268"/>
      <c r="L96" s="109"/>
      <c r="M96" s="109"/>
      <c r="N96" s="110"/>
      <c r="O96" s="114">
        <f>O81</f>
        <v>0</v>
      </c>
    </row>
    <row r="97" spans="1:15" ht="18" thickBot="1" x14ac:dyDescent="0.35">
      <c r="A97" s="269" t="s">
        <v>83</v>
      </c>
      <c r="B97" s="270"/>
      <c r="C97" s="270"/>
      <c r="D97" s="270"/>
      <c r="E97" s="270"/>
      <c r="F97" s="270"/>
      <c r="G97" s="270"/>
      <c r="H97" s="270"/>
      <c r="I97" s="270"/>
      <c r="J97" s="270"/>
      <c r="K97" s="271"/>
      <c r="L97" s="109"/>
      <c r="M97" s="109"/>
      <c r="N97" s="110"/>
      <c r="O97" s="114">
        <f>O87</f>
        <v>0</v>
      </c>
    </row>
    <row r="98" spans="1:15" ht="24" thickTop="1" thickBot="1" x14ac:dyDescent="0.35">
      <c r="A98" s="241" t="s">
        <v>84</v>
      </c>
      <c r="B98" s="242"/>
      <c r="C98" s="242"/>
      <c r="D98" s="242"/>
      <c r="E98" s="242"/>
      <c r="F98" s="242"/>
      <c r="G98" s="242"/>
      <c r="H98" s="242"/>
      <c r="I98" s="242"/>
      <c r="J98" s="242"/>
      <c r="K98" s="243"/>
      <c r="L98" s="115"/>
      <c r="M98" s="116"/>
      <c r="N98" s="117"/>
      <c r="O98" s="118">
        <f>SUM(O93:O97)</f>
        <v>14.67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iggAmNqBxTp6csOa3tAbC6VJUTlMtAMEvWjl4Dly9+bDW6kr6jA6MOUiNFCERkEwy2jS3JzjA+qb/EyZWeoP0g==" saltValue="GmSLvjR5j/7oUF3Hje+aY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zoomScaleNormal="100" workbookViewId="0">
      <selection activeCell="P17" sqref="P17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60.109375" style="6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6"/>
      <c r="B1" s="367"/>
      <c r="C1" s="367"/>
      <c r="D1" s="367"/>
      <c r="E1" s="368"/>
      <c r="F1" s="375" t="s">
        <v>9</v>
      </c>
      <c r="G1" s="375"/>
      <c r="H1" s="375"/>
      <c r="I1" s="375"/>
      <c r="J1" s="375"/>
      <c r="K1" s="375"/>
      <c r="L1" s="375"/>
      <c r="M1" s="375"/>
      <c r="N1" s="375"/>
      <c r="O1" s="376"/>
    </row>
    <row r="2" spans="1:17" ht="45" customHeight="1" thickBot="1" x14ac:dyDescent="0.35">
      <c r="A2" s="369"/>
      <c r="B2" s="370"/>
      <c r="C2" s="370"/>
      <c r="D2" s="370"/>
      <c r="E2" s="371"/>
      <c r="F2" s="375" t="s">
        <v>10</v>
      </c>
      <c r="G2" s="375"/>
      <c r="H2" s="375"/>
      <c r="I2" s="375"/>
      <c r="J2" s="375"/>
      <c r="K2" s="375"/>
      <c r="L2" s="375"/>
      <c r="M2" s="375"/>
      <c r="N2" s="375"/>
      <c r="O2" s="376"/>
      <c r="Q2" s="147" t="str">
        <f ca="1">MID(CELL("nombrearchivo",'LONDOÑO MARTINEZ LUIS ERNESTO '!E10),FIND("]", CELL("nombrearchivo",'LONDOÑO MARTINEZ LUIS ERNESTO '!E10),1)+1,LEN(CELL("nombrearchivo",'LONDOÑO MARTINEZ LUIS ERNESTO '!E10))-FIND("]",CELL("nombrearchivo",'LONDOÑO MARTINEZ LUIS ERNESTO '!E10),1))</f>
        <v xml:space="preserve">LONDOÑO MARTINEZ LUIS ERNESTO </v>
      </c>
    </row>
    <row r="3" spans="1:17" ht="19.5" customHeight="1" thickBot="1" x14ac:dyDescent="0.35">
      <c r="A3" s="372"/>
      <c r="B3" s="373"/>
      <c r="C3" s="373"/>
      <c r="D3" s="373"/>
      <c r="E3" s="374"/>
      <c r="F3" s="375" t="s">
        <v>95</v>
      </c>
      <c r="G3" s="375"/>
      <c r="H3" s="375"/>
      <c r="I3" s="375"/>
      <c r="J3" s="375"/>
      <c r="K3" s="375"/>
      <c r="L3" s="375"/>
      <c r="M3" s="375"/>
      <c r="N3" s="375"/>
      <c r="O3" s="376"/>
      <c r="Q3" s="147"/>
    </row>
    <row r="4" spans="1:17" ht="15.6" x14ac:dyDescent="0.3">
      <c r="A4" s="377" t="s">
        <v>11</v>
      </c>
      <c r="B4" s="378"/>
      <c r="C4" s="378"/>
      <c r="D4" s="378"/>
      <c r="E4" s="379" t="str">
        <f>GENERAL!AC$2</f>
        <v>PLANTA</v>
      </c>
      <c r="F4" s="379"/>
      <c r="G4" s="379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46" t="s">
        <v>12</v>
      </c>
      <c r="B5" s="347"/>
      <c r="C5" s="347"/>
      <c r="D5" s="347"/>
      <c r="E5" s="348" t="str">
        <f>GENERAL!A$2</f>
        <v>CEA-P-04-4</v>
      </c>
      <c r="F5" s="348"/>
      <c r="G5" s="348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6" t="s">
        <v>13</v>
      </c>
      <c r="B6" s="347"/>
      <c r="C6" s="347"/>
      <c r="D6" s="347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6" t="s">
        <v>14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8"/>
    </row>
    <row r="9" spans="1:17" ht="15" customHeight="1" x14ac:dyDescent="0.3">
      <c r="A9" s="349" t="s">
        <v>15</v>
      </c>
      <c r="B9" s="350"/>
      <c r="C9" s="353" t="s">
        <v>16</v>
      </c>
      <c r="D9" s="172"/>
      <c r="E9" s="355" t="s">
        <v>17</v>
      </c>
      <c r="F9" s="356"/>
      <c r="G9" s="355" t="s">
        <v>18</v>
      </c>
      <c r="H9" s="356"/>
      <c r="I9" s="358" t="s">
        <v>19</v>
      </c>
      <c r="J9" s="358" t="s">
        <v>20</v>
      </c>
      <c r="K9" s="358" t="s">
        <v>21</v>
      </c>
      <c r="L9" s="360" t="s">
        <v>22</v>
      </c>
      <c r="M9" s="362"/>
      <c r="N9" s="362"/>
      <c r="O9" s="364" t="s">
        <v>23</v>
      </c>
    </row>
    <row r="10" spans="1:17" ht="31.5" customHeight="1" thickBot="1" x14ac:dyDescent="0.35">
      <c r="A10" s="351"/>
      <c r="B10" s="352"/>
      <c r="C10" s="354"/>
      <c r="D10" s="176"/>
      <c r="E10" s="354"/>
      <c r="F10" s="357"/>
      <c r="G10" s="354"/>
      <c r="H10" s="357"/>
      <c r="I10" s="359"/>
      <c r="J10" s="359"/>
      <c r="K10" s="359"/>
      <c r="L10" s="361"/>
      <c r="M10" s="363"/>
      <c r="N10" s="363"/>
      <c r="O10" s="365"/>
    </row>
    <row r="11" spans="1:17" ht="44.25" customHeight="1" thickBot="1" x14ac:dyDescent="0.35">
      <c r="A11" s="319" t="s">
        <v>205</v>
      </c>
      <c r="B11" s="320"/>
      <c r="C11" s="177">
        <f>O15</f>
        <v>4</v>
      </c>
      <c r="D11" s="178"/>
      <c r="E11" s="321">
        <f>O17</f>
        <v>0</v>
      </c>
      <c r="F11" s="322"/>
      <c r="G11" s="321">
        <f>O19</f>
        <v>3</v>
      </c>
      <c r="H11" s="322"/>
      <c r="I11" s="19">
        <f>O21</f>
        <v>0</v>
      </c>
      <c r="J11" s="19">
        <f>O28</f>
        <v>5</v>
      </c>
      <c r="K11" s="19">
        <f>O33</f>
        <v>5</v>
      </c>
      <c r="L11" s="20">
        <f>O38</f>
        <v>1</v>
      </c>
      <c r="M11" s="21"/>
      <c r="N11" s="21"/>
      <c r="O11" s="22">
        <f>IF( SUM(C11:L11)&lt;=30,SUM(C11:L11),"EXCEDE LOS 30 PUNTOS")</f>
        <v>18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7" t="s">
        <v>24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9"/>
      <c r="O13" s="25" t="s">
        <v>25</v>
      </c>
    </row>
    <row r="14" spans="1:17" ht="23.4" thickBot="1" x14ac:dyDescent="0.35">
      <c r="A14" s="332" t="s">
        <v>26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4"/>
      <c r="N14" s="7"/>
      <c r="O14" s="24"/>
    </row>
    <row r="15" spans="1:17" ht="50.25" customHeight="1" thickBot="1" x14ac:dyDescent="0.35">
      <c r="A15" s="281" t="s">
        <v>27</v>
      </c>
      <c r="B15" s="283"/>
      <c r="C15" s="26"/>
      <c r="D15" s="326" t="s">
        <v>123</v>
      </c>
      <c r="E15" s="327"/>
      <c r="F15" s="327"/>
      <c r="G15" s="327"/>
      <c r="H15" s="327"/>
      <c r="I15" s="327"/>
      <c r="J15" s="327"/>
      <c r="K15" s="327"/>
      <c r="L15" s="327"/>
      <c r="M15" s="328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35" t="s">
        <v>28</v>
      </c>
      <c r="B17" s="336"/>
      <c r="C17" s="7"/>
      <c r="D17" s="32"/>
      <c r="E17" s="340"/>
      <c r="F17" s="341"/>
      <c r="G17" s="341"/>
      <c r="H17" s="341"/>
      <c r="I17" s="341"/>
      <c r="J17" s="341"/>
      <c r="K17" s="341"/>
      <c r="L17" s="341"/>
      <c r="M17" s="342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8.75" customHeight="1" thickBot="1" x14ac:dyDescent="0.35">
      <c r="A19" s="335" t="s">
        <v>29</v>
      </c>
      <c r="B19" s="336"/>
      <c r="C19" s="26"/>
      <c r="D19" s="171"/>
      <c r="E19" s="341" t="s">
        <v>125</v>
      </c>
      <c r="F19" s="341"/>
      <c r="G19" s="341"/>
      <c r="H19" s="341"/>
      <c r="I19" s="341"/>
      <c r="J19" s="341"/>
      <c r="K19" s="341"/>
      <c r="L19" s="341"/>
      <c r="M19" s="342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35" t="s">
        <v>30</v>
      </c>
      <c r="B21" s="336"/>
      <c r="C21" s="26"/>
      <c r="D21" s="343"/>
      <c r="E21" s="344"/>
      <c r="F21" s="344"/>
      <c r="G21" s="344"/>
      <c r="H21" s="344"/>
      <c r="I21" s="344"/>
      <c r="J21" s="344"/>
      <c r="K21" s="344"/>
      <c r="L21" s="344"/>
      <c r="M21" s="345"/>
      <c r="N21" s="27"/>
      <c r="O21" s="28">
        <v>0</v>
      </c>
    </row>
    <row r="22" spans="1:18" ht="16.2" thickBot="1" x14ac:dyDescent="0.35">
      <c r="A22" s="34"/>
      <c r="B22" s="35"/>
      <c r="C22" s="17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0"/>
      <c r="O22" s="38"/>
    </row>
    <row r="23" spans="1:18" ht="18.600000000000001" thickTop="1" thickBot="1" x14ac:dyDescent="0.35">
      <c r="A23" s="329" t="s">
        <v>31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1"/>
      <c r="N23" s="7"/>
      <c r="O23" s="146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2" t="s">
        <v>32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4"/>
      <c r="N25" s="7"/>
      <c r="O25" s="38"/>
    </row>
    <row r="26" spans="1:18" ht="134.25" customHeight="1" thickBot="1" x14ac:dyDescent="0.35">
      <c r="A26" s="281" t="s">
        <v>33</v>
      </c>
      <c r="B26" s="283"/>
      <c r="C26" s="26"/>
      <c r="D26" s="326" t="s">
        <v>206</v>
      </c>
      <c r="E26" s="327"/>
      <c r="F26" s="327"/>
      <c r="G26" s="327"/>
      <c r="H26" s="327"/>
      <c r="I26" s="327"/>
      <c r="J26" s="327"/>
      <c r="K26" s="327"/>
      <c r="L26" s="327"/>
      <c r="M26" s="328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70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0"/>
      <c r="O27" s="38"/>
    </row>
    <row r="28" spans="1:18" ht="18.600000000000001" thickTop="1" thickBot="1" x14ac:dyDescent="0.35">
      <c r="A28" s="329" t="s">
        <v>34</v>
      </c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1"/>
      <c r="N28" s="170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2" t="s">
        <v>35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4"/>
      <c r="N30" s="43"/>
      <c r="O30" s="38"/>
    </row>
    <row r="31" spans="1:18" ht="141" customHeight="1" thickBot="1" x14ac:dyDescent="0.35">
      <c r="A31" s="281" t="s">
        <v>36</v>
      </c>
      <c r="B31" s="283"/>
      <c r="C31" s="26"/>
      <c r="D31" s="326" t="s">
        <v>207</v>
      </c>
      <c r="E31" s="327"/>
      <c r="F31" s="327"/>
      <c r="G31" s="327"/>
      <c r="H31" s="327"/>
      <c r="I31" s="327"/>
      <c r="J31" s="327"/>
      <c r="K31" s="327"/>
      <c r="L31" s="327"/>
      <c r="M31" s="328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9" t="s">
        <v>37</v>
      </c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1"/>
      <c r="N33" s="170"/>
      <c r="O33" s="146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2" t="s">
        <v>38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4"/>
      <c r="N35" s="7"/>
      <c r="O35" s="38"/>
    </row>
    <row r="36" spans="1:15" ht="105" customHeight="1" thickBot="1" x14ac:dyDescent="0.35">
      <c r="A36" s="335" t="s">
        <v>39</v>
      </c>
      <c r="B36" s="336"/>
      <c r="C36" s="26"/>
      <c r="D36" s="326" t="s">
        <v>208</v>
      </c>
      <c r="E36" s="327"/>
      <c r="F36" s="327"/>
      <c r="G36" s="327"/>
      <c r="H36" s="327"/>
      <c r="I36" s="327"/>
      <c r="J36" s="327"/>
      <c r="K36" s="327"/>
      <c r="L36" s="327"/>
      <c r="M36" s="328"/>
      <c r="N36" s="27"/>
      <c r="O36" s="28">
        <v>1</v>
      </c>
    </row>
    <row r="37" spans="1:15" ht="16.2" thickBot="1" x14ac:dyDescent="0.35">
      <c r="A37" s="34"/>
      <c r="B37" s="35"/>
      <c r="C37" s="170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0"/>
      <c r="O37" s="38"/>
    </row>
    <row r="38" spans="1:15" ht="18.600000000000001" thickTop="1" thickBot="1" x14ac:dyDescent="0.35">
      <c r="A38" s="329" t="s">
        <v>40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1"/>
      <c r="N38" s="170"/>
      <c r="O38" s="146">
        <f>IF(O36&lt;=10,O36,"EXCEDE LOS 10 PUNTOS PERMITIDOS")</f>
        <v>1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3" t="s">
        <v>23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5"/>
      <c r="N41" s="46"/>
      <c r="O41" s="47">
        <f>IF((O23+O28+O33+O38)&lt;=30,(O23+O28+O33+O38),"ERROR EXCEDE LOS 30 PUNTOS")</f>
        <v>18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6" t="s">
        <v>42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8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4" t="s">
        <v>43</v>
      </c>
      <c r="B58" s="305"/>
      <c r="C58" s="305"/>
      <c r="D58" s="305"/>
      <c r="E58" s="305"/>
      <c r="F58" s="307"/>
      <c r="G58" s="307"/>
      <c r="H58" s="308"/>
      <c r="I58" s="51" t="s">
        <v>44</v>
      </c>
      <c r="J58" s="52" t="s">
        <v>45</v>
      </c>
      <c r="K58" s="173" t="s">
        <v>46</v>
      </c>
      <c r="L58" s="54" t="s">
        <v>47</v>
      </c>
      <c r="M58" s="174"/>
      <c r="N58" s="7"/>
      <c r="O58" s="55" t="s">
        <v>48</v>
      </c>
    </row>
    <row r="59" spans="1:15" ht="43.5" customHeight="1" thickTop="1" thickBot="1" x14ac:dyDescent="0.35">
      <c r="A59" s="56">
        <v>1</v>
      </c>
      <c r="B59" s="309" t="s">
        <v>49</v>
      </c>
      <c r="C59" s="309"/>
      <c r="D59" s="309"/>
      <c r="E59" s="309"/>
      <c r="F59" s="276"/>
      <c r="G59" s="276"/>
      <c r="H59" s="276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3.5" customHeight="1" thickTop="1" thickBot="1" x14ac:dyDescent="0.35">
      <c r="A60" s="61">
        <v>2</v>
      </c>
      <c r="B60" s="277" t="s">
        <v>51</v>
      </c>
      <c r="C60" s="310"/>
      <c r="D60" s="310"/>
      <c r="E60" s="310"/>
      <c r="F60" s="278"/>
      <c r="G60" s="278"/>
      <c r="H60" s="27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3.5" customHeight="1" thickTop="1" thickBot="1" x14ac:dyDescent="0.35">
      <c r="A61" s="61">
        <v>3</v>
      </c>
      <c r="B61" s="310" t="s">
        <v>52</v>
      </c>
      <c r="C61" s="310"/>
      <c r="D61" s="310"/>
      <c r="E61" s="310"/>
      <c r="F61" s="278"/>
      <c r="G61" s="278"/>
      <c r="H61" s="27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3.5" customHeight="1" thickTop="1" thickBot="1" x14ac:dyDescent="0.35">
      <c r="A62" s="61">
        <v>4</v>
      </c>
      <c r="B62" s="310" t="s">
        <v>54</v>
      </c>
      <c r="C62" s="310"/>
      <c r="D62" s="310"/>
      <c r="E62" s="310"/>
      <c r="F62" s="278"/>
      <c r="G62" s="278"/>
      <c r="H62" s="27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3.5" customHeight="1" thickTop="1" thickBot="1" x14ac:dyDescent="0.35">
      <c r="A63" s="61">
        <v>5</v>
      </c>
      <c r="B63" s="310" t="s">
        <v>55</v>
      </c>
      <c r="C63" s="310"/>
      <c r="D63" s="310"/>
      <c r="E63" s="310"/>
      <c r="F63" s="278"/>
      <c r="G63" s="278"/>
      <c r="H63" s="27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3.5" customHeight="1" thickTop="1" thickBot="1" x14ac:dyDescent="0.35">
      <c r="A64" s="61">
        <v>6</v>
      </c>
      <c r="B64" s="310" t="s">
        <v>56</v>
      </c>
      <c r="C64" s="310"/>
      <c r="D64" s="310"/>
      <c r="E64" s="310"/>
      <c r="F64" s="278"/>
      <c r="G64" s="278"/>
      <c r="H64" s="27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3.5" customHeight="1" thickTop="1" thickBot="1" x14ac:dyDescent="0.35">
      <c r="A65" s="65">
        <v>7</v>
      </c>
      <c r="B65" s="311" t="s">
        <v>58</v>
      </c>
      <c r="C65" s="311"/>
      <c r="D65" s="311"/>
      <c r="E65" s="311"/>
      <c r="F65" s="280"/>
      <c r="G65" s="280"/>
      <c r="H65" s="280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2" t="s">
        <v>59</v>
      </c>
      <c r="B66" s="313"/>
      <c r="C66" s="313"/>
      <c r="D66" s="313"/>
      <c r="E66" s="313"/>
      <c r="F66" s="313"/>
      <c r="G66" s="313"/>
      <c r="H66" s="313"/>
      <c r="I66" s="314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5" t="s">
        <v>60</v>
      </c>
      <c r="B67" s="316"/>
      <c r="C67" s="316"/>
      <c r="D67" s="316"/>
      <c r="E67" s="316"/>
      <c r="F67" s="316"/>
      <c r="G67" s="316"/>
      <c r="H67" s="316"/>
      <c r="I67" s="316"/>
      <c r="J67" s="317"/>
      <c r="K67" s="317"/>
      <c r="L67" s="318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4" t="s">
        <v>61</v>
      </c>
      <c r="B69" s="305"/>
      <c r="C69" s="305"/>
      <c r="D69" s="305"/>
      <c r="E69" s="305"/>
      <c r="F69" s="305"/>
      <c r="G69" s="305"/>
      <c r="H69" s="306"/>
      <c r="I69" s="76" t="s">
        <v>44</v>
      </c>
      <c r="J69" s="52" t="s">
        <v>45</v>
      </c>
      <c r="K69" s="173" t="s">
        <v>46</v>
      </c>
      <c r="L69" s="54" t="s">
        <v>47</v>
      </c>
      <c r="M69" s="174"/>
      <c r="N69" s="7"/>
      <c r="O69" s="55" t="s">
        <v>48</v>
      </c>
    </row>
    <row r="70" spans="1:15" ht="35.25" customHeight="1" thickTop="1" thickBot="1" x14ac:dyDescent="0.35">
      <c r="A70" s="56">
        <v>1</v>
      </c>
      <c r="B70" s="275" t="s">
        <v>62</v>
      </c>
      <c r="C70" s="275"/>
      <c r="D70" s="275"/>
      <c r="E70" s="275"/>
      <c r="F70" s="276"/>
      <c r="G70" s="276"/>
      <c r="H70" s="276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5.25" customHeight="1" thickTop="1" thickBot="1" x14ac:dyDescent="0.35">
      <c r="A71" s="61">
        <v>2</v>
      </c>
      <c r="B71" s="277" t="s">
        <v>64</v>
      </c>
      <c r="C71" s="277"/>
      <c r="D71" s="277"/>
      <c r="E71" s="277"/>
      <c r="F71" s="278"/>
      <c r="G71" s="278"/>
      <c r="H71" s="27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5.25" customHeight="1" thickTop="1" thickBot="1" x14ac:dyDescent="0.35">
      <c r="A72" s="65">
        <v>3</v>
      </c>
      <c r="B72" s="279" t="s">
        <v>65</v>
      </c>
      <c r="C72" s="279"/>
      <c r="D72" s="279"/>
      <c r="E72" s="279"/>
      <c r="F72" s="280"/>
      <c r="G72" s="280"/>
      <c r="H72" s="280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1" t="s">
        <v>66</v>
      </c>
      <c r="C73" s="282"/>
      <c r="D73" s="282"/>
      <c r="E73" s="282"/>
      <c r="F73" s="282"/>
      <c r="G73" s="282"/>
      <c r="H73" s="282"/>
      <c r="I73" s="283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4" t="s">
        <v>67</v>
      </c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6"/>
      <c r="M74" s="80"/>
      <c r="N74" s="43"/>
      <c r="O74" s="75">
        <f>O73/3</f>
        <v>0</v>
      </c>
    </row>
    <row r="75" spans="1:15" ht="18.600000000000001" thickTop="1" thickBot="1" x14ac:dyDescent="0.35">
      <c r="A75" s="287"/>
      <c r="B75" s="288"/>
      <c r="C75" s="288"/>
      <c r="D75" s="288"/>
      <c r="E75" s="288"/>
      <c r="F75" s="288"/>
      <c r="G75" s="288"/>
      <c r="H75" s="288"/>
      <c r="I75" s="288"/>
      <c r="J75" s="288"/>
      <c r="K75" s="289"/>
      <c r="L75" s="289"/>
      <c r="M75" s="80"/>
      <c r="N75" s="43"/>
      <c r="O75" s="175"/>
    </row>
    <row r="76" spans="1:15" ht="27" thickBot="1" x14ac:dyDescent="0.35">
      <c r="A76" s="290" t="s">
        <v>68</v>
      </c>
      <c r="B76" s="291"/>
      <c r="C76" s="291"/>
      <c r="D76" s="291"/>
      <c r="E76" s="291"/>
      <c r="F76" s="291"/>
      <c r="G76" s="291"/>
      <c r="H76" s="292"/>
      <c r="I76" s="91" t="s">
        <v>44</v>
      </c>
      <c r="J76" s="55" t="s">
        <v>45</v>
      </c>
      <c r="K76" s="174"/>
      <c r="L76" s="174"/>
      <c r="M76" s="80"/>
      <c r="N76" s="43"/>
      <c r="O76" s="92" t="s">
        <v>48</v>
      </c>
    </row>
    <row r="77" spans="1:15" ht="42.75" customHeight="1" thickBot="1" x14ac:dyDescent="0.35">
      <c r="A77" s="93">
        <v>1</v>
      </c>
      <c r="B77" s="293" t="s">
        <v>69</v>
      </c>
      <c r="C77" s="293"/>
      <c r="D77" s="293"/>
      <c r="E77" s="293"/>
      <c r="F77" s="294"/>
      <c r="G77" s="295"/>
      <c r="H77" s="296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42.75" customHeight="1" thickBot="1" x14ac:dyDescent="0.35">
      <c r="A78" s="61">
        <v>2</v>
      </c>
      <c r="B78" s="277" t="s">
        <v>70</v>
      </c>
      <c r="C78" s="277"/>
      <c r="D78" s="277"/>
      <c r="E78" s="277"/>
      <c r="F78" s="278"/>
      <c r="G78" s="297"/>
      <c r="H78" s="298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42.75" customHeight="1" thickBot="1" x14ac:dyDescent="0.35">
      <c r="A79" s="65">
        <v>3</v>
      </c>
      <c r="B79" s="279" t="s">
        <v>71</v>
      </c>
      <c r="C79" s="279"/>
      <c r="D79" s="279"/>
      <c r="E79" s="279"/>
      <c r="F79" s="280"/>
      <c r="G79" s="299"/>
      <c r="H79" s="300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1" t="s">
        <v>72</v>
      </c>
      <c r="B80" s="302"/>
      <c r="C80" s="302"/>
      <c r="D80" s="302"/>
      <c r="E80" s="302"/>
      <c r="F80" s="302"/>
      <c r="G80" s="302"/>
      <c r="H80" s="302"/>
      <c r="I80" s="303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2" t="s">
        <v>73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4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6" t="s">
        <v>74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8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9" t="s">
        <v>75</v>
      </c>
      <c r="B86" s="250"/>
      <c r="C86" s="250"/>
      <c r="D86" s="250"/>
      <c r="E86" s="250"/>
      <c r="F86" s="251"/>
      <c r="G86" s="251"/>
      <c r="H86" s="252"/>
      <c r="I86" s="91" t="s">
        <v>44</v>
      </c>
      <c r="J86" s="174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3" t="s">
        <v>76</v>
      </c>
      <c r="C87" s="254"/>
      <c r="D87" s="254"/>
      <c r="E87" s="254"/>
      <c r="F87" s="255"/>
      <c r="G87" s="255"/>
      <c r="H87" s="2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7" t="s">
        <v>78</v>
      </c>
      <c r="B89" s="258"/>
      <c r="C89" s="258"/>
      <c r="D89" s="258"/>
      <c r="E89" s="258"/>
      <c r="F89" s="258"/>
      <c r="G89" s="258"/>
      <c r="H89" s="258"/>
      <c r="I89" s="258"/>
      <c r="J89" s="258"/>
      <c r="K89" s="259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60" t="s">
        <v>79</v>
      </c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2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3" t="s">
        <v>23</v>
      </c>
      <c r="B93" s="264"/>
      <c r="C93" s="264"/>
      <c r="D93" s="264"/>
      <c r="E93" s="264"/>
      <c r="F93" s="264"/>
      <c r="G93" s="264"/>
      <c r="H93" s="264"/>
      <c r="I93" s="264"/>
      <c r="J93" s="264"/>
      <c r="K93" s="265"/>
      <c r="L93" s="109"/>
      <c r="M93" s="109"/>
      <c r="N93" s="110"/>
      <c r="O93" s="111">
        <f>O41</f>
        <v>18</v>
      </c>
    </row>
    <row r="94" spans="1:15" ht="17.399999999999999" x14ac:dyDescent="0.3">
      <c r="A94" s="266" t="s">
        <v>80</v>
      </c>
      <c r="B94" s="267"/>
      <c r="C94" s="267"/>
      <c r="D94" s="267"/>
      <c r="E94" s="267"/>
      <c r="F94" s="267"/>
      <c r="G94" s="267"/>
      <c r="H94" s="267"/>
      <c r="I94" s="267"/>
      <c r="J94" s="267"/>
      <c r="K94" s="268"/>
      <c r="L94" s="109"/>
      <c r="M94" s="109"/>
      <c r="N94" s="110"/>
      <c r="O94" s="112">
        <f>O67</f>
        <v>0</v>
      </c>
    </row>
    <row r="95" spans="1:15" ht="17.399999999999999" x14ac:dyDescent="0.3">
      <c r="A95" s="266" t="s">
        <v>81</v>
      </c>
      <c r="B95" s="267"/>
      <c r="C95" s="267"/>
      <c r="D95" s="267"/>
      <c r="E95" s="267"/>
      <c r="F95" s="267"/>
      <c r="G95" s="267"/>
      <c r="H95" s="267"/>
      <c r="I95" s="267"/>
      <c r="J95" s="267"/>
      <c r="K95" s="268"/>
      <c r="L95" s="109"/>
      <c r="M95" s="109"/>
      <c r="N95" s="110"/>
      <c r="O95" s="113">
        <f>O74</f>
        <v>0</v>
      </c>
    </row>
    <row r="96" spans="1:15" ht="17.399999999999999" x14ac:dyDescent="0.3">
      <c r="A96" s="266" t="s">
        <v>82</v>
      </c>
      <c r="B96" s="267"/>
      <c r="C96" s="267"/>
      <c r="D96" s="267"/>
      <c r="E96" s="267"/>
      <c r="F96" s="267"/>
      <c r="G96" s="267"/>
      <c r="H96" s="267"/>
      <c r="I96" s="267"/>
      <c r="J96" s="267"/>
      <c r="K96" s="268"/>
      <c r="L96" s="109"/>
      <c r="M96" s="109"/>
      <c r="N96" s="110"/>
      <c r="O96" s="114">
        <f>O81</f>
        <v>0</v>
      </c>
    </row>
    <row r="97" spans="1:15" ht="18" thickBot="1" x14ac:dyDescent="0.35">
      <c r="A97" s="269" t="s">
        <v>83</v>
      </c>
      <c r="B97" s="270"/>
      <c r="C97" s="270"/>
      <c r="D97" s="270"/>
      <c r="E97" s="270"/>
      <c r="F97" s="270"/>
      <c r="G97" s="270"/>
      <c r="H97" s="270"/>
      <c r="I97" s="270"/>
      <c r="J97" s="270"/>
      <c r="K97" s="271"/>
      <c r="L97" s="109"/>
      <c r="M97" s="109"/>
      <c r="N97" s="110"/>
      <c r="O97" s="114">
        <f>O87</f>
        <v>0</v>
      </c>
    </row>
    <row r="98" spans="1:15" ht="24" thickTop="1" thickBot="1" x14ac:dyDescent="0.35">
      <c r="A98" s="241" t="s">
        <v>84</v>
      </c>
      <c r="B98" s="242"/>
      <c r="C98" s="242"/>
      <c r="D98" s="242"/>
      <c r="E98" s="242"/>
      <c r="F98" s="242"/>
      <c r="G98" s="242"/>
      <c r="H98" s="242"/>
      <c r="I98" s="242"/>
      <c r="J98" s="242"/>
      <c r="K98" s="243"/>
      <c r="L98" s="115"/>
      <c r="M98" s="116"/>
      <c r="N98" s="117"/>
      <c r="O98" s="118">
        <f>SUM(O93:O97)</f>
        <v>18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xRPikW6aHf1isv0b07kvMKhQ93mpr1+teAauJFNAP1/+lvdTta/RdMqjpaL9XSJKCUDM8hC9je745RQfTheshw==" saltValue="Fvzv+BF9RHKmSdT5cL8uG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4" zoomScaleNormal="100" workbookViewId="0">
      <selection activeCell="X21" sqref="X2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6"/>
      <c r="B1" s="367"/>
      <c r="C1" s="367"/>
      <c r="D1" s="367"/>
      <c r="E1" s="368"/>
      <c r="F1" s="375" t="s">
        <v>9</v>
      </c>
      <c r="G1" s="375"/>
      <c r="H1" s="375"/>
      <c r="I1" s="375"/>
      <c r="J1" s="375"/>
      <c r="K1" s="375"/>
      <c r="L1" s="375"/>
      <c r="M1" s="375"/>
      <c r="N1" s="375"/>
      <c r="O1" s="376"/>
    </row>
    <row r="2" spans="1:17" ht="45" customHeight="1" thickBot="1" x14ac:dyDescent="0.35">
      <c r="A2" s="369"/>
      <c r="B2" s="370"/>
      <c r="C2" s="370"/>
      <c r="D2" s="370"/>
      <c r="E2" s="371"/>
      <c r="F2" s="375" t="s">
        <v>10</v>
      </c>
      <c r="G2" s="375"/>
      <c r="H2" s="375"/>
      <c r="I2" s="375"/>
      <c r="J2" s="375"/>
      <c r="K2" s="375"/>
      <c r="L2" s="375"/>
      <c r="M2" s="375"/>
      <c r="N2" s="375"/>
      <c r="O2" s="376"/>
      <c r="Q2" s="147" t="str">
        <f ca="1">MID(CELL("nombrearchivo",'LOZADA VALENCIA LUIS FELIPE '!E10),FIND("]", CELL("nombrearchivo",'LOZADA VALENCIA LUIS FELIPE '!E10),1)+1,LEN(CELL("nombrearchivo",'LOZADA VALENCIA LUIS FELIPE '!E10))-FIND("]",CELL("nombrearchivo",'LOZADA VALENCIA LUIS FELIPE '!E10),1))</f>
        <v xml:space="preserve">LOZADA VALENCIA LUIS FELIPE </v>
      </c>
    </row>
    <row r="3" spans="1:17" ht="19.5" customHeight="1" thickBot="1" x14ac:dyDescent="0.35">
      <c r="A3" s="372"/>
      <c r="B3" s="373"/>
      <c r="C3" s="373"/>
      <c r="D3" s="373"/>
      <c r="E3" s="374"/>
      <c r="F3" s="375" t="s">
        <v>95</v>
      </c>
      <c r="G3" s="375"/>
      <c r="H3" s="375"/>
      <c r="I3" s="375"/>
      <c r="J3" s="375"/>
      <c r="K3" s="375"/>
      <c r="L3" s="375"/>
      <c r="M3" s="375"/>
      <c r="N3" s="375"/>
      <c r="O3" s="376"/>
      <c r="Q3" s="147"/>
    </row>
    <row r="4" spans="1:17" ht="15.6" x14ac:dyDescent="0.3">
      <c r="A4" s="377" t="s">
        <v>11</v>
      </c>
      <c r="B4" s="378"/>
      <c r="C4" s="378"/>
      <c r="D4" s="378"/>
      <c r="E4" s="379" t="str">
        <f>GENERAL!AC$2</f>
        <v>PLANTA</v>
      </c>
      <c r="F4" s="379"/>
      <c r="G4" s="379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46" t="s">
        <v>12</v>
      </c>
      <c r="B5" s="347"/>
      <c r="C5" s="347"/>
      <c r="D5" s="347"/>
      <c r="E5" s="348" t="str">
        <f>GENERAL!A$2</f>
        <v>CEA-P-04-4</v>
      </c>
      <c r="F5" s="348"/>
      <c r="G5" s="348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6" t="s">
        <v>13</v>
      </c>
      <c r="B6" s="347"/>
      <c r="C6" s="347"/>
      <c r="D6" s="347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6" t="s">
        <v>14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8"/>
    </row>
    <row r="9" spans="1:17" ht="15" customHeight="1" x14ac:dyDescent="0.3">
      <c r="A9" s="349" t="s">
        <v>15</v>
      </c>
      <c r="B9" s="350"/>
      <c r="C9" s="353" t="s">
        <v>16</v>
      </c>
      <c r="D9" s="172"/>
      <c r="E9" s="355" t="s">
        <v>17</v>
      </c>
      <c r="F9" s="356"/>
      <c r="G9" s="355" t="s">
        <v>18</v>
      </c>
      <c r="H9" s="356"/>
      <c r="I9" s="358" t="s">
        <v>19</v>
      </c>
      <c r="J9" s="358" t="s">
        <v>20</v>
      </c>
      <c r="K9" s="358" t="s">
        <v>21</v>
      </c>
      <c r="L9" s="360" t="s">
        <v>22</v>
      </c>
      <c r="M9" s="362"/>
      <c r="N9" s="362"/>
      <c r="O9" s="364" t="s">
        <v>23</v>
      </c>
    </row>
    <row r="10" spans="1:17" ht="31.5" customHeight="1" thickBot="1" x14ac:dyDescent="0.35">
      <c r="A10" s="351"/>
      <c r="B10" s="352"/>
      <c r="C10" s="354"/>
      <c r="D10" s="176"/>
      <c r="E10" s="354"/>
      <c r="F10" s="357"/>
      <c r="G10" s="354"/>
      <c r="H10" s="357"/>
      <c r="I10" s="359"/>
      <c r="J10" s="359"/>
      <c r="K10" s="359"/>
      <c r="L10" s="361"/>
      <c r="M10" s="363"/>
      <c r="N10" s="363"/>
      <c r="O10" s="365"/>
    </row>
    <row r="11" spans="1:17" ht="44.25" customHeight="1" thickBot="1" x14ac:dyDescent="0.35">
      <c r="A11" s="319" t="s">
        <v>200</v>
      </c>
      <c r="B11" s="320"/>
      <c r="C11" s="177">
        <f>O15</f>
        <v>4</v>
      </c>
      <c r="D11" s="178"/>
      <c r="E11" s="321">
        <f>O17</f>
        <v>0</v>
      </c>
      <c r="F11" s="322"/>
      <c r="G11" s="321">
        <f>O19</f>
        <v>3</v>
      </c>
      <c r="H11" s="322"/>
      <c r="I11" s="19">
        <f>O21</f>
        <v>0</v>
      </c>
      <c r="J11" s="19">
        <f>O28</f>
        <v>5</v>
      </c>
      <c r="K11" s="19">
        <f>O33</f>
        <v>0</v>
      </c>
      <c r="L11" s="20">
        <f>O38</f>
        <v>1.64</v>
      </c>
      <c r="M11" s="21"/>
      <c r="N11" s="21"/>
      <c r="O11" s="22">
        <f>IF( SUM(C11:L11)&lt;=30,SUM(C11:L11),"EXCEDE LOS 30 PUNTOS")</f>
        <v>13.64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7" t="s">
        <v>24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9"/>
      <c r="O13" s="25" t="s">
        <v>25</v>
      </c>
    </row>
    <row r="14" spans="1:17" ht="23.4" thickBot="1" x14ac:dyDescent="0.35">
      <c r="A14" s="332" t="s">
        <v>26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4"/>
      <c r="N14" s="7"/>
      <c r="O14" s="24"/>
    </row>
    <row r="15" spans="1:17" ht="50.25" customHeight="1" thickBot="1" x14ac:dyDescent="0.35">
      <c r="A15" s="281" t="s">
        <v>27</v>
      </c>
      <c r="B15" s="283"/>
      <c r="C15" s="26"/>
      <c r="D15" s="326" t="s">
        <v>110</v>
      </c>
      <c r="E15" s="327"/>
      <c r="F15" s="327"/>
      <c r="G15" s="327"/>
      <c r="H15" s="327"/>
      <c r="I15" s="327"/>
      <c r="J15" s="327"/>
      <c r="K15" s="327"/>
      <c r="L15" s="327"/>
      <c r="M15" s="328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35" t="s">
        <v>28</v>
      </c>
      <c r="B17" s="336"/>
      <c r="C17" s="7"/>
      <c r="D17" s="32"/>
      <c r="E17" s="340"/>
      <c r="F17" s="341"/>
      <c r="G17" s="341"/>
      <c r="H17" s="341"/>
      <c r="I17" s="341"/>
      <c r="J17" s="341"/>
      <c r="K17" s="341"/>
      <c r="L17" s="341"/>
      <c r="M17" s="342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35" t="s">
        <v>29</v>
      </c>
      <c r="B19" s="336"/>
      <c r="C19" s="26"/>
      <c r="D19" s="171"/>
      <c r="E19" s="341" t="s">
        <v>111</v>
      </c>
      <c r="F19" s="341"/>
      <c r="G19" s="341"/>
      <c r="H19" s="341"/>
      <c r="I19" s="341"/>
      <c r="J19" s="341"/>
      <c r="K19" s="341"/>
      <c r="L19" s="341"/>
      <c r="M19" s="342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35" t="s">
        <v>30</v>
      </c>
      <c r="B21" s="336"/>
      <c r="C21" s="26"/>
      <c r="D21" s="343"/>
      <c r="E21" s="344"/>
      <c r="F21" s="344"/>
      <c r="G21" s="344"/>
      <c r="H21" s="344"/>
      <c r="I21" s="344"/>
      <c r="J21" s="344"/>
      <c r="K21" s="344"/>
      <c r="L21" s="344"/>
      <c r="M21" s="345"/>
      <c r="N21" s="27"/>
      <c r="O21" s="28">
        <v>0</v>
      </c>
    </row>
    <row r="22" spans="1:18" ht="16.2" thickBot="1" x14ac:dyDescent="0.35">
      <c r="A22" s="34"/>
      <c r="B22" s="35"/>
      <c r="C22" s="17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0"/>
      <c r="O22" s="38"/>
    </row>
    <row r="23" spans="1:18" ht="18.600000000000001" thickTop="1" thickBot="1" x14ac:dyDescent="0.35">
      <c r="A23" s="329" t="s">
        <v>31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1"/>
      <c r="N23" s="7"/>
      <c r="O23" s="146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2" t="s">
        <v>32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4"/>
      <c r="N25" s="7"/>
      <c r="O25" s="38"/>
    </row>
    <row r="26" spans="1:18" ht="134.25" customHeight="1" thickBot="1" x14ac:dyDescent="0.35">
      <c r="A26" s="281" t="s">
        <v>33</v>
      </c>
      <c r="B26" s="283"/>
      <c r="C26" s="26"/>
      <c r="D26" s="326" t="s">
        <v>201</v>
      </c>
      <c r="E26" s="327"/>
      <c r="F26" s="327"/>
      <c r="G26" s="327"/>
      <c r="H26" s="327"/>
      <c r="I26" s="327"/>
      <c r="J26" s="327"/>
      <c r="K26" s="327"/>
      <c r="L26" s="327"/>
      <c r="M26" s="328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70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0"/>
      <c r="O27" s="38"/>
    </row>
    <row r="28" spans="1:18" ht="18.600000000000001" thickTop="1" thickBot="1" x14ac:dyDescent="0.35">
      <c r="A28" s="329" t="s">
        <v>34</v>
      </c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1"/>
      <c r="N28" s="170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2" t="s">
        <v>35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4"/>
      <c r="N30" s="43"/>
      <c r="O30" s="38"/>
    </row>
    <row r="31" spans="1:18" ht="141" customHeight="1" thickBot="1" x14ac:dyDescent="0.35">
      <c r="A31" s="281" t="s">
        <v>36</v>
      </c>
      <c r="B31" s="283"/>
      <c r="C31" s="26"/>
      <c r="D31" s="326"/>
      <c r="E31" s="327"/>
      <c r="F31" s="327"/>
      <c r="G31" s="327"/>
      <c r="H31" s="327"/>
      <c r="I31" s="327"/>
      <c r="J31" s="327"/>
      <c r="K31" s="327"/>
      <c r="L31" s="327"/>
      <c r="M31" s="328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9" t="s">
        <v>37</v>
      </c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1"/>
      <c r="N33" s="170"/>
      <c r="O33" s="146">
        <f>IF(O31&lt;=5,O31,"EXCEDE LOS 5 PUNTOS PERMITIDOS")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2" t="s">
        <v>38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4"/>
      <c r="N35" s="7"/>
      <c r="O35" s="38"/>
    </row>
    <row r="36" spans="1:15" ht="105" customHeight="1" thickBot="1" x14ac:dyDescent="0.35">
      <c r="A36" s="335" t="s">
        <v>39</v>
      </c>
      <c r="B36" s="336"/>
      <c r="C36" s="26"/>
      <c r="D36" s="326" t="s">
        <v>212</v>
      </c>
      <c r="E36" s="327"/>
      <c r="F36" s="327"/>
      <c r="G36" s="327"/>
      <c r="H36" s="327"/>
      <c r="I36" s="327"/>
      <c r="J36" s="327"/>
      <c r="K36" s="327"/>
      <c r="L36" s="327"/>
      <c r="M36" s="328"/>
      <c r="N36" s="27"/>
      <c r="O36" s="28">
        <f>1.14+0.5</f>
        <v>1.64</v>
      </c>
    </row>
    <row r="37" spans="1:15" ht="16.2" thickBot="1" x14ac:dyDescent="0.35">
      <c r="A37" s="34"/>
      <c r="B37" s="35"/>
      <c r="C37" s="170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0"/>
      <c r="O37" s="38"/>
    </row>
    <row r="38" spans="1:15" ht="18.600000000000001" thickTop="1" thickBot="1" x14ac:dyDescent="0.35">
      <c r="A38" s="329" t="s">
        <v>40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1"/>
      <c r="N38" s="170"/>
      <c r="O38" s="146">
        <f>IF(O36&lt;=10,O36,"EXCEDE LOS 10 PUNTOS PERMITIDOS")</f>
        <v>1.64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3" t="s">
        <v>23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5"/>
      <c r="N41" s="46"/>
      <c r="O41" s="47">
        <f>IF((O23+O28+O33+O38)&lt;=30,(O23+O28+O33+O38),"ERROR EXCEDE LOS 30 PUNTOS")</f>
        <v>13.64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6" t="s">
        <v>42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8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4" t="s">
        <v>43</v>
      </c>
      <c r="B58" s="305"/>
      <c r="C58" s="305"/>
      <c r="D58" s="305"/>
      <c r="E58" s="305"/>
      <c r="F58" s="307"/>
      <c r="G58" s="307"/>
      <c r="H58" s="308"/>
      <c r="I58" s="51" t="s">
        <v>44</v>
      </c>
      <c r="J58" s="52" t="s">
        <v>45</v>
      </c>
      <c r="K58" s="173" t="s">
        <v>46</v>
      </c>
      <c r="L58" s="54" t="s">
        <v>47</v>
      </c>
      <c r="M58" s="174"/>
      <c r="N58" s="7"/>
      <c r="O58" s="55" t="s">
        <v>48</v>
      </c>
    </row>
    <row r="59" spans="1:15" ht="43.5" customHeight="1" thickTop="1" thickBot="1" x14ac:dyDescent="0.35">
      <c r="A59" s="56">
        <v>1</v>
      </c>
      <c r="B59" s="309" t="s">
        <v>49</v>
      </c>
      <c r="C59" s="309"/>
      <c r="D59" s="309"/>
      <c r="E59" s="309"/>
      <c r="F59" s="276"/>
      <c r="G59" s="276"/>
      <c r="H59" s="276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3.5" customHeight="1" thickTop="1" thickBot="1" x14ac:dyDescent="0.35">
      <c r="A60" s="61">
        <v>2</v>
      </c>
      <c r="B60" s="277" t="s">
        <v>51</v>
      </c>
      <c r="C60" s="310"/>
      <c r="D60" s="310"/>
      <c r="E60" s="310"/>
      <c r="F60" s="278"/>
      <c r="G60" s="278"/>
      <c r="H60" s="27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3.5" customHeight="1" thickTop="1" thickBot="1" x14ac:dyDescent="0.35">
      <c r="A61" s="61">
        <v>3</v>
      </c>
      <c r="B61" s="310" t="s">
        <v>52</v>
      </c>
      <c r="C61" s="310"/>
      <c r="D61" s="310"/>
      <c r="E61" s="310"/>
      <c r="F61" s="278"/>
      <c r="G61" s="278"/>
      <c r="H61" s="27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3.5" customHeight="1" thickTop="1" thickBot="1" x14ac:dyDescent="0.35">
      <c r="A62" s="61">
        <v>4</v>
      </c>
      <c r="B62" s="310" t="s">
        <v>54</v>
      </c>
      <c r="C62" s="310"/>
      <c r="D62" s="310"/>
      <c r="E62" s="310"/>
      <c r="F62" s="278"/>
      <c r="G62" s="278"/>
      <c r="H62" s="27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3.5" customHeight="1" thickTop="1" thickBot="1" x14ac:dyDescent="0.35">
      <c r="A63" s="61">
        <v>5</v>
      </c>
      <c r="B63" s="310" t="s">
        <v>55</v>
      </c>
      <c r="C63" s="310"/>
      <c r="D63" s="310"/>
      <c r="E63" s="310"/>
      <c r="F63" s="278"/>
      <c r="G63" s="278"/>
      <c r="H63" s="27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3.5" customHeight="1" thickTop="1" thickBot="1" x14ac:dyDescent="0.35">
      <c r="A64" s="61">
        <v>6</v>
      </c>
      <c r="B64" s="310" t="s">
        <v>56</v>
      </c>
      <c r="C64" s="310"/>
      <c r="D64" s="310"/>
      <c r="E64" s="310"/>
      <c r="F64" s="278"/>
      <c r="G64" s="278"/>
      <c r="H64" s="27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3.5" customHeight="1" thickTop="1" thickBot="1" x14ac:dyDescent="0.35">
      <c r="A65" s="65">
        <v>7</v>
      </c>
      <c r="B65" s="311" t="s">
        <v>58</v>
      </c>
      <c r="C65" s="311"/>
      <c r="D65" s="311"/>
      <c r="E65" s="311"/>
      <c r="F65" s="280"/>
      <c r="G65" s="280"/>
      <c r="H65" s="280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2" t="s">
        <v>59</v>
      </c>
      <c r="B66" s="313"/>
      <c r="C66" s="313"/>
      <c r="D66" s="313"/>
      <c r="E66" s="313"/>
      <c r="F66" s="313"/>
      <c r="G66" s="313"/>
      <c r="H66" s="313"/>
      <c r="I66" s="314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5" t="s">
        <v>60</v>
      </c>
      <c r="B67" s="316"/>
      <c r="C67" s="316"/>
      <c r="D67" s="316"/>
      <c r="E67" s="316"/>
      <c r="F67" s="316"/>
      <c r="G67" s="316"/>
      <c r="H67" s="316"/>
      <c r="I67" s="316"/>
      <c r="J67" s="317"/>
      <c r="K67" s="317"/>
      <c r="L67" s="318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4" t="s">
        <v>61</v>
      </c>
      <c r="B69" s="305"/>
      <c r="C69" s="305"/>
      <c r="D69" s="305"/>
      <c r="E69" s="305"/>
      <c r="F69" s="305"/>
      <c r="G69" s="305"/>
      <c r="H69" s="306"/>
      <c r="I69" s="76" t="s">
        <v>44</v>
      </c>
      <c r="J69" s="52" t="s">
        <v>45</v>
      </c>
      <c r="K69" s="173" t="s">
        <v>46</v>
      </c>
      <c r="L69" s="54" t="s">
        <v>47</v>
      </c>
      <c r="M69" s="174"/>
      <c r="N69" s="7"/>
      <c r="O69" s="55" t="s">
        <v>48</v>
      </c>
    </row>
    <row r="70" spans="1:15" ht="35.25" customHeight="1" thickTop="1" thickBot="1" x14ac:dyDescent="0.35">
      <c r="A70" s="56">
        <v>1</v>
      </c>
      <c r="B70" s="275" t="s">
        <v>62</v>
      </c>
      <c r="C70" s="275"/>
      <c r="D70" s="275"/>
      <c r="E70" s="275"/>
      <c r="F70" s="276"/>
      <c r="G70" s="276"/>
      <c r="H70" s="276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5.25" customHeight="1" thickTop="1" thickBot="1" x14ac:dyDescent="0.35">
      <c r="A71" s="61">
        <v>2</v>
      </c>
      <c r="B71" s="277" t="s">
        <v>64</v>
      </c>
      <c r="C71" s="277"/>
      <c r="D71" s="277"/>
      <c r="E71" s="277"/>
      <c r="F71" s="278"/>
      <c r="G71" s="278"/>
      <c r="H71" s="27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5.25" customHeight="1" thickTop="1" thickBot="1" x14ac:dyDescent="0.35">
      <c r="A72" s="65">
        <v>3</v>
      </c>
      <c r="B72" s="279" t="s">
        <v>65</v>
      </c>
      <c r="C72" s="279"/>
      <c r="D72" s="279"/>
      <c r="E72" s="279"/>
      <c r="F72" s="280"/>
      <c r="G72" s="280"/>
      <c r="H72" s="280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1" t="s">
        <v>66</v>
      </c>
      <c r="C73" s="282"/>
      <c r="D73" s="282"/>
      <c r="E73" s="282"/>
      <c r="F73" s="282"/>
      <c r="G73" s="282"/>
      <c r="H73" s="282"/>
      <c r="I73" s="283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4" t="s">
        <v>67</v>
      </c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6"/>
      <c r="M74" s="80"/>
      <c r="N74" s="43"/>
      <c r="O74" s="75">
        <f>O73/3</f>
        <v>0</v>
      </c>
    </row>
    <row r="75" spans="1:15" ht="18.600000000000001" thickTop="1" thickBot="1" x14ac:dyDescent="0.35">
      <c r="A75" s="287"/>
      <c r="B75" s="288"/>
      <c r="C75" s="288"/>
      <c r="D75" s="288"/>
      <c r="E75" s="288"/>
      <c r="F75" s="288"/>
      <c r="G75" s="288"/>
      <c r="H75" s="288"/>
      <c r="I75" s="288"/>
      <c r="J75" s="288"/>
      <c r="K75" s="289"/>
      <c r="L75" s="289"/>
      <c r="M75" s="80"/>
      <c r="N75" s="43"/>
      <c r="O75" s="175"/>
    </row>
    <row r="76" spans="1:15" ht="27" thickBot="1" x14ac:dyDescent="0.35">
      <c r="A76" s="290" t="s">
        <v>68</v>
      </c>
      <c r="B76" s="291"/>
      <c r="C76" s="291"/>
      <c r="D76" s="291"/>
      <c r="E76" s="291"/>
      <c r="F76" s="291"/>
      <c r="G76" s="291"/>
      <c r="H76" s="292"/>
      <c r="I76" s="91" t="s">
        <v>44</v>
      </c>
      <c r="J76" s="55" t="s">
        <v>45</v>
      </c>
      <c r="K76" s="174"/>
      <c r="L76" s="174"/>
      <c r="M76" s="80"/>
      <c r="N76" s="43"/>
      <c r="O76" s="92" t="s">
        <v>48</v>
      </c>
    </row>
    <row r="77" spans="1:15" ht="42.75" customHeight="1" thickBot="1" x14ac:dyDescent="0.35">
      <c r="A77" s="93">
        <v>1</v>
      </c>
      <c r="B77" s="293" t="s">
        <v>69</v>
      </c>
      <c r="C77" s="293"/>
      <c r="D77" s="293"/>
      <c r="E77" s="293"/>
      <c r="F77" s="294"/>
      <c r="G77" s="295"/>
      <c r="H77" s="296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42.75" customHeight="1" thickBot="1" x14ac:dyDescent="0.35">
      <c r="A78" s="61">
        <v>2</v>
      </c>
      <c r="B78" s="277" t="s">
        <v>70</v>
      </c>
      <c r="C78" s="277"/>
      <c r="D78" s="277"/>
      <c r="E78" s="277"/>
      <c r="F78" s="278"/>
      <c r="G78" s="297"/>
      <c r="H78" s="298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42.75" customHeight="1" thickBot="1" x14ac:dyDescent="0.35">
      <c r="A79" s="65">
        <v>3</v>
      </c>
      <c r="B79" s="279" t="s">
        <v>71</v>
      </c>
      <c r="C79" s="279"/>
      <c r="D79" s="279"/>
      <c r="E79" s="279"/>
      <c r="F79" s="280"/>
      <c r="G79" s="299"/>
      <c r="H79" s="300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1" t="s">
        <v>72</v>
      </c>
      <c r="B80" s="302"/>
      <c r="C80" s="302"/>
      <c r="D80" s="302"/>
      <c r="E80" s="302"/>
      <c r="F80" s="302"/>
      <c r="G80" s="302"/>
      <c r="H80" s="302"/>
      <c r="I80" s="303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2" t="s">
        <v>73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4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6" t="s">
        <v>74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8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9" t="s">
        <v>75</v>
      </c>
      <c r="B86" s="250"/>
      <c r="C86" s="250"/>
      <c r="D86" s="250"/>
      <c r="E86" s="250"/>
      <c r="F86" s="251"/>
      <c r="G86" s="251"/>
      <c r="H86" s="252"/>
      <c r="I86" s="91" t="s">
        <v>44</v>
      </c>
      <c r="J86" s="174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3" t="s">
        <v>76</v>
      </c>
      <c r="C87" s="254"/>
      <c r="D87" s="254"/>
      <c r="E87" s="254"/>
      <c r="F87" s="255"/>
      <c r="G87" s="255"/>
      <c r="H87" s="2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7" t="s">
        <v>78</v>
      </c>
      <c r="B89" s="258"/>
      <c r="C89" s="258"/>
      <c r="D89" s="258"/>
      <c r="E89" s="258"/>
      <c r="F89" s="258"/>
      <c r="G89" s="258"/>
      <c r="H89" s="258"/>
      <c r="I89" s="258"/>
      <c r="J89" s="258"/>
      <c r="K89" s="259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60" t="s">
        <v>79</v>
      </c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2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3" t="s">
        <v>23</v>
      </c>
      <c r="B93" s="264"/>
      <c r="C93" s="264"/>
      <c r="D93" s="264"/>
      <c r="E93" s="264"/>
      <c r="F93" s="264"/>
      <c r="G93" s="264"/>
      <c r="H93" s="264"/>
      <c r="I93" s="264"/>
      <c r="J93" s="264"/>
      <c r="K93" s="265"/>
      <c r="L93" s="109"/>
      <c r="M93" s="109"/>
      <c r="N93" s="110"/>
      <c r="O93" s="111">
        <f>O41</f>
        <v>13.64</v>
      </c>
    </row>
    <row r="94" spans="1:15" ht="17.399999999999999" x14ac:dyDescent="0.3">
      <c r="A94" s="266" t="s">
        <v>80</v>
      </c>
      <c r="B94" s="267"/>
      <c r="C94" s="267"/>
      <c r="D94" s="267"/>
      <c r="E94" s="267"/>
      <c r="F94" s="267"/>
      <c r="G94" s="267"/>
      <c r="H94" s="267"/>
      <c r="I94" s="267"/>
      <c r="J94" s="267"/>
      <c r="K94" s="268"/>
      <c r="L94" s="109"/>
      <c r="M94" s="109"/>
      <c r="N94" s="110"/>
      <c r="O94" s="112">
        <f>O67</f>
        <v>0</v>
      </c>
    </row>
    <row r="95" spans="1:15" ht="17.399999999999999" x14ac:dyDescent="0.3">
      <c r="A95" s="266" t="s">
        <v>81</v>
      </c>
      <c r="B95" s="267"/>
      <c r="C95" s="267"/>
      <c r="D95" s="267"/>
      <c r="E95" s="267"/>
      <c r="F95" s="267"/>
      <c r="G95" s="267"/>
      <c r="H95" s="267"/>
      <c r="I95" s="267"/>
      <c r="J95" s="267"/>
      <c r="K95" s="268"/>
      <c r="L95" s="109"/>
      <c r="M95" s="109"/>
      <c r="N95" s="110"/>
      <c r="O95" s="113">
        <f>O74</f>
        <v>0</v>
      </c>
    </row>
    <row r="96" spans="1:15" ht="17.399999999999999" x14ac:dyDescent="0.3">
      <c r="A96" s="266" t="s">
        <v>82</v>
      </c>
      <c r="B96" s="267"/>
      <c r="C96" s="267"/>
      <c r="D96" s="267"/>
      <c r="E96" s="267"/>
      <c r="F96" s="267"/>
      <c r="G96" s="267"/>
      <c r="H96" s="267"/>
      <c r="I96" s="267"/>
      <c r="J96" s="267"/>
      <c r="K96" s="268"/>
      <c r="L96" s="109"/>
      <c r="M96" s="109"/>
      <c r="N96" s="110"/>
      <c r="O96" s="114">
        <f>O81</f>
        <v>0</v>
      </c>
    </row>
    <row r="97" spans="1:15" ht="18" thickBot="1" x14ac:dyDescent="0.35">
      <c r="A97" s="269" t="s">
        <v>83</v>
      </c>
      <c r="B97" s="270"/>
      <c r="C97" s="270"/>
      <c r="D97" s="270"/>
      <c r="E97" s="270"/>
      <c r="F97" s="270"/>
      <c r="G97" s="270"/>
      <c r="H97" s="270"/>
      <c r="I97" s="270"/>
      <c r="J97" s="270"/>
      <c r="K97" s="271"/>
      <c r="L97" s="109"/>
      <c r="M97" s="109"/>
      <c r="N97" s="110"/>
      <c r="O97" s="114">
        <f>O87</f>
        <v>0</v>
      </c>
    </row>
    <row r="98" spans="1:15" ht="24" thickTop="1" thickBot="1" x14ac:dyDescent="0.35">
      <c r="A98" s="241" t="s">
        <v>84</v>
      </c>
      <c r="B98" s="242"/>
      <c r="C98" s="242"/>
      <c r="D98" s="242"/>
      <c r="E98" s="242"/>
      <c r="F98" s="242"/>
      <c r="G98" s="242"/>
      <c r="H98" s="242"/>
      <c r="I98" s="242"/>
      <c r="J98" s="242"/>
      <c r="K98" s="243"/>
      <c r="L98" s="115"/>
      <c r="M98" s="116"/>
      <c r="N98" s="117"/>
      <c r="O98" s="118">
        <f>SUM(O93:O97)</f>
        <v>13.64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2e8UVLkhJOH6NYStdjzh/E4NT3xYkxQfPOj2szfpi2cVTAtt4a/3jiLz7wP5YnafyRyvB7m6eP/8hoGfcM/kZA==" saltValue="4PlaU80dPaCR06lzfUDC9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34" zoomScaleNormal="100" workbookViewId="0">
      <selection activeCell="U18" sqref="U18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6"/>
      <c r="B1" s="367"/>
      <c r="C1" s="367"/>
      <c r="D1" s="367"/>
      <c r="E1" s="368"/>
      <c r="F1" s="375" t="s">
        <v>9</v>
      </c>
      <c r="G1" s="375"/>
      <c r="H1" s="375"/>
      <c r="I1" s="375"/>
      <c r="J1" s="375"/>
      <c r="K1" s="375"/>
      <c r="L1" s="375"/>
      <c r="M1" s="375"/>
      <c r="N1" s="375"/>
      <c r="O1" s="376"/>
    </row>
    <row r="2" spans="1:17" ht="45" customHeight="1" thickBot="1" x14ac:dyDescent="0.35">
      <c r="A2" s="369"/>
      <c r="B2" s="370"/>
      <c r="C2" s="370"/>
      <c r="D2" s="370"/>
      <c r="E2" s="371"/>
      <c r="F2" s="375" t="s">
        <v>10</v>
      </c>
      <c r="G2" s="375"/>
      <c r="H2" s="375"/>
      <c r="I2" s="375"/>
      <c r="J2" s="375"/>
      <c r="K2" s="375"/>
      <c r="L2" s="375"/>
      <c r="M2" s="375"/>
      <c r="N2" s="375"/>
      <c r="O2" s="376"/>
      <c r="Q2" s="147" t="str">
        <f ca="1">MID(CELL("nombrearchivo",'AGREDO ROA LUIS HERNANDO'!E10),FIND("]", CELL("nombrearchivo",'AGREDO ROA LUIS HERNANDO'!E10),1)+1,LEN(CELL("nombrearchivo",'AGREDO ROA LUIS HERNANDO'!E10))-FIND("]",CELL("nombrearchivo",'AGREDO ROA LUIS HERNANDO'!E10),1))</f>
        <v>AGREDO ROA LUIS HERNANDO</v>
      </c>
    </row>
    <row r="3" spans="1:17" ht="19.5" customHeight="1" thickBot="1" x14ac:dyDescent="0.35">
      <c r="A3" s="372"/>
      <c r="B3" s="373"/>
      <c r="C3" s="373"/>
      <c r="D3" s="373"/>
      <c r="E3" s="374"/>
      <c r="F3" s="375" t="s">
        <v>95</v>
      </c>
      <c r="G3" s="375"/>
      <c r="H3" s="375"/>
      <c r="I3" s="375"/>
      <c r="J3" s="375"/>
      <c r="K3" s="375"/>
      <c r="L3" s="375"/>
      <c r="M3" s="375"/>
      <c r="N3" s="375"/>
      <c r="O3" s="376"/>
      <c r="Q3" s="147"/>
    </row>
    <row r="4" spans="1:17" ht="15.6" x14ac:dyDescent="0.3">
      <c r="A4" s="377" t="s">
        <v>11</v>
      </c>
      <c r="B4" s="378"/>
      <c r="C4" s="378"/>
      <c r="D4" s="378"/>
      <c r="E4" s="379" t="str">
        <f>GENERAL!AC$2</f>
        <v>PLANTA</v>
      </c>
      <c r="F4" s="379"/>
      <c r="G4" s="379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46" t="s">
        <v>12</v>
      </c>
      <c r="B5" s="347"/>
      <c r="C5" s="347"/>
      <c r="D5" s="347"/>
      <c r="E5" s="348" t="str">
        <f>GENERAL!A$2</f>
        <v>CEA-P-04-4</v>
      </c>
      <c r="F5" s="348"/>
      <c r="G5" s="348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6" t="s">
        <v>13</v>
      </c>
      <c r="B6" s="347"/>
      <c r="C6" s="347"/>
      <c r="D6" s="347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6" t="s">
        <v>14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8"/>
    </row>
    <row r="9" spans="1:17" ht="15" customHeight="1" x14ac:dyDescent="0.3">
      <c r="A9" s="349" t="s">
        <v>15</v>
      </c>
      <c r="B9" s="350"/>
      <c r="C9" s="353" t="s">
        <v>16</v>
      </c>
      <c r="D9" s="14"/>
      <c r="E9" s="355" t="s">
        <v>17</v>
      </c>
      <c r="F9" s="356"/>
      <c r="G9" s="355" t="s">
        <v>18</v>
      </c>
      <c r="H9" s="356"/>
      <c r="I9" s="358" t="s">
        <v>19</v>
      </c>
      <c r="J9" s="358" t="s">
        <v>20</v>
      </c>
      <c r="K9" s="358" t="s">
        <v>21</v>
      </c>
      <c r="L9" s="360" t="s">
        <v>22</v>
      </c>
      <c r="M9" s="362"/>
      <c r="N9" s="362"/>
      <c r="O9" s="364" t="s">
        <v>23</v>
      </c>
    </row>
    <row r="10" spans="1:17" ht="31.5" customHeight="1" thickBot="1" x14ac:dyDescent="0.35">
      <c r="A10" s="351"/>
      <c r="B10" s="352"/>
      <c r="C10" s="354"/>
      <c r="D10" s="16"/>
      <c r="E10" s="354"/>
      <c r="F10" s="357"/>
      <c r="G10" s="354"/>
      <c r="H10" s="357"/>
      <c r="I10" s="359"/>
      <c r="J10" s="359"/>
      <c r="K10" s="359"/>
      <c r="L10" s="361"/>
      <c r="M10" s="363"/>
      <c r="N10" s="363"/>
      <c r="O10" s="365"/>
    </row>
    <row r="11" spans="1:17" ht="44.25" customHeight="1" thickBot="1" x14ac:dyDescent="0.35">
      <c r="A11" s="319" t="s">
        <v>197</v>
      </c>
      <c r="B11" s="320"/>
      <c r="C11" s="17">
        <f>O15</f>
        <v>4</v>
      </c>
      <c r="D11" s="18"/>
      <c r="E11" s="321">
        <f>O17</f>
        <v>0</v>
      </c>
      <c r="F11" s="322"/>
      <c r="G11" s="321">
        <f>O19</f>
        <v>3</v>
      </c>
      <c r="H11" s="322"/>
      <c r="I11" s="19">
        <f>O21</f>
        <v>0</v>
      </c>
      <c r="J11" s="19">
        <f>O28</f>
        <v>5</v>
      </c>
      <c r="K11" s="19">
        <f>O33</f>
        <v>5</v>
      </c>
      <c r="L11" s="20">
        <f>O38</f>
        <v>0</v>
      </c>
      <c r="M11" s="21"/>
      <c r="N11" s="21"/>
      <c r="O11" s="22">
        <f>IF( SUM(C11:K11)&lt;=30,SUM(C11:K11),"EXCEDE LOS 30 PUNTOS")</f>
        <v>17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7" t="s">
        <v>24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9"/>
      <c r="O13" s="25" t="s">
        <v>25</v>
      </c>
    </row>
    <row r="14" spans="1:17" ht="23.4" thickBot="1" x14ac:dyDescent="0.35">
      <c r="A14" s="332" t="s">
        <v>26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4"/>
      <c r="N14" s="7"/>
      <c r="O14" s="24"/>
    </row>
    <row r="15" spans="1:17" ht="50.25" customHeight="1" thickBot="1" x14ac:dyDescent="0.35">
      <c r="A15" s="281" t="s">
        <v>27</v>
      </c>
      <c r="B15" s="283"/>
      <c r="C15" s="26"/>
      <c r="D15" s="326" t="s">
        <v>145</v>
      </c>
      <c r="E15" s="327"/>
      <c r="F15" s="327"/>
      <c r="G15" s="327"/>
      <c r="H15" s="327"/>
      <c r="I15" s="327"/>
      <c r="J15" s="327"/>
      <c r="K15" s="327"/>
      <c r="L15" s="327"/>
      <c r="M15" s="328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35" t="s">
        <v>28</v>
      </c>
      <c r="B17" s="336"/>
      <c r="C17" s="7"/>
      <c r="D17" s="32"/>
      <c r="E17" s="340"/>
      <c r="F17" s="341"/>
      <c r="G17" s="341"/>
      <c r="H17" s="341"/>
      <c r="I17" s="341"/>
      <c r="J17" s="341"/>
      <c r="K17" s="341"/>
      <c r="L17" s="341"/>
      <c r="M17" s="342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35" t="s">
        <v>29</v>
      </c>
      <c r="B19" s="336"/>
      <c r="C19" s="26"/>
      <c r="D19" s="33"/>
      <c r="E19" s="341" t="s">
        <v>147</v>
      </c>
      <c r="F19" s="341"/>
      <c r="G19" s="341"/>
      <c r="H19" s="341"/>
      <c r="I19" s="341"/>
      <c r="J19" s="341"/>
      <c r="K19" s="341"/>
      <c r="L19" s="341"/>
      <c r="M19" s="342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35" t="s">
        <v>30</v>
      </c>
      <c r="B21" s="336"/>
      <c r="C21" s="26"/>
      <c r="D21" s="343"/>
      <c r="E21" s="344"/>
      <c r="F21" s="344"/>
      <c r="G21" s="344"/>
      <c r="H21" s="344"/>
      <c r="I21" s="344"/>
      <c r="J21" s="344"/>
      <c r="K21" s="344"/>
      <c r="L21" s="344"/>
      <c r="M21" s="345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329" t="s">
        <v>31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1"/>
      <c r="N23" s="7"/>
      <c r="O23" s="146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2" t="s">
        <v>32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4"/>
      <c r="N25" s="7"/>
      <c r="O25" s="38"/>
    </row>
    <row r="26" spans="1:18" ht="134.25" customHeight="1" thickBot="1" x14ac:dyDescent="0.35">
      <c r="A26" s="281" t="s">
        <v>33</v>
      </c>
      <c r="B26" s="283"/>
      <c r="C26" s="26"/>
      <c r="D26" s="326" t="s">
        <v>198</v>
      </c>
      <c r="E26" s="327"/>
      <c r="F26" s="327"/>
      <c r="G26" s="327"/>
      <c r="H26" s="327"/>
      <c r="I26" s="327"/>
      <c r="J26" s="327"/>
      <c r="K26" s="327"/>
      <c r="L26" s="327"/>
      <c r="M26" s="328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329" t="s">
        <v>34</v>
      </c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1"/>
      <c r="N28" s="36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2" t="s">
        <v>35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4"/>
      <c r="N30" s="43"/>
      <c r="O30" s="38"/>
    </row>
    <row r="31" spans="1:18" ht="141" customHeight="1" thickBot="1" x14ac:dyDescent="0.35">
      <c r="A31" s="281" t="s">
        <v>36</v>
      </c>
      <c r="B31" s="283"/>
      <c r="C31" s="26"/>
      <c r="D31" s="326" t="s">
        <v>199</v>
      </c>
      <c r="E31" s="327"/>
      <c r="F31" s="327"/>
      <c r="G31" s="327"/>
      <c r="H31" s="327"/>
      <c r="I31" s="327"/>
      <c r="J31" s="327"/>
      <c r="K31" s="327"/>
      <c r="L31" s="327"/>
      <c r="M31" s="328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9" t="s">
        <v>37</v>
      </c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1"/>
      <c r="N33" s="36"/>
      <c r="O33" s="146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2" t="s">
        <v>38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4"/>
      <c r="N35" s="7"/>
      <c r="O35" s="38"/>
    </row>
    <row r="36" spans="1:15" ht="105" customHeight="1" thickBot="1" x14ac:dyDescent="0.35">
      <c r="A36" s="335" t="s">
        <v>39</v>
      </c>
      <c r="B36" s="336"/>
      <c r="C36" s="26"/>
      <c r="D36" s="326" t="s">
        <v>213</v>
      </c>
      <c r="E36" s="327"/>
      <c r="F36" s="327"/>
      <c r="G36" s="327"/>
      <c r="H36" s="327"/>
      <c r="I36" s="327"/>
      <c r="J36" s="327"/>
      <c r="K36" s="327"/>
      <c r="L36" s="327"/>
      <c r="M36" s="328"/>
      <c r="N36" s="27"/>
      <c r="O36" s="28">
        <v>0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329" t="s">
        <v>40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1"/>
      <c r="N38" s="36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3" t="s">
        <v>23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5"/>
      <c r="N41" s="46"/>
      <c r="O41" s="47">
        <f>IF((O23+O28+O33+O38)&lt;=30,(O23+O28+O33+O38),"ERROR EXCEDE LOS 30 PUNTOS")</f>
        <v>17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6" t="s">
        <v>42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8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4" t="s">
        <v>43</v>
      </c>
      <c r="B58" s="305"/>
      <c r="C58" s="305"/>
      <c r="D58" s="305"/>
      <c r="E58" s="305"/>
      <c r="F58" s="307"/>
      <c r="G58" s="307"/>
      <c r="H58" s="308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43.5" customHeight="1" thickTop="1" thickBot="1" x14ac:dyDescent="0.35">
      <c r="A59" s="56">
        <v>1</v>
      </c>
      <c r="B59" s="309" t="s">
        <v>49</v>
      </c>
      <c r="C59" s="309"/>
      <c r="D59" s="309"/>
      <c r="E59" s="309"/>
      <c r="F59" s="276"/>
      <c r="G59" s="276"/>
      <c r="H59" s="276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3.5" customHeight="1" thickTop="1" thickBot="1" x14ac:dyDescent="0.35">
      <c r="A60" s="61">
        <v>2</v>
      </c>
      <c r="B60" s="277" t="s">
        <v>51</v>
      </c>
      <c r="C60" s="310"/>
      <c r="D60" s="310"/>
      <c r="E60" s="310"/>
      <c r="F60" s="278"/>
      <c r="G60" s="278"/>
      <c r="H60" s="27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3.5" customHeight="1" thickTop="1" thickBot="1" x14ac:dyDescent="0.35">
      <c r="A61" s="61">
        <v>3</v>
      </c>
      <c r="B61" s="310" t="s">
        <v>52</v>
      </c>
      <c r="C61" s="310"/>
      <c r="D61" s="310"/>
      <c r="E61" s="310"/>
      <c r="F61" s="278"/>
      <c r="G61" s="278"/>
      <c r="H61" s="27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3.5" customHeight="1" thickTop="1" thickBot="1" x14ac:dyDescent="0.35">
      <c r="A62" s="61">
        <v>4</v>
      </c>
      <c r="B62" s="310" t="s">
        <v>54</v>
      </c>
      <c r="C62" s="310"/>
      <c r="D62" s="310"/>
      <c r="E62" s="310"/>
      <c r="F62" s="278"/>
      <c r="G62" s="278"/>
      <c r="H62" s="27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3.5" customHeight="1" thickTop="1" thickBot="1" x14ac:dyDescent="0.35">
      <c r="A63" s="61">
        <v>5</v>
      </c>
      <c r="B63" s="310" t="s">
        <v>55</v>
      </c>
      <c r="C63" s="310"/>
      <c r="D63" s="310"/>
      <c r="E63" s="310"/>
      <c r="F63" s="278"/>
      <c r="G63" s="278"/>
      <c r="H63" s="27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3.5" customHeight="1" thickTop="1" thickBot="1" x14ac:dyDescent="0.35">
      <c r="A64" s="61">
        <v>6</v>
      </c>
      <c r="B64" s="310" t="s">
        <v>56</v>
      </c>
      <c r="C64" s="310"/>
      <c r="D64" s="310"/>
      <c r="E64" s="310"/>
      <c r="F64" s="278"/>
      <c r="G64" s="278"/>
      <c r="H64" s="27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3.5" customHeight="1" thickTop="1" thickBot="1" x14ac:dyDescent="0.35">
      <c r="A65" s="65">
        <v>7</v>
      </c>
      <c r="B65" s="311" t="s">
        <v>58</v>
      </c>
      <c r="C65" s="311"/>
      <c r="D65" s="311"/>
      <c r="E65" s="311"/>
      <c r="F65" s="280"/>
      <c r="G65" s="280"/>
      <c r="H65" s="280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2" t="s">
        <v>59</v>
      </c>
      <c r="B66" s="313"/>
      <c r="C66" s="313"/>
      <c r="D66" s="313"/>
      <c r="E66" s="313"/>
      <c r="F66" s="313"/>
      <c r="G66" s="313"/>
      <c r="H66" s="313"/>
      <c r="I66" s="314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5" t="s">
        <v>60</v>
      </c>
      <c r="B67" s="316"/>
      <c r="C67" s="316"/>
      <c r="D67" s="316"/>
      <c r="E67" s="316"/>
      <c r="F67" s="316"/>
      <c r="G67" s="316"/>
      <c r="H67" s="316"/>
      <c r="I67" s="316"/>
      <c r="J67" s="317"/>
      <c r="K67" s="317"/>
      <c r="L67" s="318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4" t="s">
        <v>61</v>
      </c>
      <c r="B69" s="305"/>
      <c r="C69" s="305"/>
      <c r="D69" s="305"/>
      <c r="E69" s="305"/>
      <c r="F69" s="305"/>
      <c r="G69" s="305"/>
      <c r="H69" s="306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35.25" customHeight="1" thickTop="1" thickBot="1" x14ac:dyDescent="0.35">
      <c r="A70" s="56">
        <v>1</v>
      </c>
      <c r="B70" s="275" t="s">
        <v>62</v>
      </c>
      <c r="C70" s="275"/>
      <c r="D70" s="275"/>
      <c r="E70" s="275"/>
      <c r="F70" s="276"/>
      <c r="G70" s="276"/>
      <c r="H70" s="276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5.25" customHeight="1" thickTop="1" thickBot="1" x14ac:dyDescent="0.35">
      <c r="A71" s="61">
        <v>2</v>
      </c>
      <c r="B71" s="277" t="s">
        <v>64</v>
      </c>
      <c r="C71" s="277"/>
      <c r="D71" s="277"/>
      <c r="E71" s="277"/>
      <c r="F71" s="278"/>
      <c r="G71" s="278"/>
      <c r="H71" s="27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5.25" customHeight="1" thickTop="1" thickBot="1" x14ac:dyDescent="0.35">
      <c r="A72" s="65">
        <v>3</v>
      </c>
      <c r="B72" s="279" t="s">
        <v>65</v>
      </c>
      <c r="C72" s="279"/>
      <c r="D72" s="279"/>
      <c r="E72" s="279"/>
      <c r="F72" s="280"/>
      <c r="G72" s="280"/>
      <c r="H72" s="280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1" t="s">
        <v>66</v>
      </c>
      <c r="C73" s="282"/>
      <c r="D73" s="282"/>
      <c r="E73" s="282"/>
      <c r="F73" s="282"/>
      <c r="G73" s="282"/>
      <c r="H73" s="282"/>
      <c r="I73" s="283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4" t="s">
        <v>67</v>
      </c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6"/>
      <c r="M74" s="80"/>
      <c r="N74" s="43"/>
      <c r="O74" s="75">
        <f>O73/3</f>
        <v>0</v>
      </c>
    </row>
    <row r="75" spans="1:15" ht="18.600000000000001" thickTop="1" thickBot="1" x14ac:dyDescent="0.35">
      <c r="A75" s="287"/>
      <c r="B75" s="288"/>
      <c r="C75" s="288"/>
      <c r="D75" s="288"/>
      <c r="E75" s="288"/>
      <c r="F75" s="288"/>
      <c r="G75" s="288"/>
      <c r="H75" s="288"/>
      <c r="I75" s="288"/>
      <c r="J75" s="288"/>
      <c r="K75" s="289"/>
      <c r="L75" s="289"/>
      <c r="M75" s="80"/>
      <c r="N75" s="43"/>
      <c r="O75" s="90"/>
    </row>
    <row r="76" spans="1:15" ht="27" thickBot="1" x14ac:dyDescent="0.35">
      <c r="A76" s="290" t="s">
        <v>68</v>
      </c>
      <c r="B76" s="291"/>
      <c r="C76" s="291"/>
      <c r="D76" s="291"/>
      <c r="E76" s="291"/>
      <c r="F76" s="291"/>
      <c r="G76" s="291"/>
      <c r="H76" s="292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42.75" customHeight="1" thickBot="1" x14ac:dyDescent="0.35">
      <c r="A77" s="93">
        <v>1</v>
      </c>
      <c r="B77" s="293" t="s">
        <v>69</v>
      </c>
      <c r="C77" s="293"/>
      <c r="D77" s="293"/>
      <c r="E77" s="293"/>
      <c r="F77" s="294"/>
      <c r="G77" s="295"/>
      <c r="H77" s="296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42.75" customHeight="1" thickBot="1" x14ac:dyDescent="0.35">
      <c r="A78" s="61">
        <v>2</v>
      </c>
      <c r="B78" s="277" t="s">
        <v>70</v>
      </c>
      <c r="C78" s="277"/>
      <c r="D78" s="277"/>
      <c r="E78" s="277"/>
      <c r="F78" s="278"/>
      <c r="G78" s="297"/>
      <c r="H78" s="298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42.75" customHeight="1" thickBot="1" x14ac:dyDescent="0.35">
      <c r="A79" s="65">
        <v>3</v>
      </c>
      <c r="B79" s="279" t="s">
        <v>71</v>
      </c>
      <c r="C79" s="279"/>
      <c r="D79" s="279"/>
      <c r="E79" s="279"/>
      <c r="F79" s="280"/>
      <c r="G79" s="299"/>
      <c r="H79" s="300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01" t="s">
        <v>72</v>
      </c>
      <c r="B80" s="302"/>
      <c r="C80" s="302"/>
      <c r="D80" s="302"/>
      <c r="E80" s="302"/>
      <c r="F80" s="302"/>
      <c r="G80" s="302"/>
      <c r="H80" s="302"/>
      <c r="I80" s="303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2" t="s">
        <v>73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4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6" t="s">
        <v>74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8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9" t="s">
        <v>75</v>
      </c>
      <c r="B86" s="250"/>
      <c r="C86" s="250"/>
      <c r="D86" s="250"/>
      <c r="E86" s="250"/>
      <c r="F86" s="251"/>
      <c r="G86" s="251"/>
      <c r="H86" s="252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3" t="s">
        <v>76</v>
      </c>
      <c r="C87" s="254"/>
      <c r="D87" s="254"/>
      <c r="E87" s="254"/>
      <c r="F87" s="255"/>
      <c r="G87" s="255"/>
      <c r="H87" s="2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7" t="s">
        <v>78</v>
      </c>
      <c r="B89" s="258"/>
      <c r="C89" s="258"/>
      <c r="D89" s="258"/>
      <c r="E89" s="258"/>
      <c r="F89" s="258"/>
      <c r="G89" s="258"/>
      <c r="H89" s="258"/>
      <c r="I89" s="258"/>
      <c r="J89" s="258"/>
      <c r="K89" s="259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60" t="s">
        <v>79</v>
      </c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2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3" t="s">
        <v>23</v>
      </c>
      <c r="B93" s="264"/>
      <c r="C93" s="264"/>
      <c r="D93" s="264"/>
      <c r="E93" s="264"/>
      <c r="F93" s="264"/>
      <c r="G93" s="264"/>
      <c r="H93" s="264"/>
      <c r="I93" s="264"/>
      <c r="J93" s="264"/>
      <c r="K93" s="265"/>
      <c r="L93" s="109"/>
      <c r="M93" s="109"/>
      <c r="N93" s="110"/>
      <c r="O93" s="111">
        <f>O41</f>
        <v>17</v>
      </c>
    </row>
    <row r="94" spans="1:15" ht="17.399999999999999" x14ac:dyDescent="0.3">
      <c r="A94" s="266" t="s">
        <v>80</v>
      </c>
      <c r="B94" s="267"/>
      <c r="C94" s="267"/>
      <c r="D94" s="267"/>
      <c r="E94" s="267"/>
      <c r="F94" s="267"/>
      <c r="G94" s="267"/>
      <c r="H94" s="267"/>
      <c r="I94" s="267"/>
      <c r="J94" s="267"/>
      <c r="K94" s="268"/>
      <c r="L94" s="109"/>
      <c r="M94" s="109"/>
      <c r="N94" s="110"/>
      <c r="O94" s="112">
        <f>O67</f>
        <v>0</v>
      </c>
    </row>
    <row r="95" spans="1:15" ht="17.399999999999999" x14ac:dyDescent="0.3">
      <c r="A95" s="266" t="s">
        <v>81</v>
      </c>
      <c r="B95" s="267"/>
      <c r="C95" s="267"/>
      <c r="D95" s="267"/>
      <c r="E95" s="267"/>
      <c r="F95" s="267"/>
      <c r="G95" s="267"/>
      <c r="H95" s="267"/>
      <c r="I95" s="267"/>
      <c r="J95" s="267"/>
      <c r="K95" s="268"/>
      <c r="L95" s="109"/>
      <c r="M95" s="109"/>
      <c r="N95" s="110"/>
      <c r="O95" s="113">
        <f>O74</f>
        <v>0</v>
      </c>
    </row>
    <row r="96" spans="1:15" ht="17.399999999999999" x14ac:dyDescent="0.3">
      <c r="A96" s="266" t="s">
        <v>82</v>
      </c>
      <c r="B96" s="267"/>
      <c r="C96" s="267"/>
      <c r="D96" s="267"/>
      <c r="E96" s="267"/>
      <c r="F96" s="267"/>
      <c r="G96" s="267"/>
      <c r="H96" s="267"/>
      <c r="I96" s="267"/>
      <c r="J96" s="267"/>
      <c r="K96" s="268"/>
      <c r="L96" s="109"/>
      <c r="M96" s="109"/>
      <c r="N96" s="110"/>
      <c r="O96" s="114">
        <f>O81</f>
        <v>0</v>
      </c>
    </row>
    <row r="97" spans="1:15" ht="18" thickBot="1" x14ac:dyDescent="0.35">
      <c r="A97" s="269" t="s">
        <v>83</v>
      </c>
      <c r="B97" s="270"/>
      <c r="C97" s="270"/>
      <c r="D97" s="270"/>
      <c r="E97" s="270"/>
      <c r="F97" s="270"/>
      <c r="G97" s="270"/>
      <c r="H97" s="270"/>
      <c r="I97" s="270"/>
      <c r="J97" s="270"/>
      <c r="K97" s="271"/>
      <c r="L97" s="109"/>
      <c r="M97" s="109"/>
      <c r="N97" s="110"/>
      <c r="O97" s="114">
        <f>O87</f>
        <v>0</v>
      </c>
    </row>
    <row r="98" spans="1:15" ht="24" thickTop="1" thickBot="1" x14ac:dyDescent="0.35">
      <c r="A98" s="241" t="s">
        <v>84</v>
      </c>
      <c r="B98" s="242"/>
      <c r="C98" s="242"/>
      <c r="D98" s="242"/>
      <c r="E98" s="242"/>
      <c r="F98" s="242"/>
      <c r="G98" s="242"/>
      <c r="H98" s="242"/>
      <c r="I98" s="242"/>
      <c r="J98" s="242"/>
      <c r="K98" s="243"/>
      <c r="L98" s="115"/>
      <c r="M98" s="116"/>
      <c r="N98" s="117"/>
      <c r="O98" s="118">
        <f>SUM(O93:O97)</f>
        <v>17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xNWiZJ0v0YpA8spGip/w5CmLW9ec9x4uHpjPfj1bqamOSjgLZifk4nTh8d+s/o5Xj0b4eJO8pVCpH/XvvIAc6g==" saltValue="HQDfvSCrgnkOfnDRUsAc7g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EVALUACION PERFIL </vt:lpstr>
      <vt:lpstr>LOZANO ROMERO HAROLD</vt:lpstr>
      <vt:lpstr>JURADO ATUESTA DANIEL</vt:lpstr>
      <vt:lpstr>LONDOÑO MARTINEZ LUIS ERNESTO </vt:lpstr>
      <vt:lpstr>LOZADA VALENCIA LUIS FELIPE </vt:lpstr>
      <vt:lpstr>AGREDO ROA LUIS HERNANDO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2015-04-08T01:44:03Z</dcterms:modified>
</cp:coreProperties>
</file>