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8. CIENCIAS DE LA SALUD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GENERAL" sheetId="1" state="hidden" r:id="rId1"/>
    <sheet name="EVALUACION DEL PERFIL " sheetId="6" r:id="rId2"/>
    <sheet name="OSCAR JAVIER VERGARA" sheetId="2" r:id="rId3"/>
    <sheet name="LUZ ELIANA ESPINOSA" sheetId="3" r:id="rId4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J7" i="6"/>
  <c r="K7" i="6" s="1"/>
  <c r="I7" i="6"/>
  <c r="H7" i="6"/>
  <c r="G7" i="6"/>
  <c r="K8" i="6" l="1"/>
  <c r="C11" i="2"/>
  <c r="O31" i="2" l="1"/>
  <c r="O97" i="3" l="1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L66" i="3"/>
  <c r="K66" i="3"/>
  <c r="J66" i="3"/>
  <c r="O65" i="3"/>
  <c r="O64" i="3"/>
  <c r="O63" i="3"/>
  <c r="O62" i="3"/>
  <c r="O61" i="3"/>
  <c r="O60" i="3"/>
  <c r="O59" i="3"/>
  <c r="O38" i="3"/>
  <c r="O33" i="3"/>
  <c r="K11" i="3" s="1"/>
  <c r="O28" i="3"/>
  <c r="O23" i="3"/>
  <c r="L11" i="3"/>
  <c r="I11" i="3"/>
  <c r="G11" i="3"/>
  <c r="E11" i="3"/>
  <c r="C11" i="3"/>
  <c r="E6" i="3"/>
  <c r="E5" i="3"/>
  <c r="Q2" i="3"/>
  <c r="O73" i="3" l="1"/>
  <c r="O74" i="3" s="1"/>
  <c r="O95" i="3" s="1"/>
  <c r="O66" i="3"/>
  <c r="O67" i="3" s="1"/>
  <c r="O94" i="3" s="1"/>
  <c r="O41" i="3"/>
  <c r="O93" i="3" s="1"/>
  <c r="J11" i="3"/>
  <c r="O11" i="3" s="1"/>
  <c r="I11" i="2"/>
  <c r="G11" i="2"/>
  <c r="O98" i="3" l="1"/>
  <c r="Q2" i="2"/>
  <c r="E6" i="2"/>
  <c r="E5" i="2"/>
  <c r="O38" i="2"/>
  <c r="L11" i="2" s="1"/>
  <c r="O33" i="2"/>
  <c r="K11" i="2" s="1"/>
  <c r="O28" i="2"/>
  <c r="J11" i="2" s="1"/>
  <c r="O23" i="2"/>
  <c r="O41" i="2" l="1"/>
  <c r="AC2" i="1"/>
  <c r="E4" i="3" s="1"/>
  <c r="E4" i="2" l="1"/>
  <c r="AC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O11" i="2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<sst xmlns="http://schemas.openxmlformats.org/spreadsheetml/2006/main" count="306" uniqueCount="156">
  <si>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</si>
  <si>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</si>
  <si>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</si>
  <si>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</si>
  <si>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</si>
  <si>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</si>
  <si>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</si>
  <si>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</si>
  <si>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</si>
  <si>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</si>
  <si>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</si>
  <si>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</si>
  <si>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</si>
  <si>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</si>
  <si>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</si>
  <si>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</si>
  <si>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</si>
  <si>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</si>
  <si>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</si>
  <si>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</si>
  <si>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</si>
  <si>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</si>
  <si>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</si>
  <si>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</si>
  <si>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</si>
  <si>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</si>
  <si>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</si>
  <si>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</si>
  <si>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</si>
  <si>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</si>
  <si>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</si>
  <si>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</si>
  <si>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</si>
  <si>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</si>
  <si>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</si>
  <si>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</si>
  <si>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</si>
  <si>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</si>
  <si>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</si>
  <si>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</si>
  <si>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</si>
  <si>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</si>
  <si>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</si>
  <si>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</si>
  <si>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</si>
  <si>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</si>
  <si>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</si>
  <si>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</si>
  <si>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</si>
  <si>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</si>
  <si>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</si>
  <si>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</si>
  <si>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</si>
  <si>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</si>
  <si>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</si>
  <si>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</si>
  <si>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</si>
  <si>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</si>
  <si>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</si>
  <si>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</si>
  <si>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</si>
  <si>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</si>
  <si>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</si>
  <si>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</si>
  <si>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</si>
  <si>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</si>
  <si>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</si>
  <si>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</si>
  <si>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</si>
  <si>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</si>
  <si>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</si>
  <si>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</si>
  <si>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</si>
  <si>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</si>
  <si>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</si>
  <si>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</si>
  <si>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</si>
  <si>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</si>
  <si>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</si>
  <si>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</si>
  <si>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</si>
  <si>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</si>
  <si>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</si>
  <si>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</si>
  <si>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</si>
  <si>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</si>
  <si>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</si>
  <si>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</si>
  <si>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</si>
  <si>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</si>
  <si>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</si>
  <si>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</si>
  <si>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</si>
  <si>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</si>
  <si>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</si>
  <si>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</si>
  <si>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</si>
  <si>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</si>
  <si>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</si>
  <si>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</si>
  <si>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CC</t>
  </si>
  <si>
    <t>BOGOTA</t>
  </si>
  <si>
    <t>CUNDINAMARCA</t>
  </si>
  <si>
    <t>NO REGISTRA</t>
  </si>
  <si>
    <t>FÍSICO</t>
  </si>
  <si>
    <t>IBAGUE</t>
  </si>
  <si>
    <t>TOLIMA</t>
  </si>
  <si>
    <t>CS-P-08-7</t>
  </si>
  <si>
    <t>ESPINOSA PEÑALOZA</t>
  </si>
  <si>
    <t>LUZ ELIANA</t>
  </si>
  <si>
    <t>3115855438
4073670</t>
  </si>
  <si>
    <t>leespinosap@gmail.com
luz.espinosa@colsubsidio.com</t>
  </si>
  <si>
    <t>CARRERA 39 C 29A-45 SUR BARRIO LA GUACA</t>
  </si>
  <si>
    <t>ENFERMERO - UNIVERSIDAD NACIONAL DE COLOMBIA - 28/02/1997</t>
  </si>
  <si>
    <t>ESPECIALISTA EN PROMOCION DE LA SALUD Y DESARROLLO HUMANO - UNIVERSIDAD COLEGIO MAYOR DE CUNDINAMARCA - 06/07/2012</t>
  </si>
  <si>
    <t>VERGARA ESCOBAR</t>
  </si>
  <si>
    <t>OSCAR JAVIER</t>
  </si>
  <si>
    <t>3112099428
3006576811</t>
  </si>
  <si>
    <t>ojvergarae@ut.edu.co</t>
  </si>
  <si>
    <t>CARRERA 7 N ° 68-22 TORRE 10 APTO 202</t>
  </si>
  <si>
    <t>ENFERMERO - FUNDACION UNIVERSITARIA DE CIENCIAS DE LA SALUD - 10/06/2004</t>
  </si>
  <si>
    <t>ESPECIALISTA EN PROMOCION DE LA SALUD Y DESARROLLO HUMANO - UNIVERSIDAD COLEGIO MAYOR DE CUNDINAMARCA - 07/07/2006</t>
  </si>
  <si>
    <t>MAGISTER EN ENFERMERIA CON ENFASIS EN GERENCIA DE SERVICIOS DE SALUD - UNIVERSIDAD NACIONAL DE COLOMBIA - NO GRADUADO</t>
  </si>
  <si>
    <t>VASQUEZ MORALES</t>
  </si>
  <si>
    <t>ANDREA</t>
  </si>
  <si>
    <t>3006463226
6612605</t>
  </si>
  <si>
    <t>anvamo24@hotmail.com</t>
  </si>
  <si>
    <t>CLL 174 N° 13-84 INT 6 APTO 703</t>
  </si>
  <si>
    <t>FISIOTERAPEUTA - UNIVERSIDAD MANUELA BELTRAN - 07/12/2005</t>
  </si>
  <si>
    <t>MASTER EN GERONTOLOGIA SOCIAL - UNIVERSIDAD DE GRANADA - 16/07/2009</t>
  </si>
  <si>
    <t>DOCTOR EN SALUD PUBLICA - UNIVERSIDAD DE ALICANTE, ESPAÑA - 30/05/2014</t>
  </si>
  <si>
    <t>VERGARA ESCOBAR OSCAR JAVIER</t>
  </si>
  <si>
    <t>NO GRADUADO</t>
  </si>
  <si>
    <t>ESPINOSA PEÑALOZA LUZ ELIANA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</si>
  <si>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</si>
  <si>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</si>
  <si>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</si>
  <si>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</si>
  <si>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</si>
  <si>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PROMOCIÓN DE LA SALUD</t>
  </si>
  <si>
    <t>PROFESIONAL DE ENFERMERÍA CON POSGRADO EN EL ÁREA DE LA PROMOCIÓN DE LA SALUD, CON EXPERIENCIA PROFESIONAL O DOCENTE DE TRES (3) AÑOS.</t>
  </si>
  <si>
    <t>ESPINOSA PEÑALOZA  LUZ ELIANA</t>
  </si>
  <si>
    <t>VERGARA ESCOBAR  OSCAR JAVIER</t>
  </si>
  <si>
    <t>COLSUBSIDIO - GERENCIA EPS -28/08/1993 AL 06/03/2015 = 1,52 PUNTOS
UNIVERSIDAD NACIONAL DE COLOMBIA - PROVISIONAL PÚBLICO ADMINISTRATIVO - 
17/11/1998 AL 31/12/1998 = 1,64 PUNTOS 
21/01/199 AL 23/12/1999 = 0,92 PUNTOS
19/01/2000 AL 8/05/2011 = 1,30 PUNTOS 
EXCEDE EL MÁXIMO</t>
  </si>
  <si>
    <t xml:space="preserve">NO REGISTRA </t>
  </si>
  <si>
    <t xml:space="preserve">CUIDADOS PROFESIONALES - ENFERMERO JEFE - 01/10/2007 AL 13/02/2009 = 1,36 PUNTOS
UNIVERSIDAD DEL TOLIMA - DIRECTOR DE PROGRAMA - 23/01/2014 AL 16/02/2015 =1,06 PUNTOS
HOSPITAL MEISSEN - ENFERMERO - 01/11/2004 AL 30/11/2005 = 1,07 PUNTOS
NUSIL CTA - ENFERMERO - 17/04/2006 AL 27/07/2006 = 0,27 PUNTOS
CAPRECOM - JEFE ENFERMERIA - 12/09/2007 AL 06/11/2007 = 0,15 PUNTOS
FUNDACION UNIVERSITARIA DE CIENCIAS DE LA SALUD - COORDINADOR ACADÉMICO DE FACULTAD - 17/06/2009 AL 30/06/2013= 2,10 PUNTOS
EXCEDE EL MÁXIMO </t>
  </si>
  <si>
    <t xml:space="preserve">FUNDACION UNIVERSITARIA DE CIENCIAS DE LA SALUD 
01/07/2008 AL 12/12/2008 = 0,7 PUNTOS 
FUNDACION UNIVERSITARIA DE CIENCIAS DE LA SALUD - 09/01/2007 AL 13/06/2008 - TIEMPO COMPLETO = 1 PUNTO
FUNDACION UNIVERSITARIA CIENCIAS DE LA SALUD - 01/07/2008 AL 12/12/2008 AL 30/11/2013 = 1,133 PUNTOS
UNIVERSIDAD DEL TOLIMA - PROFESOR CÁTEDRA - 240 HORAS = 0,5 PUNTOS
</t>
  </si>
  <si>
    <t xml:space="preserve">
COLOQUIO XIV DE INVESTIGACION EN ENFERMERIA - 2014 = 0,5 PUNTOS
XV CONVENCION Y FERIA INTERNACIONAL INFORMATICA 2013 = 0,5 PUNTOS 
</t>
  </si>
  <si>
    <t>VAC/BENÍTEZ/ESTEBAN LARA.</t>
  </si>
  <si>
    <t>ÁREA</t>
  </si>
  <si>
    <t>PRUEBA DE CONOCIMIENTOS</t>
  </si>
  <si>
    <t>PRESENTACIÓN ORAL/ EVALUACION JURADOS AREA (HASTA 15 PUNTOS)</t>
  </si>
  <si>
    <t>TOTAL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</si>
  <si>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</si>
  <si>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</si>
  <si>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CS-P-08-7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</si>
</sst>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7" fillId="5" borderId="49" xfId="4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0" fontId="0" fillId="5" borderId="0" xfId="0" applyFill="1"/>
    <xf numFmtId="0" fontId="28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7" fillId="0" borderId="0" xfId="0" applyFont="1" applyBorder="1" applyAlignment="1">
      <alignment horizontal="center"/>
    </xf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2" fontId="9" fillId="0" borderId="45" xfId="4" applyNumberFormat="1" applyFont="1" applyBorder="1" applyAlignment="1">
      <alignment horizontal="center" vertical="center" wrapText="1"/>
    </xf>
    <xf numFmtId="0" fontId="7" fillId="5" borderId="43" xfId="4" applyFont="1" applyFill="1" applyBorder="1" applyAlignment="1">
      <alignment horizontal="center" vertical="center" wrapText="1"/>
    </xf>
    <xf numFmtId="49" fontId="7" fillId="5" borderId="44" xfId="4" applyNumberFormat="1" applyFont="1" applyFill="1" applyBorder="1" applyAlignment="1">
      <alignment horizontal="justify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4" fontId="13" fillId="5" borderId="44" xfId="4" applyNumberFormat="1" applyFont="1" applyFill="1" applyBorder="1" applyAlignment="1">
      <alignment horizontal="center" vertical="center" wrapText="1"/>
    </xf>
    <xf numFmtId="4" fontId="26" fillId="5" borderId="44" xfId="0" applyNumberFormat="1" applyFont="1" applyFill="1" applyBorder="1" applyAlignment="1">
      <alignment horizontal="center" vertical="center"/>
    </xf>
    <xf numFmtId="2" fontId="33" fillId="5" borderId="44" xfId="0" applyNumberFormat="1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4" fontId="13" fillId="5" borderId="50" xfId="4" applyNumberFormat="1" applyFont="1" applyFill="1" applyBorder="1" applyAlignment="1">
      <alignment horizontal="center" vertical="center" wrapText="1"/>
    </xf>
    <xf numFmtId="4" fontId="26" fillId="5" borderId="50" xfId="0" applyNumberFormat="1" applyFont="1" applyFill="1" applyBorder="1" applyAlignment="1">
      <alignment horizontal="center" vertical="center"/>
    </xf>
    <xf numFmtId="2" fontId="33" fillId="5" borderId="50" xfId="0" applyNumberFormat="1" applyFont="1" applyFill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0" fillId="0" borderId="0" xfId="0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4" fillId="6" borderId="12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30" fillId="4" borderId="12" xfId="4" applyNumberFormat="1" applyFont="1" applyFill="1" applyBorder="1" applyAlignment="1" applyProtection="1">
      <alignment horizontal="center" vertical="center"/>
    </xf>
    <xf numFmtId="2" fontId="30" fillId="4" borderId="13" xfId="4" applyNumberFormat="1" applyFont="1" applyFill="1" applyBorder="1" applyAlignment="1" applyProtection="1">
      <alignment horizontal="center" vertical="center"/>
    </xf>
    <xf numFmtId="2" fontId="30" fillId="4" borderId="14" xfId="4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557893</xdr:colOff>
      <xdr:row>1</xdr:row>
      <xdr:rowOff>171450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16749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vamo24@hotmail.com" TargetMode="External"/><Relationship Id="rId1" Type="http://schemas.openxmlformats.org/officeDocument/2006/relationships/hyperlink" Target="mailto:ojvergarae@ut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zoomScale="80" zoomScaleNormal="80" workbookViewId="0">
      <selection activeCell="E14" sqref="E1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90" t="s">
        <v>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C1" s="119">
        <f>COUNTA(C:C)-1</f>
        <v>3</v>
      </c>
    </row>
    <row r="2" spans="1:29" ht="17.25" thickBot="1" x14ac:dyDescent="0.35">
      <c r="A2" s="190" t="s">
        <v>107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7" t="s">
        <v>93</v>
      </c>
      <c r="B3" s="194" t="s">
        <v>91</v>
      </c>
      <c r="C3" s="194" t="s">
        <v>92</v>
      </c>
      <c r="D3" s="194" t="s">
        <v>89</v>
      </c>
      <c r="E3" s="194" t="s">
        <v>90</v>
      </c>
      <c r="F3" s="194" t="s">
        <v>0</v>
      </c>
      <c r="G3" s="194" t="s">
        <v>1</v>
      </c>
      <c r="H3" s="194" t="s">
        <v>2</v>
      </c>
      <c r="I3" s="187" t="s">
        <v>3</v>
      </c>
      <c r="J3" s="187" t="s">
        <v>98</v>
      </c>
      <c r="K3" s="200" t="s">
        <v>4</v>
      </c>
      <c r="L3" s="201"/>
      <c r="M3" s="201"/>
      <c r="N3" s="202"/>
      <c r="O3" s="194" t="s">
        <v>5</v>
      </c>
      <c r="P3" s="194" t="s">
        <v>88</v>
      </c>
      <c r="Q3" s="187" t="s">
        <v>96</v>
      </c>
      <c r="R3" s="187" t="s">
        <v>97</v>
      </c>
      <c r="S3" s="194" t="s">
        <v>6</v>
      </c>
      <c r="T3" s="192" t="s">
        <v>16</v>
      </c>
      <c r="U3" s="192" t="s">
        <v>17</v>
      </c>
      <c r="V3" s="192" t="s">
        <v>18</v>
      </c>
      <c r="W3" s="192" t="s">
        <v>19</v>
      </c>
      <c r="X3" s="192" t="s">
        <v>20</v>
      </c>
      <c r="Y3" s="192" t="s">
        <v>21</v>
      </c>
      <c r="Z3" s="192" t="s">
        <v>22</v>
      </c>
      <c r="AA3" s="187" t="s">
        <v>94</v>
      </c>
    </row>
    <row r="4" spans="1:29" s="1" customFormat="1" ht="15.75" customHeight="1" thickBot="1" x14ac:dyDescent="0.25">
      <c r="A4" s="198"/>
      <c r="B4" s="195"/>
      <c r="C4" s="195"/>
      <c r="D4" s="195"/>
      <c r="E4" s="195"/>
      <c r="F4" s="195"/>
      <c r="G4" s="195"/>
      <c r="H4" s="195"/>
      <c r="I4" s="188"/>
      <c r="J4" s="188"/>
      <c r="K4" s="187" t="s">
        <v>7</v>
      </c>
      <c r="L4" s="121"/>
      <c r="M4" s="121" t="s">
        <v>8</v>
      </c>
      <c r="N4" s="122"/>
      <c r="O4" s="195"/>
      <c r="P4" s="195"/>
      <c r="Q4" s="188"/>
      <c r="R4" s="188"/>
      <c r="S4" s="195"/>
      <c r="T4" s="193"/>
      <c r="U4" s="193"/>
      <c r="V4" s="193"/>
      <c r="W4" s="193"/>
      <c r="X4" s="193"/>
      <c r="Y4" s="193"/>
      <c r="Z4" s="193"/>
      <c r="AA4" s="188"/>
    </row>
    <row r="5" spans="1:29" s="1" customFormat="1" ht="13.5" customHeight="1" thickBot="1" x14ac:dyDescent="0.25">
      <c r="A5" s="199"/>
      <c r="B5" s="196"/>
      <c r="C5" s="196"/>
      <c r="D5" s="196"/>
      <c r="E5" s="196"/>
      <c r="F5" s="196"/>
      <c r="G5" s="196"/>
      <c r="H5" s="196"/>
      <c r="I5" s="189"/>
      <c r="J5" s="189"/>
      <c r="K5" s="189"/>
      <c r="L5" s="122" t="s">
        <v>85</v>
      </c>
      <c r="M5" s="123" t="s">
        <v>86</v>
      </c>
      <c r="N5" s="123" t="s">
        <v>87</v>
      </c>
      <c r="O5" s="196"/>
      <c r="P5" s="196"/>
      <c r="Q5" s="189"/>
      <c r="R5" s="189"/>
      <c r="S5" s="196"/>
      <c r="T5" s="193"/>
      <c r="U5" s="193"/>
      <c r="V5" s="193"/>
      <c r="W5" s="193"/>
      <c r="X5" s="193"/>
      <c r="Y5" s="193"/>
      <c r="Z5" s="193"/>
      <c r="AA5" s="189"/>
    </row>
    <row r="6" spans="1:29" s="2" customFormat="1" ht="58.5" customHeight="1" x14ac:dyDescent="0.2">
      <c r="A6" s="125">
        <v>1</v>
      </c>
      <c r="B6" s="126" t="s">
        <v>100</v>
      </c>
      <c r="C6" s="126">
        <v>52204140</v>
      </c>
      <c r="D6" s="120" t="s">
        <v>108</v>
      </c>
      <c r="E6" s="120" t="s">
        <v>109</v>
      </c>
      <c r="F6" s="120" t="s">
        <v>110</v>
      </c>
      <c r="G6" s="145" t="s">
        <v>111</v>
      </c>
      <c r="H6" s="120" t="s">
        <v>112</v>
      </c>
      <c r="I6" s="120" t="s">
        <v>101</v>
      </c>
      <c r="J6" s="120" t="s">
        <v>102</v>
      </c>
      <c r="K6" s="120" t="s">
        <v>113</v>
      </c>
      <c r="L6" s="120" t="s">
        <v>114</v>
      </c>
      <c r="M6" s="120" t="s">
        <v>103</v>
      </c>
      <c r="N6" s="120" t="s">
        <v>103</v>
      </c>
      <c r="O6" s="120">
        <v>10</v>
      </c>
      <c r="P6" s="120" t="s">
        <v>104</v>
      </c>
      <c r="Q6" s="124">
        <v>0</v>
      </c>
      <c r="R6" s="124">
        <v>0</v>
      </c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135.75" customHeight="1" x14ac:dyDescent="0.2">
      <c r="A7" s="125">
        <v>2</v>
      </c>
      <c r="B7" s="126" t="s">
        <v>100</v>
      </c>
      <c r="C7" s="120">
        <v>80237689</v>
      </c>
      <c r="D7" s="120" t="s">
        <v>115</v>
      </c>
      <c r="E7" s="120" t="s">
        <v>116</v>
      </c>
      <c r="F7" s="120" t="s">
        <v>117</v>
      </c>
      <c r="G7" s="145" t="s">
        <v>118</v>
      </c>
      <c r="H7" s="120" t="s">
        <v>119</v>
      </c>
      <c r="I7" s="120" t="s">
        <v>105</v>
      </c>
      <c r="J7" s="120" t="s">
        <v>106</v>
      </c>
      <c r="K7" s="120" t="s">
        <v>120</v>
      </c>
      <c r="L7" s="120" t="s">
        <v>121</v>
      </c>
      <c r="M7" s="120" t="s">
        <v>122</v>
      </c>
      <c r="N7" s="120" t="s">
        <v>103</v>
      </c>
      <c r="O7" s="120">
        <v>127</v>
      </c>
      <c r="P7" s="120" t="s">
        <v>104</v>
      </c>
      <c r="Q7" s="124">
        <v>0</v>
      </c>
      <c r="R7" s="124">
        <v>0</v>
      </c>
      <c r="S7" s="124"/>
      <c r="T7" s="125"/>
      <c r="U7" s="126"/>
      <c r="V7" s="126"/>
      <c r="W7" s="126"/>
      <c r="X7" s="126"/>
      <c r="Y7" s="126"/>
      <c r="Z7" s="126"/>
      <c r="AA7" s="127"/>
    </row>
    <row r="8" spans="1:29" s="2" customFormat="1" ht="25.5" x14ac:dyDescent="0.2">
      <c r="A8" s="125">
        <v>3</v>
      </c>
      <c r="B8" s="126" t="s">
        <v>100</v>
      </c>
      <c r="C8" s="120">
        <v>52959686</v>
      </c>
      <c r="D8" s="120" t="s">
        <v>123</v>
      </c>
      <c r="E8" s="120" t="s">
        <v>124</v>
      </c>
      <c r="F8" s="120" t="s">
        <v>125</v>
      </c>
      <c r="G8" s="145" t="s">
        <v>126</v>
      </c>
      <c r="H8" s="120" t="s">
        <v>127</v>
      </c>
      <c r="I8" s="120" t="s">
        <v>101</v>
      </c>
      <c r="J8" s="120" t="s">
        <v>102</v>
      </c>
      <c r="K8" s="120" t="s">
        <v>128</v>
      </c>
      <c r="L8" s="120" t="s">
        <v>103</v>
      </c>
      <c r="M8" s="120" t="s">
        <v>129</v>
      </c>
      <c r="N8" s="120" t="s">
        <v>130</v>
      </c>
      <c r="O8" s="120">
        <v>40</v>
      </c>
      <c r="P8" s="120" t="s">
        <v>104</v>
      </c>
      <c r="Q8" s="124">
        <v>0</v>
      </c>
      <c r="R8" s="124">
        <v>0</v>
      </c>
      <c r="S8" s="124"/>
      <c r="T8" s="125"/>
      <c r="U8" s="126"/>
      <c r="V8" s="126"/>
      <c r="W8" s="126"/>
      <c r="X8" s="126"/>
      <c r="Y8" s="126"/>
      <c r="Z8" s="126"/>
      <c r="AA8" s="127"/>
    </row>
    <row r="9" spans="1:29" s="2" customFormat="1" ht="103.5" customHeight="1" x14ac:dyDescent="0.2">
      <c r="A9" s="125"/>
      <c r="B9" s="126"/>
      <c r="C9" s="120"/>
      <c r="D9" s="120"/>
      <c r="E9" s="120"/>
      <c r="F9" s="120"/>
      <c r="G9" s="145"/>
      <c r="H9" s="120"/>
      <c r="I9" s="120"/>
      <c r="J9" s="120"/>
      <c r="K9" s="120"/>
      <c r="L9" s="120"/>
      <c r="M9" s="120"/>
      <c r="N9" s="120"/>
      <c r="O9" s="120"/>
      <c r="P9" s="120"/>
      <c r="Q9" s="124"/>
      <c r="R9" s="124"/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1" customFormat="1" ht="15" x14ac:dyDescent="0.2">
      <c r="A10" s="125">
        <v>6</v>
      </c>
      <c r="B10" s="126"/>
      <c r="C10" s="120"/>
      <c r="D10" s="120"/>
      <c r="E10" s="120"/>
      <c r="F10" s="120"/>
      <c r="G10" s="145"/>
      <c r="H10" s="120"/>
      <c r="I10" s="120"/>
      <c r="J10" s="120"/>
      <c r="K10" s="120"/>
      <c r="L10" s="120"/>
      <c r="M10" s="120"/>
      <c r="N10" s="120"/>
      <c r="O10" s="120"/>
      <c r="P10" s="120"/>
      <c r="Q10" s="124"/>
      <c r="R10" s="124"/>
      <c r="S10" s="124"/>
      <c r="T10" s="128"/>
      <c r="U10" s="129"/>
      <c r="V10" s="129"/>
      <c r="W10" s="129"/>
      <c r="X10" s="129"/>
      <c r="Y10" s="129"/>
      <c r="Z10" s="129"/>
      <c r="AA10" s="130"/>
    </row>
    <row r="11" spans="1:29" s="2" customFormat="1" ht="15" x14ac:dyDescent="0.2">
      <c r="A11" s="125">
        <v>7</v>
      </c>
      <c r="B11" s="126"/>
      <c r="C11" s="120"/>
      <c r="D11" s="120"/>
      <c r="E11" s="120"/>
      <c r="F11" s="120"/>
      <c r="G11" s="145"/>
      <c r="H11" s="120"/>
      <c r="I11" s="120"/>
      <c r="J11" s="120"/>
      <c r="K11" s="120"/>
      <c r="L11" s="120"/>
      <c r="M11" s="120"/>
      <c r="N11" s="120"/>
      <c r="O11" s="120"/>
      <c r="P11" s="120"/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15" x14ac:dyDescent="0.2">
      <c r="A12" s="125">
        <v>8</v>
      </c>
      <c r="B12" s="126"/>
      <c r="C12" s="120"/>
      <c r="D12" s="120"/>
      <c r="E12" s="120"/>
      <c r="F12" s="120"/>
      <c r="G12" s="145"/>
      <c r="H12" s="120"/>
      <c r="I12" s="120"/>
      <c r="J12" s="120"/>
      <c r="K12" s="120"/>
      <c r="L12" s="120"/>
      <c r="M12" s="120"/>
      <c r="N12" s="120"/>
      <c r="O12" s="120"/>
      <c r="P12" s="120"/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2" customFormat="1" ht="15" x14ac:dyDescent="0.2">
      <c r="A13" s="125">
        <v>9</v>
      </c>
      <c r="B13" s="126"/>
      <c r="C13" s="120"/>
      <c r="D13" s="120"/>
      <c r="E13" s="120"/>
      <c r="F13" s="120"/>
      <c r="G13" s="145"/>
      <c r="H13" s="120"/>
      <c r="I13" s="120"/>
      <c r="J13" s="120"/>
      <c r="K13" s="120"/>
      <c r="L13" s="120"/>
      <c r="M13" s="120"/>
      <c r="N13" s="120"/>
      <c r="O13" s="120"/>
      <c r="P13" s="120"/>
      <c r="Q13" s="124"/>
      <c r="R13" s="124"/>
      <c r="S13" s="124"/>
      <c r="T13" s="125"/>
      <c r="U13" s="126"/>
      <c r="V13" s="126"/>
      <c r="W13" s="126"/>
      <c r="X13" s="126"/>
      <c r="Y13" s="126"/>
      <c r="Z13" s="126"/>
      <c r="AA13" s="127"/>
    </row>
    <row r="14" spans="1:29" s="2" customFormat="1" ht="15" x14ac:dyDescent="0.2">
      <c r="A14" s="125">
        <v>10</v>
      </c>
      <c r="B14" s="126"/>
      <c r="C14" s="120"/>
      <c r="D14" s="120"/>
      <c r="E14" s="120"/>
      <c r="F14" s="120"/>
      <c r="G14" s="145"/>
      <c r="H14" s="120"/>
      <c r="I14" s="120"/>
      <c r="J14" s="120"/>
      <c r="K14" s="120"/>
      <c r="L14" s="120"/>
      <c r="M14" s="120"/>
      <c r="N14" s="120"/>
      <c r="O14" s="120"/>
      <c r="P14" s="120"/>
      <c r="Q14" s="124"/>
      <c r="R14" s="124"/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1" customFormat="1" ht="12.75" x14ac:dyDescent="0.2">
      <c r="A15" s="125">
        <v>11</v>
      </c>
      <c r="B15" s="126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4"/>
      <c r="R15" s="124"/>
      <c r="S15" s="124"/>
      <c r="T15" s="128"/>
      <c r="U15" s="129"/>
      <c r="V15" s="129"/>
      <c r="W15" s="129"/>
      <c r="X15" s="129"/>
      <c r="Y15" s="129"/>
      <c r="Z15" s="129"/>
      <c r="AA15" s="130"/>
    </row>
    <row r="16" spans="1:29" s="2" customFormat="1" ht="12.75" x14ac:dyDescent="0.2">
      <c r="A16" s="125">
        <v>12</v>
      </c>
      <c r="B16" s="126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12.75" x14ac:dyDescent="0.2">
      <c r="A17" s="125">
        <v>13</v>
      </c>
      <c r="B17" s="126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2" customFormat="1" ht="12.75" x14ac:dyDescent="0.2">
      <c r="A18" s="125">
        <v>14</v>
      </c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4"/>
      <c r="R18" s="124"/>
      <c r="S18" s="124"/>
      <c r="T18" s="125"/>
      <c r="U18" s="126"/>
      <c r="V18" s="126"/>
      <c r="W18" s="126"/>
      <c r="X18" s="126"/>
      <c r="Y18" s="126"/>
      <c r="Z18" s="126"/>
      <c r="AA18" s="127"/>
    </row>
    <row r="19" spans="1:27" s="2" customFormat="1" ht="12.75" x14ac:dyDescent="0.2">
      <c r="A19" s="125">
        <v>15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1" customFormat="1" ht="12.75" x14ac:dyDescent="0.2">
      <c r="A20" s="125">
        <v>16</v>
      </c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4"/>
      <c r="R20" s="124"/>
      <c r="S20" s="124"/>
      <c r="T20" s="128"/>
      <c r="U20" s="129"/>
      <c r="V20" s="129"/>
      <c r="W20" s="129"/>
      <c r="X20" s="129"/>
      <c r="Y20" s="129"/>
      <c r="Z20" s="129"/>
      <c r="AA20" s="130"/>
    </row>
    <row r="21" spans="1:27" s="2" customFormat="1" ht="12.75" x14ac:dyDescent="0.2">
      <c r="A21" s="125">
        <v>17</v>
      </c>
      <c r="B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ht="12.75" x14ac:dyDescent="0.2">
      <c r="A22" s="125">
        <v>18</v>
      </c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s="2" customFormat="1" ht="12.75" x14ac:dyDescent="0.2">
      <c r="A23" s="125">
        <v>19</v>
      </c>
      <c r="B23" s="12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4"/>
      <c r="R23" s="124"/>
      <c r="S23" s="124"/>
      <c r="T23" s="125"/>
      <c r="U23" s="126"/>
      <c r="V23" s="126"/>
      <c r="W23" s="126"/>
      <c r="X23" s="126"/>
      <c r="Y23" s="126"/>
      <c r="Z23" s="126"/>
      <c r="AA23" s="127"/>
    </row>
    <row r="24" spans="1:27" s="2" customFormat="1" ht="12.75" x14ac:dyDescent="0.2">
      <c r="A24" s="125">
        <v>20</v>
      </c>
      <c r="B24" s="12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4"/>
      <c r="R24" s="124"/>
      <c r="S24" s="124"/>
      <c r="T24" s="125"/>
      <c r="U24" s="126"/>
      <c r="V24" s="126"/>
      <c r="W24" s="126"/>
      <c r="X24" s="126"/>
      <c r="Y24" s="126"/>
      <c r="Z24" s="126"/>
      <c r="AA24" s="127"/>
    </row>
    <row r="25" spans="1:27" x14ac:dyDescent="0.3">
      <c r="A25" s="125">
        <v>21</v>
      </c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x14ac:dyDescent="0.3">
      <c r="A26" s="125">
        <v>22</v>
      </c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x14ac:dyDescent="0.3">
      <c r="A27" s="125">
        <v>23</v>
      </c>
      <c r="B27" s="131"/>
      <c r="C27" s="132"/>
      <c r="D27" s="132"/>
      <c r="E27" s="133"/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x14ac:dyDescent="0.3">
      <c r="A28" s="125">
        <v>24</v>
      </c>
      <c r="B28" s="131"/>
      <c r="C28" s="132"/>
      <c r="D28" s="132"/>
      <c r="E28" s="133"/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x14ac:dyDescent="0.3">
      <c r="A29" s="125">
        <v>25</v>
      </c>
      <c r="B29" s="131"/>
      <c r="C29" s="132"/>
      <c r="D29" s="132"/>
      <c r="E29" s="133" t="str">
        <f>TRIM(RIGHT(SUBSTITUTE(E28,"-", REPT("-",LEN(E28))),LEN(E28)))</f>
        <v/>
      </c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x14ac:dyDescent="0.3">
      <c r="A30" s="125">
        <v>26</v>
      </c>
      <c r="B30" s="131"/>
      <c r="C30" s="132"/>
      <c r="D30" s="132"/>
      <c r="E30" s="137" t="str">
        <f>RIGHT(E28,1)</f>
        <v/>
      </c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x14ac:dyDescent="0.3">
      <c r="A31" s="125">
        <v>27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x14ac:dyDescent="0.3">
      <c r="A32" s="125">
        <v>28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x14ac:dyDescent="0.3">
      <c r="A33" s="125">
        <v>29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x14ac:dyDescent="0.3">
      <c r="A34" s="125">
        <v>30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x14ac:dyDescent="0.3">
      <c r="A35" s="125">
        <v>31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x14ac:dyDescent="0.3">
      <c r="A36" s="125">
        <v>32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x14ac:dyDescent="0.3">
      <c r="A37" s="125">
        <v>33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x14ac:dyDescent="0.3">
      <c r="A38" s="125">
        <v>34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x14ac:dyDescent="0.3">
      <c r="A39" s="125">
        <v>35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x14ac:dyDescent="0.3">
      <c r="A40" s="125">
        <v>36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x14ac:dyDescent="0.3">
      <c r="A41" s="125">
        <v>37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x14ac:dyDescent="0.3">
      <c r="A42" s="125">
        <v>38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x14ac:dyDescent="0.3">
      <c r="A43" s="125">
        <v>39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x14ac:dyDescent="0.3">
      <c r="A44" s="125">
        <v>40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x14ac:dyDescent="0.3">
      <c r="A45" s="125">
        <v>41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x14ac:dyDescent="0.3">
      <c r="A46" s="125">
        <v>42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x14ac:dyDescent="0.3">
      <c r="A47" s="125">
        <v>43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x14ac:dyDescent="0.3">
      <c r="A48" s="125">
        <v>44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x14ac:dyDescent="0.3">
      <c r="A49" s="125">
        <v>45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x14ac:dyDescent="0.3">
      <c r="A50" s="125">
        <v>46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x14ac:dyDescent="0.3">
      <c r="A51" s="125">
        <v>47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x14ac:dyDescent="0.3">
      <c r="A52" s="125">
        <v>48</v>
      </c>
      <c r="B52" s="131"/>
      <c r="C52" s="132"/>
      <c r="D52" s="132"/>
      <c r="E52" s="133"/>
      <c r="F52" s="133"/>
      <c r="G52" s="133"/>
      <c r="H52" s="133"/>
      <c r="I52" s="150"/>
      <c r="J52" s="133"/>
      <c r="K52" s="131"/>
      <c r="L52" s="131"/>
      <c r="M52" s="131"/>
      <c r="N52" s="131"/>
      <c r="O52" s="131"/>
      <c r="P52" s="131"/>
      <c r="Q52" s="134"/>
      <c r="R52" s="134"/>
      <c r="S52" s="134"/>
      <c r="T52" s="135"/>
      <c r="U52" s="131"/>
      <c r="V52" s="131"/>
      <c r="W52" s="131"/>
      <c r="X52" s="131"/>
      <c r="Y52" s="131"/>
      <c r="Z52" s="131"/>
      <c r="AA52" s="136"/>
    </row>
    <row r="53" spans="1:27" x14ac:dyDescent="0.3">
      <c r="A53" s="125">
        <v>49</v>
      </c>
      <c r="B53" s="131"/>
      <c r="C53" s="132"/>
      <c r="D53" s="132"/>
      <c r="E53" s="133"/>
      <c r="F53" s="133"/>
      <c r="G53" s="133"/>
      <c r="H53" s="133"/>
      <c r="I53" s="150"/>
      <c r="J53" s="133"/>
      <c r="K53" s="131"/>
      <c r="L53" s="131"/>
      <c r="M53" s="131"/>
      <c r="N53" s="131"/>
      <c r="O53" s="131"/>
      <c r="P53" s="131"/>
      <c r="Q53" s="134"/>
      <c r="R53" s="134"/>
      <c r="S53" s="134"/>
      <c r="T53" s="135"/>
      <c r="U53" s="131"/>
      <c r="V53" s="131"/>
      <c r="W53" s="131"/>
      <c r="X53" s="131"/>
      <c r="Y53" s="131"/>
      <c r="Z53" s="131"/>
      <c r="AA53" s="136"/>
    </row>
    <row r="54" spans="1:27" ht="17.25" thickBot="1" x14ac:dyDescent="0.35">
      <c r="A54" s="138">
        <v>50</v>
      </c>
      <c r="B54" s="139"/>
      <c r="C54" s="140"/>
      <c r="D54" s="140"/>
      <c r="E54" s="141"/>
      <c r="F54" s="141"/>
      <c r="G54" s="141"/>
      <c r="H54" s="141"/>
      <c r="I54" s="151"/>
      <c r="J54" s="141"/>
      <c r="K54" s="139"/>
      <c r="L54" s="139"/>
      <c r="M54" s="139"/>
      <c r="N54" s="139"/>
      <c r="O54" s="139"/>
      <c r="P54" s="139"/>
      <c r="Q54" s="142"/>
      <c r="R54" s="142"/>
      <c r="S54" s="142"/>
      <c r="T54" s="143"/>
      <c r="U54" s="139"/>
      <c r="V54" s="139"/>
      <c r="W54" s="139"/>
      <c r="X54" s="139"/>
      <c r="Y54" s="139"/>
      <c r="Z54" s="139"/>
      <c r="AA54" s="144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7" r:id="rId1"/>
    <hyperlink ref="G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abSelected="1" workbookViewId="0">
      <selection activeCell="A3" sqref="A3"/>
    </sheetView>
  </sheetViews>
  <sheetFormatPr baseColWidth="10" defaultRowHeight="15" x14ac:dyDescent="0.25"/>
  <cols>
    <col min="2" max="2" width="24.140625" customWidth="1"/>
    <col min="3" max="3" width="18.140625" customWidth="1"/>
    <col min="4" max="4" width="18.5703125" customWidth="1"/>
    <col min="5" max="5" width="27.28515625" customWidth="1"/>
    <col min="6" max="6" width="19.7109375" customWidth="1"/>
    <col min="7" max="7" width="18.140625" customWidth="1"/>
    <col min="8" max="8" width="17.5703125" customWidth="1"/>
    <col min="9" max="9" width="16.28515625" customWidth="1"/>
    <col min="10" max="10" width="17" customWidth="1"/>
    <col min="11" max="11" width="14.5703125" customWidth="1"/>
    <col min="12" max="12" width="34.28515625" customWidth="1"/>
  </cols>
  <sheetData>
    <row r="1" spans="1:12" ht="42.75" customHeight="1" x14ac:dyDescent="0.25">
      <c r="A1" s="203" t="s">
        <v>134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2.5" customHeight="1" x14ac:dyDescent="0.25">
      <c r="A2" s="220" t="s">
        <v>155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5.75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186" customFormat="1" ht="57" customHeight="1" thickBot="1" x14ac:dyDescent="0.3">
      <c r="A4" s="204" t="s">
        <v>154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63.75" customHeight="1" thickBot="1" x14ac:dyDescent="0.3">
      <c r="A5" s="211" t="s">
        <v>135</v>
      </c>
      <c r="B5" s="211" t="s">
        <v>136</v>
      </c>
      <c r="C5" s="211" t="s">
        <v>137</v>
      </c>
      <c r="D5" s="211" t="s">
        <v>149</v>
      </c>
      <c r="E5" s="211" t="s">
        <v>138</v>
      </c>
      <c r="F5" s="213" t="s">
        <v>23</v>
      </c>
      <c r="G5" s="217" t="s">
        <v>150</v>
      </c>
      <c r="H5" s="218"/>
      <c r="I5" s="218"/>
      <c r="J5" s="218"/>
      <c r="K5" s="218"/>
      <c r="L5" s="219"/>
    </row>
    <row r="6" spans="1:12" ht="56.25" customHeight="1" thickBot="1" x14ac:dyDescent="0.3">
      <c r="A6" s="212"/>
      <c r="B6" s="212"/>
      <c r="C6" s="212"/>
      <c r="D6" s="212"/>
      <c r="E6" s="212"/>
      <c r="F6" s="214"/>
      <c r="G6" s="171" t="s">
        <v>43</v>
      </c>
      <c r="H6" s="171" t="s">
        <v>151</v>
      </c>
      <c r="I6" s="171" t="s">
        <v>68</v>
      </c>
      <c r="J6" s="171" t="s">
        <v>74</v>
      </c>
      <c r="K6" s="172" t="s">
        <v>152</v>
      </c>
      <c r="L6" s="173" t="s">
        <v>6</v>
      </c>
    </row>
    <row r="7" spans="1:12" s="164" customFormat="1" ht="99.75" customHeight="1" x14ac:dyDescent="0.25">
      <c r="A7" s="175">
        <v>1</v>
      </c>
      <c r="B7" s="176" t="s">
        <v>142</v>
      </c>
      <c r="C7" s="207" t="s">
        <v>99</v>
      </c>
      <c r="D7" s="215" t="s">
        <v>139</v>
      </c>
      <c r="E7" s="209" t="s">
        <v>140</v>
      </c>
      <c r="F7" s="177">
        <v>14.33</v>
      </c>
      <c r="G7" s="178">
        <f>'OSCAR JAVIER VERGARA'!O94</f>
        <v>20.666666666666668</v>
      </c>
      <c r="H7" s="179">
        <f>'OSCAR JAVIER VERGARA'!O95</f>
        <v>11</v>
      </c>
      <c r="I7" s="179">
        <f>'OSCAR JAVIER VERGARA'!O96</f>
        <v>12</v>
      </c>
      <c r="J7" s="179">
        <f>'OSCAR JAVIER VERGARA'!O97</f>
        <v>1.3</v>
      </c>
      <c r="K7" s="180">
        <f>SUM(F7:J7)</f>
        <v>59.296666666666667</v>
      </c>
      <c r="L7" s="174" t="s">
        <v>153</v>
      </c>
    </row>
    <row r="8" spans="1:12" s="164" customFormat="1" ht="113.25" customHeight="1" thickBot="1" x14ac:dyDescent="0.3">
      <c r="A8" s="162">
        <v>2</v>
      </c>
      <c r="B8" s="181" t="s">
        <v>141</v>
      </c>
      <c r="C8" s="208"/>
      <c r="D8" s="216"/>
      <c r="E8" s="210"/>
      <c r="F8" s="163">
        <v>10</v>
      </c>
      <c r="G8" s="182">
        <f>'LUZ ELIANA ESPINOSA'!O94</f>
        <v>15</v>
      </c>
      <c r="H8" s="183">
        <f>'LUZ ELIANA ESPINOSA'!O95</f>
        <v>6</v>
      </c>
      <c r="I8" s="183">
        <f>'LUZ ELIANA ESPINOSA'!O96</f>
        <v>7.5</v>
      </c>
      <c r="J8" s="183">
        <f>'LUZ ELIANA ESPINOSA'!O97</f>
        <v>1.2</v>
      </c>
      <c r="K8" s="184">
        <f>SUM(F8:J8)</f>
        <v>39.700000000000003</v>
      </c>
      <c r="L8" s="185" t="s">
        <v>153</v>
      </c>
    </row>
    <row r="9" spans="1:12" ht="18" x14ac:dyDescent="0.25">
      <c r="A9" s="165" t="s">
        <v>148</v>
      </c>
      <c r="B9" s="166"/>
      <c r="C9" s="166"/>
      <c r="D9" s="166"/>
      <c r="E9" s="167"/>
      <c r="F9" s="168"/>
      <c r="G9" s="169"/>
    </row>
  </sheetData>
  <sheetProtection password="D6E2" sheet="1" objects="1" scenarios="1"/>
  <mergeCells count="13">
    <mergeCell ref="A1:L1"/>
    <mergeCell ref="A4:L4"/>
    <mergeCell ref="C7:C8"/>
    <mergeCell ref="E7:E8"/>
    <mergeCell ref="A5:A6"/>
    <mergeCell ref="B5:B6"/>
    <mergeCell ref="C5:C6"/>
    <mergeCell ref="E5:E6"/>
    <mergeCell ref="F5:F6"/>
    <mergeCell ref="D5:D6"/>
    <mergeCell ref="D7:D8"/>
    <mergeCell ref="G5:L5"/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J60" sqref="J6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49"/>
      <c r="B1" s="350"/>
      <c r="C1" s="350"/>
      <c r="D1" s="350"/>
      <c r="E1" s="351"/>
      <c r="F1" s="347" t="s">
        <v>9</v>
      </c>
      <c r="G1" s="347"/>
      <c r="H1" s="347"/>
      <c r="I1" s="347"/>
      <c r="J1" s="347"/>
      <c r="K1" s="347"/>
      <c r="L1" s="347"/>
      <c r="M1" s="347"/>
      <c r="N1" s="347"/>
      <c r="O1" s="348"/>
    </row>
    <row r="2" spans="1:17" ht="45" customHeight="1" thickBot="1" x14ac:dyDescent="0.3">
      <c r="A2" s="352"/>
      <c r="B2" s="353"/>
      <c r="C2" s="353"/>
      <c r="D2" s="353"/>
      <c r="E2" s="354"/>
      <c r="F2" s="347" t="s">
        <v>10</v>
      </c>
      <c r="G2" s="347"/>
      <c r="H2" s="347"/>
      <c r="I2" s="347"/>
      <c r="J2" s="347"/>
      <c r="K2" s="347"/>
      <c r="L2" s="347"/>
      <c r="M2" s="347"/>
      <c r="N2" s="347"/>
      <c r="O2" s="348"/>
      <c r="Q2" s="147" t="str">
        <f ca="1">MID(CELL("nombrearchivo",'OSCAR JAVIER VERGARA'!E10),FIND("]", CELL("nombrearchivo",'OSCAR JAVIER VERGARA'!E10),1)+1,LEN(CELL("nombrearchivo",'OSCAR JAVIER VERGARA'!E10))-FIND("]",CELL("nombrearchivo",'OSCAR JAVIER VERGARA'!E10),1))</f>
        <v>OSCAR JAVIER VERGARA</v>
      </c>
    </row>
    <row r="3" spans="1:17" ht="19.5" customHeight="1" thickBot="1" x14ac:dyDescent="0.3">
      <c r="A3" s="355"/>
      <c r="B3" s="356"/>
      <c r="C3" s="356"/>
      <c r="D3" s="356"/>
      <c r="E3" s="357"/>
      <c r="F3" s="347" t="s">
        <v>95</v>
      </c>
      <c r="G3" s="347"/>
      <c r="H3" s="347"/>
      <c r="I3" s="347"/>
      <c r="J3" s="347"/>
      <c r="K3" s="347"/>
      <c r="L3" s="347"/>
      <c r="M3" s="347"/>
      <c r="N3" s="347"/>
      <c r="O3" s="348"/>
      <c r="Q3" s="147"/>
    </row>
    <row r="4" spans="1:17" ht="15.75" x14ac:dyDescent="0.25">
      <c r="A4" s="345" t="s">
        <v>11</v>
      </c>
      <c r="B4" s="346"/>
      <c r="C4" s="346"/>
      <c r="D4" s="346"/>
      <c r="E4" s="358" t="str">
        <f>GENERAL!AC$2</f>
        <v>PLANTA</v>
      </c>
      <c r="F4" s="358"/>
      <c r="G4" s="358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319" t="s">
        <v>12</v>
      </c>
      <c r="B5" s="320"/>
      <c r="C5" s="320"/>
      <c r="D5" s="320"/>
      <c r="E5" s="359" t="str">
        <f>GENERAL!A$2</f>
        <v>CS-P-08-7</v>
      </c>
      <c r="F5" s="359"/>
      <c r="G5" s="3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19" t="s">
        <v>13</v>
      </c>
      <c r="B6" s="320"/>
      <c r="C6" s="320"/>
      <c r="D6" s="32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7" t="s">
        <v>14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</row>
    <row r="9" spans="1:17" ht="15" customHeight="1" x14ac:dyDescent="0.25">
      <c r="A9" s="321" t="s">
        <v>15</v>
      </c>
      <c r="B9" s="322"/>
      <c r="C9" s="325" t="s">
        <v>16</v>
      </c>
      <c r="D9" s="14"/>
      <c r="E9" s="338" t="s">
        <v>17</v>
      </c>
      <c r="F9" s="339"/>
      <c r="G9" s="338" t="s">
        <v>18</v>
      </c>
      <c r="H9" s="339"/>
      <c r="I9" s="327" t="s">
        <v>19</v>
      </c>
      <c r="J9" s="327" t="s">
        <v>20</v>
      </c>
      <c r="K9" s="327" t="s">
        <v>21</v>
      </c>
      <c r="L9" s="343" t="s">
        <v>22</v>
      </c>
      <c r="M9" s="329"/>
      <c r="N9" s="329"/>
      <c r="O9" s="331" t="s">
        <v>23</v>
      </c>
    </row>
    <row r="10" spans="1:17" ht="31.5" customHeight="1" thickBot="1" x14ac:dyDescent="0.3">
      <c r="A10" s="323"/>
      <c r="B10" s="324"/>
      <c r="C10" s="326"/>
      <c r="D10" s="16"/>
      <c r="E10" s="326"/>
      <c r="F10" s="340"/>
      <c r="G10" s="326"/>
      <c r="H10" s="340"/>
      <c r="I10" s="328"/>
      <c r="J10" s="328"/>
      <c r="K10" s="328"/>
      <c r="L10" s="344"/>
      <c r="M10" s="330"/>
      <c r="N10" s="330"/>
      <c r="O10" s="332"/>
    </row>
    <row r="11" spans="1:17" ht="44.25" customHeight="1" thickBot="1" x14ac:dyDescent="0.3">
      <c r="A11" s="333" t="s">
        <v>131</v>
      </c>
      <c r="B11" s="334"/>
      <c r="C11" s="17">
        <f>O15</f>
        <v>4</v>
      </c>
      <c r="D11" s="18"/>
      <c r="E11" s="341">
        <f>O17</f>
        <v>1</v>
      </c>
      <c r="F11" s="342"/>
      <c r="G11" s="341">
        <f>O19</f>
        <v>0</v>
      </c>
      <c r="H11" s="342"/>
      <c r="I11" s="19">
        <f>O21</f>
        <v>0</v>
      </c>
      <c r="J11" s="19">
        <f>O28</f>
        <v>5</v>
      </c>
      <c r="K11" s="19">
        <f>O33</f>
        <v>3.33</v>
      </c>
      <c r="L11" s="20">
        <f>O38</f>
        <v>1</v>
      </c>
      <c r="M11" s="21"/>
      <c r="N11" s="21"/>
      <c r="O11" s="22">
        <f>IF( SUM(C11:L11)&lt;=30,SUM(C11:L11),"EXCEDE LOS 30 PUNTOS")</f>
        <v>14.33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35" t="s">
        <v>24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7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252" t="s">
        <v>27</v>
      </c>
      <c r="B15" s="254"/>
      <c r="C15" s="26"/>
      <c r="D15" s="305" t="s">
        <v>120</v>
      </c>
      <c r="E15" s="306"/>
      <c r="F15" s="306"/>
      <c r="G15" s="306"/>
      <c r="H15" s="306"/>
      <c r="I15" s="306"/>
      <c r="J15" s="306"/>
      <c r="K15" s="306"/>
      <c r="L15" s="306"/>
      <c r="M15" s="30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08" t="s">
        <v>28</v>
      </c>
      <c r="B17" s="309"/>
      <c r="C17" s="7"/>
      <c r="D17" s="32"/>
      <c r="E17" s="316" t="s">
        <v>121</v>
      </c>
      <c r="F17" s="317"/>
      <c r="G17" s="317"/>
      <c r="H17" s="317"/>
      <c r="I17" s="317"/>
      <c r="J17" s="317"/>
      <c r="K17" s="317"/>
      <c r="L17" s="317"/>
      <c r="M17" s="318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08" t="s">
        <v>29</v>
      </c>
      <c r="B19" s="309"/>
      <c r="C19" s="26"/>
      <c r="D19" s="33"/>
      <c r="E19" s="317" t="s">
        <v>132</v>
      </c>
      <c r="F19" s="317"/>
      <c r="G19" s="317"/>
      <c r="H19" s="317"/>
      <c r="I19" s="317"/>
      <c r="J19" s="317"/>
      <c r="K19" s="317"/>
      <c r="L19" s="317"/>
      <c r="M19" s="318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08" t="s">
        <v>30</v>
      </c>
      <c r="B21" s="309"/>
      <c r="C21" s="26"/>
      <c r="D21" s="313" t="s">
        <v>132</v>
      </c>
      <c r="E21" s="314"/>
      <c r="F21" s="314"/>
      <c r="G21" s="314"/>
      <c r="H21" s="314"/>
      <c r="I21" s="314"/>
      <c r="J21" s="314"/>
      <c r="K21" s="314"/>
      <c r="L21" s="314"/>
      <c r="M21" s="315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46">
        <f>IF( SUM(O15:O21)&lt;=10,SUM(O15:O21),"EXCEDE LOS 10 PUNTOS VALIDOS")</f>
        <v>5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53.75" customHeight="1" thickBot="1" x14ac:dyDescent="0.3">
      <c r="A26" s="252" t="s">
        <v>33</v>
      </c>
      <c r="B26" s="254"/>
      <c r="C26" s="26"/>
      <c r="D26" s="305" t="s">
        <v>145</v>
      </c>
      <c r="E26" s="306"/>
      <c r="F26" s="306"/>
      <c r="G26" s="306"/>
      <c r="H26" s="306"/>
      <c r="I26" s="306"/>
      <c r="J26" s="306"/>
      <c r="K26" s="306"/>
      <c r="L26" s="306"/>
      <c r="M26" s="30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36"/>
      <c r="O28" s="14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252" t="s">
        <v>36</v>
      </c>
      <c r="B31" s="254"/>
      <c r="C31" s="26"/>
      <c r="D31" s="305" t="s">
        <v>146</v>
      </c>
      <c r="E31" s="306"/>
      <c r="F31" s="306"/>
      <c r="G31" s="306"/>
      <c r="H31" s="306"/>
      <c r="I31" s="306"/>
      <c r="J31" s="306"/>
      <c r="K31" s="306"/>
      <c r="L31" s="306"/>
      <c r="M31" s="307"/>
      <c r="N31" s="27"/>
      <c r="O31" s="28">
        <f>1+1.13+0.5+0.7</f>
        <v>3.33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36"/>
      <c r="O33" s="146">
        <f>IF(O31&lt;=5,O31,"EXCEDE LOS 5 PUNTOS PERMITIDOS")</f>
        <v>3.33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05" customHeight="1" thickBot="1" x14ac:dyDescent="0.3">
      <c r="A36" s="308" t="s">
        <v>39</v>
      </c>
      <c r="B36" s="309"/>
      <c r="C36" s="26"/>
      <c r="D36" s="305" t="s">
        <v>147</v>
      </c>
      <c r="E36" s="306"/>
      <c r="F36" s="306"/>
      <c r="G36" s="306"/>
      <c r="H36" s="306"/>
      <c r="I36" s="306"/>
      <c r="J36" s="306"/>
      <c r="K36" s="306"/>
      <c r="L36" s="306"/>
      <c r="M36" s="307"/>
      <c r="N36" s="27"/>
      <c r="O36" s="28">
        <v>1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36"/>
      <c r="O38" s="146">
        <f>IF(O36&lt;=10,O36,"EXCEDE LOS 10 PUNTOS PERMITIDOS")</f>
        <v>1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0" t="s">
        <v>23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2"/>
      <c r="N41" s="46"/>
      <c r="O41" s="47">
        <f>IF((O23+O28+O33+O38)&lt;=30,(O23+O28+O33+O38),"ERROR EXCEDE LOS 30 PUNTOS")</f>
        <v>14.33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7" t="s">
        <v>42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9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6.75" customHeight="1" thickBot="1" x14ac:dyDescent="0.3">
      <c r="A58" s="293" t="s">
        <v>43</v>
      </c>
      <c r="B58" s="294"/>
      <c r="C58" s="294"/>
      <c r="D58" s="294"/>
      <c r="E58" s="294"/>
      <c r="F58" s="297"/>
      <c r="G58" s="297"/>
      <c r="H58" s="298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36" customHeight="1" thickTop="1" thickBot="1" x14ac:dyDescent="0.3">
      <c r="A59" s="56">
        <v>1</v>
      </c>
      <c r="B59" s="282" t="s">
        <v>49</v>
      </c>
      <c r="C59" s="282"/>
      <c r="D59" s="282"/>
      <c r="E59" s="282"/>
      <c r="F59" s="283"/>
      <c r="G59" s="283"/>
      <c r="H59" s="283"/>
      <c r="I59" s="57" t="s">
        <v>50</v>
      </c>
      <c r="J59" s="58">
        <v>1</v>
      </c>
      <c r="K59" s="58">
        <v>1</v>
      </c>
      <c r="L59" s="59">
        <v>2</v>
      </c>
      <c r="M59" s="43"/>
      <c r="N59" s="43"/>
      <c r="O59" s="60">
        <f>J59+K59+L59</f>
        <v>4</v>
      </c>
    </row>
    <row r="60" spans="1:15" ht="36" customHeight="1" thickTop="1" thickBot="1" x14ac:dyDescent="0.3">
      <c r="A60" s="61">
        <v>2</v>
      </c>
      <c r="B60" s="268" t="s">
        <v>51</v>
      </c>
      <c r="C60" s="284"/>
      <c r="D60" s="284"/>
      <c r="E60" s="284"/>
      <c r="F60" s="269"/>
      <c r="G60" s="269"/>
      <c r="H60" s="269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36" customHeight="1" thickTop="1" thickBot="1" x14ac:dyDescent="0.3">
      <c r="A61" s="61">
        <v>3</v>
      </c>
      <c r="B61" s="284" t="s">
        <v>52</v>
      </c>
      <c r="C61" s="284"/>
      <c r="D61" s="284"/>
      <c r="E61" s="284"/>
      <c r="F61" s="269"/>
      <c r="G61" s="269"/>
      <c r="H61" s="269"/>
      <c r="I61" s="62" t="s">
        <v>53</v>
      </c>
      <c r="J61" s="63">
        <v>3</v>
      </c>
      <c r="K61" s="63">
        <v>6</v>
      </c>
      <c r="L61" s="64">
        <v>4</v>
      </c>
      <c r="M61" s="43"/>
      <c r="N61" s="43"/>
      <c r="O61" s="60">
        <f t="shared" si="0"/>
        <v>13</v>
      </c>
    </row>
    <row r="62" spans="1:15" ht="36" customHeight="1" thickTop="1" thickBot="1" x14ac:dyDescent="0.3">
      <c r="A62" s="61">
        <v>4</v>
      </c>
      <c r="B62" s="284" t="s">
        <v>54</v>
      </c>
      <c r="C62" s="284"/>
      <c r="D62" s="284"/>
      <c r="E62" s="284"/>
      <c r="F62" s="269"/>
      <c r="G62" s="269"/>
      <c r="H62" s="269"/>
      <c r="I62" s="62" t="s">
        <v>53</v>
      </c>
      <c r="J62" s="63">
        <v>3</v>
      </c>
      <c r="K62" s="63">
        <v>6</v>
      </c>
      <c r="L62" s="64">
        <v>4</v>
      </c>
      <c r="M62" s="43"/>
      <c r="N62" s="43"/>
      <c r="O62" s="60">
        <f t="shared" si="0"/>
        <v>13</v>
      </c>
    </row>
    <row r="63" spans="1:15" ht="36" customHeight="1" thickTop="1" thickBot="1" x14ac:dyDescent="0.3">
      <c r="A63" s="61">
        <v>5</v>
      </c>
      <c r="B63" s="284" t="s">
        <v>55</v>
      </c>
      <c r="C63" s="284"/>
      <c r="D63" s="284"/>
      <c r="E63" s="284"/>
      <c r="F63" s="269"/>
      <c r="G63" s="269"/>
      <c r="H63" s="269"/>
      <c r="I63" s="62" t="s">
        <v>53</v>
      </c>
      <c r="J63" s="63">
        <v>2</v>
      </c>
      <c r="K63" s="63">
        <v>4</v>
      </c>
      <c r="L63" s="64">
        <v>4</v>
      </c>
      <c r="M63" s="43"/>
      <c r="N63" s="43"/>
      <c r="O63" s="60">
        <f t="shared" si="0"/>
        <v>10</v>
      </c>
    </row>
    <row r="64" spans="1:15" ht="36" customHeight="1" thickTop="1" thickBot="1" x14ac:dyDescent="0.3">
      <c r="A64" s="61">
        <v>6</v>
      </c>
      <c r="B64" s="284" t="s">
        <v>56</v>
      </c>
      <c r="C64" s="284"/>
      <c r="D64" s="284"/>
      <c r="E64" s="284"/>
      <c r="F64" s="269"/>
      <c r="G64" s="269"/>
      <c r="H64" s="269"/>
      <c r="I64" s="62" t="s">
        <v>57</v>
      </c>
      <c r="J64" s="63">
        <v>1</v>
      </c>
      <c r="K64" s="63">
        <v>4</v>
      </c>
      <c r="L64" s="64">
        <v>3</v>
      </c>
      <c r="M64" s="43"/>
      <c r="N64" s="43"/>
      <c r="O64" s="60">
        <f t="shared" si="0"/>
        <v>8</v>
      </c>
    </row>
    <row r="65" spans="1:15" ht="36" customHeight="1" thickTop="1" thickBot="1" x14ac:dyDescent="0.3">
      <c r="A65" s="65">
        <v>7</v>
      </c>
      <c r="B65" s="285" t="s">
        <v>58</v>
      </c>
      <c r="C65" s="285"/>
      <c r="D65" s="285"/>
      <c r="E65" s="285"/>
      <c r="F65" s="251"/>
      <c r="G65" s="251"/>
      <c r="H65" s="251"/>
      <c r="I65" s="66" t="s">
        <v>57</v>
      </c>
      <c r="J65" s="67">
        <v>2</v>
      </c>
      <c r="K65" s="67">
        <v>3</v>
      </c>
      <c r="L65" s="68">
        <v>3</v>
      </c>
      <c r="M65" s="43"/>
      <c r="N65" s="43"/>
      <c r="O65" s="60">
        <f t="shared" si="0"/>
        <v>8</v>
      </c>
    </row>
    <row r="66" spans="1:15" ht="16.5" thickBot="1" x14ac:dyDescent="0.3">
      <c r="A66" s="286" t="s">
        <v>59</v>
      </c>
      <c r="B66" s="287"/>
      <c r="C66" s="287"/>
      <c r="D66" s="287"/>
      <c r="E66" s="287"/>
      <c r="F66" s="287"/>
      <c r="G66" s="287"/>
      <c r="H66" s="287"/>
      <c r="I66" s="288"/>
      <c r="J66" s="69">
        <f>SUM(J59:J65)</f>
        <v>14</v>
      </c>
      <c r="K66" s="70">
        <f>SUM(K59:K65)</f>
        <v>26</v>
      </c>
      <c r="L66" s="71">
        <f>SUM(L59:L65)</f>
        <v>22</v>
      </c>
      <c r="M66" s="72"/>
      <c r="N66" s="43"/>
      <c r="O66" s="73">
        <f>SUM(O59:O65)</f>
        <v>62</v>
      </c>
    </row>
    <row r="67" spans="1:15" ht="19.5" thickTop="1" thickBot="1" x14ac:dyDescent="0.3">
      <c r="A67" s="289" t="s">
        <v>60</v>
      </c>
      <c r="B67" s="290"/>
      <c r="C67" s="290"/>
      <c r="D67" s="290"/>
      <c r="E67" s="290"/>
      <c r="F67" s="290"/>
      <c r="G67" s="290"/>
      <c r="H67" s="290"/>
      <c r="I67" s="290"/>
      <c r="J67" s="291"/>
      <c r="K67" s="291"/>
      <c r="L67" s="292"/>
      <c r="M67" s="7"/>
      <c r="N67" s="74"/>
      <c r="O67" s="75">
        <f>O66/3</f>
        <v>20.666666666666668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31.5" customHeight="1" thickTop="1" thickBot="1" x14ac:dyDescent="0.3">
      <c r="A70" s="56">
        <v>1</v>
      </c>
      <c r="B70" s="296" t="s">
        <v>62</v>
      </c>
      <c r="C70" s="296"/>
      <c r="D70" s="296"/>
      <c r="E70" s="296"/>
      <c r="F70" s="283"/>
      <c r="G70" s="283"/>
      <c r="H70" s="283"/>
      <c r="I70" s="77" t="s">
        <v>63</v>
      </c>
      <c r="J70" s="78">
        <v>4</v>
      </c>
      <c r="K70" s="78">
        <v>5</v>
      </c>
      <c r="L70" s="79">
        <v>4</v>
      </c>
      <c r="M70" s="80"/>
      <c r="N70" s="43"/>
      <c r="O70" s="60">
        <f>J70+K70+L70</f>
        <v>13</v>
      </c>
    </row>
    <row r="71" spans="1:15" ht="31.5" customHeight="1" thickTop="1" thickBot="1" x14ac:dyDescent="0.3">
      <c r="A71" s="61">
        <v>2</v>
      </c>
      <c r="B71" s="268" t="s">
        <v>64</v>
      </c>
      <c r="C71" s="268"/>
      <c r="D71" s="268"/>
      <c r="E71" s="268"/>
      <c r="F71" s="269"/>
      <c r="G71" s="269"/>
      <c r="H71" s="269"/>
      <c r="I71" s="81" t="s">
        <v>63</v>
      </c>
      <c r="J71" s="82">
        <v>3</v>
      </c>
      <c r="K71" s="82">
        <v>3</v>
      </c>
      <c r="L71" s="83">
        <v>5</v>
      </c>
      <c r="M71" s="80"/>
      <c r="N71" s="43"/>
      <c r="O71" s="60">
        <f>J71+K71+L71</f>
        <v>11</v>
      </c>
    </row>
    <row r="72" spans="1:15" ht="31.5" customHeight="1" thickTop="1" thickBot="1" x14ac:dyDescent="0.3">
      <c r="A72" s="65">
        <v>3</v>
      </c>
      <c r="B72" s="250" t="s">
        <v>65</v>
      </c>
      <c r="C72" s="250"/>
      <c r="D72" s="250"/>
      <c r="E72" s="250"/>
      <c r="F72" s="251"/>
      <c r="G72" s="251"/>
      <c r="H72" s="251"/>
      <c r="I72" s="84" t="s">
        <v>63</v>
      </c>
      <c r="J72" s="85">
        <v>3</v>
      </c>
      <c r="K72" s="85">
        <v>3</v>
      </c>
      <c r="L72" s="86">
        <v>3</v>
      </c>
      <c r="M72" s="80"/>
      <c r="N72" s="43"/>
      <c r="O72" s="60">
        <f>J72+K72+L72</f>
        <v>9</v>
      </c>
    </row>
    <row r="73" spans="1:15" ht="16.5" thickTop="1" thickBot="1" x14ac:dyDescent="0.3">
      <c r="A73" s="42"/>
      <c r="B73" s="252" t="s">
        <v>66</v>
      </c>
      <c r="C73" s="253"/>
      <c r="D73" s="253"/>
      <c r="E73" s="253"/>
      <c r="F73" s="253"/>
      <c r="G73" s="253"/>
      <c r="H73" s="253"/>
      <c r="I73" s="254"/>
      <c r="J73" s="87">
        <f>SUM(J70:J72)</f>
        <v>10</v>
      </c>
      <c r="K73" s="87">
        <f>SUM(K70:K72)</f>
        <v>11</v>
      </c>
      <c r="L73" s="88">
        <f>SUM(L70:L72)</f>
        <v>12</v>
      </c>
      <c r="M73" s="80"/>
      <c r="N73" s="43"/>
      <c r="O73" s="89">
        <f>SUM(O70:O72)</f>
        <v>33</v>
      </c>
    </row>
    <row r="74" spans="1:15" ht="19.5" thickTop="1" thickBot="1" x14ac:dyDescent="0.3">
      <c r="A74" s="255" t="s">
        <v>67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7"/>
      <c r="M74" s="80"/>
      <c r="N74" s="43"/>
      <c r="O74" s="75">
        <f>O73/3</f>
        <v>11</v>
      </c>
    </row>
    <row r="75" spans="1:15" ht="19.5" thickTop="1" thickBot="1" x14ac:dyDescent="0.3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60"/>
      <c r="L75" s="260"/>
      <c r="M75" s="80"/>
      <c r="N75" s="43"/>
      <c r="O75" s="90"/>
    </row>
    <row r="76" spans="1:15" ht="26.25" thickBot="1" x14ac:dyDescent="0.3">
      <c r="A76" s="261" t="s">
        <v>68</v>
      </c>
      <c r="B76" s="262"/>
      <c r="C76" s="262"/>
      <c r="D76" s="262"/>
      <c r="E76" s="262"/>
      <c r="F76" s="262"/>
      <c r="G76" s="262"/>
      <c r="H76" s="263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7.5" customHeight="1" thickBot="1" x14ac:dyDescent="0.3">
      <c r="A77" s="93">
        <v>1</v>
      </c>
      <c r="B77" s="264" t="s">
        <v>69</v>
      </c>
      <c r="C77" s="264"/>
      <c r="D77" s="264"/>
      <c r="E77" s="264"/>
      <c r="F77" s="265"/>
      <c r="G77" s="266"/>
      <c r="H77" s="267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7.5" customHeight="1" thickBot="1" x14ac:dyDescent="0.3">
      <c r="A78" s="61">
        <v>2</v>
      </c>
      <c r="B78" s="268" t="s">
        <v>70</v>
      </c>
      <c r="C78" s="268"/>
      <c r="D78" s="268"/>
      <c r="E78" s="268"/>
      <c r="F78" s="269"/>
      <c r="G78" s="270"/>
      <c r="H78" s="271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7.5" customHeight="1" thickBot="1" x14ac:dyDescent="0.3">
      <c r="A79" s="65">
        <v>3</v>
      </c>
      <c r="B79" s="250" t="s">
        <v>71</v>
      </c>
      <c r="C79" s="250"/>
      <c r="D79" s="250"/>
      <c r="E79" s="250"/>
      <c r="F79" s="251"/>
      <c r="G79" s="272"/>
      <c r="H79" s="273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274" t="s">
        <v>72</v>
      </c>
      <c r="B80" s="275"/>
      <c r="C80" s="275"/>
      <c r="D80" s="275"/>
      <c r="E80" s="275"/>
      <c r="F80" s="275"/>
      <c r="G80" s="275"/>
      <c r="H80" s="275"/>
      <c r="I80" s="276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277" t="s">
        <v>73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9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1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7" t="s">
        <v>74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9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0" t="s">
        <v>75</v>
      </c>
      <c r="B86" s="231"/>
      <c r="C86" s="231"/>
      <c r="D86" s="231"/>
      <c r="E86" s="231"/>
      <c r="F86" s="232"/>
      <c r="G86" s="232"/>
      <c r="H86" s="233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4" t="s">
        <v>76</v>
      </c>
      <c r="C87" s="235"/>
      <c r="D87" s="235"/>
      <c r="E87" s="235"/>
      <c r="F87" s="236"/>
      <c r="G87" s="236"/>
      <c r="H87" s="237"/>
      <c r="I87" s="101" t="s">
        <v>77</v>
      </c>
      <c r="J87" s="102"/>
      <c r="K87" s="49"/>
      <c r="L87" s="49"/>
      <c r="M87" s="49"/>
      <c r="N87" s="43"/>
      <c r="O87" s="103">
        <v>1.3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38" t="s">
        <v>78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40"/>
      <c r="L89" s="102"/>
      <c r="M89" s="7"/>
      <c r="N89" s="107"/>
      <c r="O89" s="108">
        <f>O87</f>
        <v>1.3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1" t="s">
        <v>79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3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4" t="s">
        <v>23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6"/>
      <c r="L93" s="109"/>
      <c r="M93" s="109"/>
      <c r="N93" s="110"/>
      <c r="O93" s="111">
        <f>O41</f>
        <v>14.33</v>
      </c>
    </row>
    <row r="94" spans="1:15" ht="18" x14ac:dyDescent="0.25">
      <c r="A94" s="221" t="s">
        <v>80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3"/>
      <c r="L94" s="109"/>
      <c r="M94" s="109"/>
      <c r="N94" s="110"/>
      <c r="O94" s="112">
        <f>O67</f>
        <v>20.666666666666668</v>
      </c>
    </row>
    <row r="95" spans="1:15" ht="18" x14ac:dyDescent="0.25">
      <c r="A95" s="221" t="s">
        <v>81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3"/>
      <c r="L95" s="109"/>
      <c r="M95" s="109"/>
      <c r="N95" s="110"/>
      <c r="O95" s="113">
        <f>O74</f>
        <v>11</v>
      </c>
    </row>
    <row r="96" spans="1:15" ht="18" x14ac:dyDescent="0.25">
      <c r="A96" s="221" t="s">
        <v>82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3"/>
      <c r="L96" s="109"/>
      <c r="M96" s="109"/>
      <c r="N96" s="110"/>
      <c r="O96" s="114">
        <f>O81</f>
        <v>12</v>
      </c>
    </row>
    <row r="97" spans="1:15" ht="18.75" thickBot="1" x14ac:dyDescent="0.3">
      <c r="A97" s="224" t="s">
        <v>83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6"/>
      <c r="L97" s="109"/>
      <c r="M97" s="109"/>
      <c r="N97" s="110"/>
      <c r="O97" s="114">
        <f>O87</f>
        <v>1.3</v>
      </c>
    </row>
    <row r="98" spans="1:15" ht="24.75" thickTop="1" thickBot="1" x14ac:dyDescent="0.3">
      <c r="A98" s="227" t="s">
        <v>84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9"/>
      <c r="L98" s="115"/>
      <c r="M98" s="116"/>
      <c r="N98" s="117"/>
      <c r="O98" s="118">
        <f>SUM(O93:O97)</f>
        <v>59.296666666666667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3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49"/>
      <c r="B1" s="350"/>
      <c r="C1" s="350"/>
      <c r="D1" s="350"/>
      <c r="E1" s="351"/>
      <c r="F1" s="347" t="s">
        <v>9</v>
      </c>
      <c r="G1" s="347"/>
      <c r="H1" s="347"/>
      <c r="I1" s="347"/>
      <c r="J1" s="347"/>
      <c r="K1" s="347"/>
      <c r="L1" s="347"/>
      <c r="M1" s="347"/>
      <c r="N1" s="347"/>
      <c r="O1" s="348"/>
    </row>
    <row r="2" spans="1:17" ht="45" customHeight="1" thickBot="1" x14ac:dyDescent="0.3">
      <c r="A2" s="352"/>
      <c r="B2" s="353"/>
      <c r="C2" s="353"/>
      <c r="D2" s="353"/>
      <c r="E2" s="354"/>
      <c r="F2" s="347" t="s">
        <v>10</v>
      </c>
      <c r="G2" s="347"/>
      <c r="H2" s="347"/>
      <c r="I2" s="347"/>
      <c r="J2" s="347"/>
      <c r="K2" s="347"/>
      <c r="L2" s="347"/>
      <c r="M2" s="347"/>
      <c r="N2" s="347"/>
      <c r="O2" s="348"/>
      <c r="Q2" s="147" t="str">
        <f ca="1">MID(CELL("nombrearchivo",'LUZ ELIANA ESPINOSA'!E10),FIND("]", CELL("nombrearchivo",'LUZ ELIANA ESPINOSA'!E10),1)+1,LEN(CELL("nombrearchivo",'LUZ ELIANA ESPINOSA'!E10))-FIND("]",CELL("nombrearchivo",'LUZ ELIANA ESPINOSA'!E10),1))</f>
        <v>LUZ ELIANA ESPINOSA</v>
      </c>
    </row>
    <row r="3" spans="1:17" ht="19.5" customHeight="1" thickBot="1" x14ac:dyDescent="0.3">
      <c r="A3" s="355"/>
      <c r="B3" s="356"/>
      <c r="C3" s="356"/>
      <c r="D3" s="356"/>
      <c r="E3" s="357"/>
      <c r="F3" s="347" t="s">
        <v>95</v>
      </c>
      <c r="G3" s="347"/>
      <c r="H3" s="347"/>
      <c r="I3" s="347"/>
      <c r="J3" s="347"/>
      <c r="K3" s="347"/>
      <c r="L3" s="347"/>
      <c r="M3" s="347"/>
      <c r="N3" s="347"/>
      <c r="O3" s="348"/>
      <c r="Q3" s="147"/>
    </row>
    <row r="4" spans="1:17" ht="15.75" x14ac:dyDescent="0.25">
      <c r="A4" s="345" t="s">
        <v>11</v>
      </c>
      <c r="B4" s="346"/>
      <c r="C4" s="346"/>
      <c r="D4" s="346"/>
      <c r="E4" s="358" t="str">
        <f>GENERAL!AC$2</f>
        <v>PLANTA</v>
      </c>
      <c r="F4" s="358"/>
      <c r="G4" s="358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319" t="s">
        <v>12</v>
      </c>
      <c r="B5" s="320"/>
      <c r="C5" s="320"/>
      <c r="D5" s="320"/>
      <c r="E5" s="359" t="str">
        <f>GENERAL!A$2</f>
        <v>CS-P-08-7</v>
      </c>
      <c r="F5" s="359"/>
      <c r="G5" s="3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19" t="s">
        <v>13</v>
      </c>
      <c r="B6" s="320"/>
      <c r="C6" s="320"/>
      <c r="D6" s="32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7" t="s">
        <v>14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</row>
    <row r="9" spans="1:17" ht="15" customHeight="1" x14ac:dyDescent="0.25">
      <c r="A9" s="321" t="s">
        <v>15</v>
      </c>
      <c r="B9" s="322"/>
      <c r="C9" s="325" t="s">
        <v>16</v>
      </c>
      <c r="D9" s="155"/>
      <c r="E9" s="338" t="s">
        <v>17</v>
      </c>
      <c r="F9" s="339"/>
      <c r="G9" s="338" t="s">
        <v>18</v>
      </c>
      <c r="H9" s="339"/>
      <c r="I9" s="327" t="s">
        <v>19</v>
      </c>
      <c r="J9" s="327" t="s">
        <v>20</v>
      </c>
      <c r="K9" s="327" t="s">
        <v>21</v>
      </c>
      <c r="L9" s="343" t="s">
        <v>22</v>
      </c>
      <c r="M9" s="329"/>
      <c r="N9" s="329"/>
      <c r="O9" s="331" t="s">
        <v>23</v>
      </c>
    </row>
    <row r="10" spans="1:17" ht="31.5" customHeight="1" thickBot="1" x14ac:dyDescent="0.3">
      <c r="A10" s="323"/>
      <c r="B10" s="324"/>
      <c r="C10" s="326"/>
      <c r="D10" s="159"/>
      <c r="E10" s="326"/>
      <c r="F10" s="340"/>
      <c r="G10" s="326"/>
      <c r="H10" s="340"/>
      <c r="I10" s="328"/>
      <c r="J10" s="328"/>
      <c r="K10" s="328"/>
      <c r="L10" s="344"/>
      <c r="M10" s="330"/>
      <c r="N10" s="330"/>
      <c r="O10" s="332"/>
    </row>
    <row r="11" spans="1:17" ht="44.25" customHeight="1" thickBot="1" x14ac:dyDescent="0.3">
      <c r="A11" s="333" t="s">
        <v>133</v>
      </c>
      <c r="B11" s="334"/>
      <c r="C11" s="160">
        <f>O15</f>
        <v>4</v>
      </c>
      <c r="D11" s="161"/>
      <c r="E11" s="341">
        <f>O17</f>
        <v>1</v>
      </c>
      <c r="F11" s="342"/>
      <c r="G11" s="341">
        <f>O19</f>
        <v>0</v>
      </c>
      <c r="H11" s="342"/>
      <c r="I11" s="19">
        <f>O21</f>
        <v>0</v>
      </c>
      <c r="J11" s="19">
        <f>O28</f>
        <v>5</v>
      </c>
      <c r="K11" s="19">
        <f>O33</f>
        <v>0</v>
      </c>
      <c r="L11" s="20">
        <f>O38</f>
        <v>0</v>
      </c>
      <c r="M11" s="21"/>
      <c r="N11" s="21"/>
      <c r="O11" s="22">
        <f>IF( SUM(C11:L11)&lt;=30,SUM(C11:L11),"EXCEDE LOS 30 PUNTOS")</f>
        <v>10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35" t="s">
        <v>24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7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252" t="s">
        <v>27</v>
      </c>
      <c r="B15" s="254"/>
      <c r="C15" s="26"/>
      <c r="D15" s="305" t="s">
        <v>113</v>
      </c>
      <c r="E15" s="306"/>
      <c r="F15" s="306"/>
      <c r="G15" s="306"/>
      <c r="H15" s="306"/>
      <c r="I15" s="306"/>
      <c r="J15" s="306"/>
      <c r="K15" s="306"/>
      <c r="L15" s="306"/>
      <c r="M15" s="30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08" t="s">
        <v>28</v>
      </c>
      <c r="B17" s="309"/>
      <c r="C17" s="7"/>
      <c r="D17" s="32"/>
      <c r="E17" s="316" t="s">
        <v>114</v>
      </c>
      <c r="F17" s="317"/>
      <c r="G17" s="317"/>
      <c r="H17" s="317"/>
      <c r="I17" s="317"/>
      <c r="J17" s="317"/>
      <c r="K17" s="317"/>
      <c r="L17" s="317"/>
      <c r="M17" s="318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08" t="s">
        <v>29</v>
      </c>
      <c r="B19" s="309"/>
      <c r="C19" s="26"/>
      <c r="D19" s="154"/>
      <c r="E19" s="317" t="s">
        <v>103</v>
      </c>
      <c r="F19" s="317"/>
      <c r="G19" s="317"/>
      <c r="H19" s="317"/>
      <c r="I19" s="317"/>
      <c r="J19" s="317"/>
      <c r="K19" s="317"/>
      <c r="L19" s="317"/>
      <c r="M19" s="318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08" t="s">
        <v>30</v>
      </c>
      <c r="B21" s="309"/>
      <c r="C21" s="26"/>
      <c r="D21" s="313" t="s">
        <v>103</v>
      </c>
      <c r="E21" s="314"/>
      <c r="F21" s="314"/>
      <c r="G21" s="314"/>
      <c r="H21" s="314"/>
      <c r="I21" s="314"/>
      <c r="J21" s="314"/>
      <c r="K21" s="314"/>
      <c r="L21" s="314"/>
      <c r="M21" s="315"/>
      <c r="N21" s="27"/>
      <c r="O21" s="28">
        <v>0</v>
      </c>
    </row>
    <row r="22" spans="1:18" ht="16.5" thickBot="1" x14ac:dyDescent="0.3">
      <c r="A22" s="34"/>
      <c r="B22" s="35"/>
      <c r="C22" s="15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3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46">
        <f>IF( SUM(O15:O21)&lt;=10,SUM(O15:O21),"EXCEDE LOS 10 PUNTOS VALIDOS")</f>
        <v>5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252" t="s">
        <v>33</v>
      </c>
      <c r="B26" s="254"/>
      <c r="C26" s="26"/>
      <c r="D26" s="305" t="s">
        <v>143</v>
      </c>
      <c r="E26" s="306"/>
      <c r="F26" s="306"/>
      <c r="G26" s="306"/>
      <c r="H26" s="306"/>
      <c r="I26" s="306"/>
      <c r="J26" s="306"/>
      <c r="K26" s="306"/>
      <c r="L26" s="306"/>
      <c r="M26" s="30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3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53"/>
      <c r="O28" s="14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252" t="s">
        <v>36</v>
      </c>
      <c r="B31" s="254"/>
      <c r="C31" s="26"/>
      <c r="D31" s="305" t="s">
        <v>144</v>
      </c>
      <c r="E31" s="306"/>
      <c r="F31" s="306"/>
      <c r="G31" s="306"/>
      <c r="H31" s="306"/>
      <c r="I31" s="306"/>
      <c r="J31" s="306"/>
      <c r="K31" s="306"/>
      <c r="L31" s="306"/>
      <c r="M31" s="307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53"/>
      <c r="O33" s="146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05" customHeight="1" thickBot="1" x14ac:dyDescent="0.3">
      <c r="A36" s="308" t="s">
        <v>39</v>
      </c>
      <c r="B36" s="309"/>
      <c r="C36" s="26"/>
      <c r="D36" s="305" t="s">
        <v>144</v>
      </c>
      <c r="E36" s="306"/>
      <c r="F36" s="306"/>
      <c r="G36" s="306"/>
      <c r="H36" s="306"/>
      <c r="I36" s="306"/>
      <c r="J36" s="306"/>
      <c r="K36" s="306"/>
      <c r="L36" s="306"/>
      <c r="M36" s="307"/>
      <c r="N36" s="27"/>
      <c r="O36" s="28">
        <v>0</v>
      </c>
    </row>
    <row r="37" spans="1:15" ht="16.5" thickBot="1" x14ac:dyDescent="0.3">
      <c r="A37" s="34"/>
      <c r="B37" s="35"/>
      <c r="C37" s="15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3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53"/>
      <c r="O38" s="146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0" t="s">
        <v>23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2"/>
      <c r="N41" s="46"/>
      <c r="O41" s="47">
        <f>IF((O23+O28+O33+O38)&lt;=30,(O23+O28+O33+O38),"ERROR EXCEDE LOS 30 PUNTOS")</f>
        <v>10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7" t="s">
        <v>42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9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293" t="s">
        <v>43</v>
      </c>
      <c r="B58" s="294"/>
      <c r="C58" s="294"/>
      <c r="D58" s="294"/>
      <c r="E58" s="294"/>
      <c r="F58" s="297"/>
      <c r="G58" s="297"/>
      <c r="H58" s="298"/>
      <c r="I58" s="51" t="s">
        <v>44</v>
      </c>
      <c r="J58" s="52" t="s">
        <v>45</v>
      </c>
      <c r="K58" s="156" t="s">
        <v>46</v>
      </c>
      <c r="L58" s="54" t="s">
        <v>47</v>
      </c>
      <c r="M58" s="157"/>
      <c r="N58" s="7"/>
      <c r="O58" s="55" t="s">
        <v>48</v>
      </c>
    </row>
    <row r="59" spans="1:15" ht="42" customHeight="1" thickTop="1" thickBot="1" x14ac:dyDescent="0.3">
      <c r="A59" s="56">
        <v>1</v>
      </c>
      <c r="B59" s="282" t="s">
        <v>49</v>
      </c>
      <c r="C59" s="282"/>
      <c r="D59" s="282"/>
      <c r="E59" s="282"/>
      <c r="F59" s="283"/>
      <c r="G59" s="283"/>
      <c r="H59" s="283"/>
      <c r="I59" s="57" t="s">
        <v>50</v>
      </c>
      <c r="J59" s="58">
        <v>1</v>
      </c>
      <c r="K59" s="58">
        <v>1</v>
      </c>
      <c r="L59" s="59">
        <v>1</v>
      </c>
      <c r="M59" s="43"/>
      <c r="N59" s="43"/>
      <c r="O59" s="60">
        <f>J59+K59+L59</f>
        <v>3</v>
      </c>
    </row>
    <row r="60" spans="1:15" ht="42" customHeight="1" thickTop="1" thickBot="1" x14ac:dyDescent="0.3">
      <c r="A60" s="61">
        <v>2</v>
      </c>
      <c r="B60" s="268" t="s">
        <v>51</v>
      </c>
      <c r="C60" s="284"/>
      <c r="D60" s="284"/>
      <c r="E60" s="284"/>
      <c r="F60" s="269"/>
      <c r="G60" s="269"/>
      <c r="H60" s="269"/>
      <c r="I60" s="62" t="s">
        <v>50</v>
      </c>
      <c r="J60" s="63">
        <v>2</v>
      </c>
      <c r="K60" s="63">
        <v>1</v>
      </c>
      <c r="L60" s="64">
        <v>1</v>
      </c>
      <c r="M60" s="43"/>
      <c r="N60" s="43"/>
      <c r="O60" s="60">
        <f t="shared" ref="O60:O65" si="0">J60+K60+L60</f>
        <v>4</v>
      </c>
    </row>
    <row r="61" spans="1:15" ht="42" customHeight="1" thickTop="1" thickBot="1" x14ac:dyDescent="0.3">
      <c r="A61" s="61">
        <v>3</v>
      </c>
      <c r="B61" s="284" t="s">
        <v>52</v>
      </c>
      <c r="C61" s="284"/>
      <c r="D61" s="284"/>
      <c r="E61" s="284"/>
      <c r="F61" s="269"/>
      <c r="G61" s="269"/>
      <c r="H61" s="269"/>
      <c r="I61" s="62" t="s">
        <v>53</v>
      </c>
      <c r="J61" s="63">
        <v>3</v>
      </c>
      <c r="K61" s="63">
        <v>3</v>
      </c>
      <c r="L61" s="64">
        <v>4</v>
      </c>
      <c r="M61" s="43"/>
      <c r="N61" s="43"/>
      <c r="O61" s="60">
        <f t="shared" si="0"/>
        <v>10</v>
      </c>
    </row>
    <row r="62" spans="1:15" ht="42" customHeight="1" thickTop="1" thickBot="1" x14ac:dyDescent="0.3">
      <c r="A62" s="61">
        <v>4</v>
      </c>
      <c r="B62" s="284" t="s">
        <v>54</v>
      </c>
      <c r="C62" s="284"/>
      <c r="D62" s="284"/>
      <c r="E62" s="284"/>
      <c r="F62" s="269"/>
      <c r="G62" s="269"/>
      <c r="H62" s="269"/>
      <c r="I62" s="62" t="s">
        <v>53</v>
      </c>
      <c r="J62" s="63">
        <v>3</v>
      </c>
      <c r="K62" s="63">
        <v>4</v>
      </c>
      <c r="L62" s="64">
        <v>3</v>
      </c>
      <c r="M62" s="43"/>
      <c r="N62" s="43"/>
      <c r="O62" s="60">
        <f t="shared" si="0"/>
        <v>10</v>
      </c>
    </row>
    <row r="63" spans="1:15" ht="42" customHeight="1" thickTop="1" thickBot="1" x14ac:dyDescent="0.3">
      <c r="A63" s="61">
        <v>5</v>
      </c>
      <c r="B63" s="284" t="s">
        <v>55</v>
      </c>
      <c r="C63" s="284"/>
      <c r="D63" s="284"/>
      <c r="E63" s="284"/>
      <c r="F63" s="269"/>
      <c r="G63" s="269"/>
      <c r="H63" s="269"/>
      <c r="I63" s="62" t="s">
        <v>53</v>
      </c>
      <c r="J63" s="63">
        <v>2</v>
      </c>
      <c r="K63" s="63">
        <v>2</v>
      </c>
      <c r="L63" s="64">
        <v>3</v>
      </c>
      <c r="M63" s="43"/>
      <c r="N63" s="43"/>
      <c r="O63" s="60">
        <f t="shared" si="0"/>
        <v>7</v>
      </c>
    </row>
    <row r="64" spans="1:15" ht="42" customHeight="1" thickTop="1" thickBot="1" x14ac:dyDescent="0.3">
      <c r="A64" s="61">
        <v>6</v>
      </c>
      <c r="B64" s="284" t="s">
        <v>56</v>
      </c>
      <c r="C64" s="284"/>
      <c r="D64" s="284"/>
      <c r="E64" s="284"/>
      <c r="F64" s="269"/>
      <c r="G64" s="269"/>
      <c r="H64" s="269"/>
      <c r="I64" s="62" t="s">
        <v>57</v>
      </c>
      <c r="J64" s="63">
        <v>2</v>
      </c>
      <c r="K64" s="63">
        <v>3</v>
      </c>
      <c r="L64" s="64">
        <v>2</v>
      </c>
      <c r="M64" s="43"/>
      <c r="N64" s="43"/>
      <c r="O64" s="60">
        <f t="shared" si="0"/>
        <v>7</v>
      </c>
    </row>
    <row r="65" spans="1:15" ht="42" customHeight="1" thickTop="1" thickBot="1" x14ac:dyDescent="0.3">
      <c r="A65" s="65">
        <v>7</v>
      </c>
      <c r="B65" s="285" t="s">
        <v>58</v>
      </c>
      <c r="C65" s="285"/>
      <c r="D65" s="285"/>
      <c r="E65" s="285"/>
      <c r="F65" s="251"/>
      <c r="G65" s="251"/>
      <c r="H65" s="251"/>
      <c r="I65" s="66" t="s">
        <v>57</v>
      </c>
      <c r="J65" s="67">
        <v>1</v>
      </c>
      <c r="K65" s="67">
        <v>1</v>
      </c>
      <c r="L65" s="68">
        <v>2</v>
      </c>
      <c r="M65" s="43"/>
      <c r="N65" s="43"/>
      <c r="O65" s="60">
        <f t="shared" si="0"/>
        <v>4</v>
      </c>
    </row>
    <row r="66" spans="1:15" ht="16.5" thickBot="1" x14ac:dyDescent="0.3">
      <c r="A66" s="286" t="s">
        <v>59</v>
      </c>
      <c r="B66" s="287"/>
      <c r="C66" s="287"/>
      <c r="D66" s="287"/>
      <c r="E66" s="287"/>
      <c r="F66" s="287"/>
      <c r="G66" s="287"/>
      <c r="H66" s="287"/>
      <c r="I66" s="288"/>
      <c r="J66" s="69">
        <f>SUM(J59:J65)</f>
        <v>14</v>
      </c>
      <c r="K66" s="70">
        <f>SUM(K59:K65)</f>
        <v>15</v>
      </c>
      <c r="L66" s="71">
        <f>SUM(L59:L65)</f>
        <v>16</v>
      </c>
      <c r="M66" s="72"/>
      <c r="N66" s="43"/>
      <c r="O66" s="73">
        <f>SUM(O59:O65)</f>
        <v>45</v>
      </c>
    </row>
    <row r="67" spans="1:15" ht="19.5" thickTop="1" thickBot="1" x14ac:dyDescent="0.3">
      <c r="A67" s="289" t="s">
        <v>60</v>
      </c>
      <c r="B67" s="290"/>
      <c r="C67" s="290"/>
      <c r="D67" s="290"/>
      <c r="E67" s="290"/>
      <c r="F67" s="290"/>
      <c r="G67" s="290"/>
      <c r="H67" s="290"/>
      <c r="I67" s="290"/>
      <c r="J67" s="291"/>
      <c r="K67" s="291"/>
      <c r="L67" s="292"/>
      <c r="M67" s="7"/>
      <c r="N67" s="74"/>
      <c r="O67" s="75">
        <f>O66/3</f>
        <v>15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5.25" customHeight="1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6" t="s">
        <v>46</v>
      </c>
      <c r="L69" s="54" t="s">
        <v>47</v>
      </c>
      <c r="M69" s="157"/>
      <c r="N69" s="7"/>
      <c r="O69" s="55" t="s">
        <v>48</v>
      </c>
    </row>
    <row r="70" spans="1:15" ht="35.25" customHeight="1" thickTop="1" thickBot="1" x14ac:dyDescent="0.3">
      <c r="A70" s="56">
        <v>1</v>
      </c>
      <c r="B70" s="296" t="s">
        <v>62</v>
      </c>
      <c r="C70" s="296"/>
      <c r="D70" s="296"/>
      <c r="E70" s="296"/>
      <c r="F70" s="283"/>
      <c r="G70" s="283"/>
      <c r="H70" s="283"/>
      <c r="I70" s="77" t="s">
        <v>63</v>
      </c>
      <c r="J70" s="78">
        <v>2</v>
      </c>
      <c r="K70" s="78">
        <v>3</v>
      </c>
      <c r="L70" s="79">
        <v>4</v>
      </c>
      <c r="M70" s="80"/>
      <c r="N70" s="43"/>
      <c r="O70" s="60">
        <f>J70+K70+L70</f>
        <v>9</v>
      </c>
    </row>
    <row r="71" spans="1:15" ht="35.25" customHeight="1" thickTop="1" thickBot="1" x14ac:dyDescent="0.3">
      <c r="A71" s="61">
        <v>2</v>
      </c>
      <c r="B71" s="268" t="s">
        <v>64</v>
      </c>
      <c r="C71" s="268"/>
      <c r="D71" s="268"/>
      <c r="E71" s="268"/>
      <c r="F71" s="269"/>
      <c r="G71" s="269"/>
      <c r="H71" s="269"/>
      <c r="I71" s="81" t="s">
        <v>63</v>
      </c>
      <c r="J71" s="82">
        <v>1</v>
      </c>
      <c r="K71" s="82">
        <v>1</v>
      </c>
      <c r="L71" s="83">
        <v>3</v>
      </c>
      <c r="M71" s="80"/>
      <c r="N71" s="43"/>
      <c r="O71" s="60">
        <f>J71+K71+L71</f>
        <v>5</v>
      </c>
    </row>
    <row r="72" spans="1:15" ht="35.25" customHeight="1" thickTop="1" thickBot="1" x14ac:dyDescent="0.3">
      <c r="A72" s="65">
        <v>3</v>
      </c>
      <c r="B72" s="250" t="s">
        <v>65</v>
      </c>
      <c r="C72" s="250"/>
      <c r="D72" s="250"/>
      <c r="E72" s="250"/>
      <c r="F72" s="251"/>
      <c r="G72" s="251"/>
      <c r="H72" s="251"/>
      <c r="I72" s="84" t="s">
        <v>63</v>
      </c>
      <c r="J72" s="85">
        <v>1</v>
      </c>
      <c r="K72" s="85">
        <v>1</v>
      </c>
      <c r="L72" s="86">
        <v>2</v>
      </c>
      <c r="M72" s="80"/>
      <c r="N72" s="43"/>
      <c r="O72" s="60">
        <f>J72+K72+L72</f>
        <v>4</v>
      </c>
    </row>
    <row r="73" spans="1:15" ht="16.5" thickTop="1" thickBot="1" x14ac:dyDescent="0.3">
      <c r="A73" s="42"/>
      <c r="B73" s="252" t="s">
        <v>66</v>
      </c>
      <c r="C73" s="253"/>
      <c r="D73" s="253"/>
      <c r="E73" s="253"/>
      <c r="F73" s="253"/>
      <c r="G73" s="253"/>
      <c r="H73" s="253"/>
      <c r="I73" s="254"/>
      <c r="J73" s="87">
        <f>SUM(J70:J72)</f>
        <v>4</v>
      </c>
      <c r="K73" s="87">
        <f>SUM(K70:K72)</f>
        <v>5</v>
      </c>
      <c r="L73" s="88">
        <f>SUM(L70:L72)</f>
        <v>9</v>
      </c>
      <c r="M73" s="80"/>
      <c r="N73" s="43"/>
      <c r="O73" s="89">
        <f>SUM(O70:O72)</f>
        <v>18</v>
      </c>
    </row>
    <row r="74" spans="1:15" ht="19.5" thickTop="1" thickBot="1" x14ac:dyDescent="0.3">
      <c r="A74" s="255" t="s">
        <v>67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7"/>
      <c r="M74" s="80"/>
      <c r="N74" s="43"/>
      <c r="O74" s="75">
        <f>O73/3</f>
        <v>6</v>
      </c>
    </row>
    <row r="75" spans="1:15" ht="19.5" thickTop="1" thickBot="1" x14ac:dyDescent="0.3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60"/>
      <c r="L75" s="260"/>
      <c r="M75" s="80"/>
      <c r="N75" s="43"/>
      <c r="O75" s="158"/>
    </row>
    <row r="76" spans="1:15" ht="26.25" thickBot="1" x14ac:dyDescent="0.3">
      <c r="A76" s="261" t="s">
        <v>68</v>
      </c>
      <c r="B76" s="262"/>
      <c r="C76" s="262"/>
      <c r="D76" s="262"/>
      <c r="E76" s="262"/>
      <c r="F76" s="262"/>
      <c r="G76" s="262"/>
      <c r="H76" s="263"/>
      <c r="I76" s="91" t="s">
        <v>44</v>
      </c>
      <c r="J76" s="55" t="s">
        <v>45</v>
      </c>
      <c r="K76" s="157"/>
      <c r="L76" s="157"/>
      <c r="M76" s="80"/>
      <c r="N76" s="43"/>
      <c r="O76" s="92" t="s">
        <v>48</v>
      </c>
    </row>
    <row r="77" spans="1:15" ht="34.5" customHeight="1" thickBot="1" x14ac:dyDescent="0.3">
      <c r="A77" s="93">
        <v>1</v>
      </c>
      <c r="B77" s="264" t="s">
        <v>69</v>
      </c>
      <c r="C77" s="264"/>
      <c r="D77" s="264"/>
      <c r="E77" s="264"/>
      <c r="F77" s="265"/>
      <c r="G77" s="266"/>
      <c r="H77" s="267"/>
      <c r="I77" s="94" t="s">
        <v>63</v>
      </c>
      <c r="J77" s="88">
        <v>2.5</v>
      </c>
      <c r="K77" s="80"/>
      <c r="L77" s="80"/>
      <c r="M77" s="80"/>
      <c r="N77" s="43"/>
      <c r="O77" s="95">
        <f>J77</f>
        <v>2.5</v>
      </c>
    </row>
    <row r="78" spans="1:15" ht="34.5" customHeight="1" thickBot="1" x14ac:dyDescent="0.3">
      <c r="A78" s="61">
        <v>2</v>
      </c>
      <c r="B78" s="268" t="s">
        <v>70</v>
      </c>
      <c r="C78" s="268"/>
      <c r="D78" s="268"/>
      <c r="E78" s="268"/>
      <c r="F78" s="269"/>
      <c r="G78" s="270"/>
      <c r="H78" s="271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4.5" customHeight="1" thickBot="1" x14ac:dyDescent="0.3">
      <c r="A79" s="65">
        <v>3</v>
      </c>
      <c r="B79" s="250" t="s">
        <v>71</v>
      </c>
      <c r="C79" s="250"/>
      <c r="D79" s="250"/>
      <c r="E79" s="250"/>
      <c r="F79" s="251"/>
      <c r="G79" s="272"/>
      <c r="H79" s="273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274" t="s">
        <v>72</v>
      </c>
      <c r="B80" s="275"/>
      <c r="C80" s="275"/>
      <c r="D80" s="275"/>
      <c r="E80" s="275"/>
      <c r="F80" s="275"/>
      <c r="G80" s="275"/>
      <c r="H80" s="275"/>
      <c r="I80" s="276"/>
      <c r="J80" s="25">
        <f>SUM(J77:J79)</f>
        <v>7.5</v>
      </c>
      <c r="K80" s="72"/>
      <c r="L80" s="72"/>
      <c r="M80" s="72"/>
      <c r="N80" s="43"/>
      <c r="O80" s="38"/>
    </row>
    <row r="81" spans="1:15" ht="19.5" thickTop="1" thickBot="1" x14ac:dyDescent="0.3">
      <c r="A81" s="277" t="s">
        <v>73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9"/>
      <c r="M81" s="72"/>
      <c r="N81" s="43"/>
      <c r="O81" s="75">
        <f>SUM(O77:O79)</f>
        <v>7.5</v>
      </c>
    </row>
    <row r="82" spans="1:15" x14ac:dyDescent="0.25">
      <c r="A82" s="44"/>
      <c r="B82" s="7"/>
      <c r="C82" s="7"/>
      <c r="D82" s="7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1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7" t="s">
        <v>74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9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0" t="s">
        <v>75</v>
      </c>
      <c r="B86" s="231"/>
      <c r="C86" s="231"/>
      <c r="D86" s="231"/>
      <c r="E86" s="231"/>
      <c r="F86" s="232"/>
      <c r="G86" s="232"/>
      <c r="H86" s="233"/>
      <c r="I86" s="91" t="s">
        <v>44</v>
      </c>
      <c r="J86" s="157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4" t="s">
        <v>76</v>
      </c>
      <c r="C87" s="235"/>
      <c r="D87" s="235"/>
      <c r="E87" s="235"/>
      <c r="F87" s="236"/>
      <c r="G87" s="236"/>
      <c r="H87" s="237"/>
      <c r="I87" s="101" t="s">
        <v>77</v>
      </c>
      <c r="J87" s="102"/>
      <c r="K87" s="49"/>
      <c r="L87" s="49"/>
      <c r="M87" s="49"/>
      <c r="N87" s="43"/>
      <c r="O87" s="103">
        <v>1.2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38" t="s">
        <v>78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40"/>
      <c r="L89" s="102"/>
      <c r="M89" s="7"/>
      <c r="N89" s="107"/>
      <c r="O89" s="108">
        <f>O87</f>
        <v>1.2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1" t="s">
        <v>79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3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4" t="s">
        <v>23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6"/>
      <c r="L93" s="109"/>
      <c r="M93" s="109"/>
      <c r="N93" s="110"/>
      <c r="O93" s="111">
        <f>O41</f>
        <v>10</v>
      </c>
    </row>
    <row r="94" spans="1:15" ht="18" x14ac:dyDescent="0.25">
      <c r="A94" s="221" t="s">
        <v>80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3"/>
      <c r="L94" s="109"/>
      <c r="M94" s="109"/>
      <c r="N94" s="110"/>
      <c r="O94" s="112">
        <f>O67</f>
        <v>15</v>
      </c>
    </row>
    <row r="95" spans="1:15" ht="18" x14ac:dyDescent="0.25">
      <c r="A95" s="221" t="s">
        <v>81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3"/>
      <c r="L95" s="109"/>
      <c r="M95" s="109"/>
      <c r="N95" s="110"/>
      <c r="O95" s="113">
        <f>O74</f>
        <v>6</v>
      </c>
    </row>
    <row r="96" spans="1:15" ht="18" x14ac:dyDescent="0.25">
      <c r="A96" s="221" t="s">
        <v>82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3"/>
      <c r="L96" s="109"/>
      <c r="M96" s="109"/>
      <c r="N96" s="110"/>
      <c r="O96" s="114">
        <f>O81</f>
        <v>7.5</v>
      </c>
    </row>
    <row r="97" spans="1:15" ht="18.75" thickBot="1" x14ac:dyDescent="0.3">
      <c r="A97" s="224" t="s">
        <v>83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6"/>
      <c r="L97" s="109"/>
      <c r="M97" s="109"/>
      <c r="N97" s="110"/>
      <c r="O97" s="114">
        <f>O87</f>
        <v>1.2</v>
      </c>
    </row>
    <row r="98" spans="1:15" ht="24.75" thickTop="1" thickBot="1" x14ac:dyDescent="0.3">
      <c r="A98" s="227" t="s">
        <v>84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9"/>
      <c r="L98" s="115"/>
      <c r="M98" s="116"/>
      <c r="N98" s="117"/>
      <c r="O98" s="118">
        <f>SUM(O93:O97)</f>
        <v>39.700000000000003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EVALUACION DEL PERFIL </vt:lpstr>
      <vt:lpstr>OSCAR JAVIER VERGARA</vt:lpstr>
      <vt:lpstr>LUZ ELIANA ESPINOSA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2015-06-23T01:46:00Z</dcterms:modified>
</cp:coreProperties>
</file>