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4. CIENCIAS ECONOMICAS Y ADMINISTRATIVAS\"/>
    </mc:Choice>
  </mc:AlternateContent>
  <workbookProtection workbookPassword="D6E2" lockStructure="1"/>
  <bookViews>
    <workbookView xWindow="0" yWindow="0" windowWidth="28800" windowHeight="12435" tabRatio="500" firstSheet="1" activeTab="1"/>
  </bookViews>
  <sheets>
    <sheet name="GENERAL" sheetId="1" state="hidden" r:id="rId1"/>
    <sheet name="RESULTADOS" sheetId="3" r:id="rId2"/>
    <sheet name="VARGAS RESTREPO JOHNNY HUMBERTO" sheetId="10" r:id="rId3"/>
    <sheet name="SANTIAGO PULIDO JUAN MANUEL " sheetId="6" r:id="rId4"/>
    <sheet name="FLOREZ BOLAÑOS JAIME " sheetId="16" r:id="rId5"/>
    <sheet name="RAMON ENDO ADELA " sheetId="9" r:id="rId6"/>
    <sheet name="VEGA ARMENTA ALCELMO JOSE " sheetId="7" r:id="rId7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J7" i="3" l="1"/>
  <c r="I7" i="3"/>
  <c r="H7" i="3"/>
  <c r="G7" i="3"/>
  <c r="J11" i="3"/>
  <c r="I11" i="3"/>
  <c r="H11" i="3"/>
  <c r="G11" i="3"/>
  <c r="K12" i="3"/>
  <c r="K9" i="3"/>
  <c r="K13" i="3"/>
  <c r="K14" i="3"/>
  <c r="K15" i="3"/>
  <c r="K16" i="3"/>
  <c r="J10" i="3"/>
  <c r="I10" i="3"/>
  <c r="H10" i="3"/>
  <c r="G10" i="3"/>
  <c r="F10" i="3"/>
  <c r="J8" i="3"/>
  <c r="I8" i="3"/>
  <c r="H8" i="3"/>
  <c r="G8" i="3"/>
  <c r="K8" i="3" l="1"/>
  <c r="K10" i="3"/>
  <c r="K7" i="3"/>
  <c r="K11" i="3"/>
  <c r="K73" i="7"/>
  <c r="O36" i="7" l="1"/>
  <c r="O31" i="7"/>
  <c r="O26" i="7"/>
  <c r="O31" i="10" l="1"/>
  <c r="O31" i="6" l="1"/>
  <c r="O36" i="16" l="1"/>
  <c r="S34" i="16" l="1"/>
  <c r="O31" i="16"/>
  <c r="O26" i="16"/>
  <c r="O97" i="16" l="1"/>
  <c r="O89" i="16"/>
  <c r="J80" i="16"/>
  <c r="O79" i="16"/>
  <c r="O78" i="16"/>
  <c r="O77" i="16"/>
  <c r="O81" i="16" s="1"/>
  <c r="O96" i="16" s="1"/>
  <c r="L73" i="16"/>
  <c r="K73" i="16"/>
  <c r="J73" i="16"/>
  <c r="O72" i="16"/>
  <c r="O71" i="16"/>
  <c r="O70" i="16"/>
  <c r="L66" i="16"/>
  <c r="K66" i="16"/>
  <c r="J66" i="16"/>
  <c r="O65" i="16"/>
  <c r="O64" i="16"/>
  <c r="O63" i="16"/>
  <c r="O62" i="16"/>
  <c r="O61" i="16"/>
  <c r="O60" i="16"/>
  <c r="O59" i="16"/>
  <c r="O38" i="16"/>
  <c r="O33" i="16"/>
  <c r="O28" i="16"/>
  <c r="O23" i="16"/>
  <c r="O11" i="16"/>
  <c r="C11" i="16"/>
  <c r="E6" i="16"/>
  <c r="E5" i="16"/>
  <c r="Q2" i="16"/>
  <c r="O97" i="10"/>
  <c r="O89" i="10"/>
  <c r="J80" i="10"/>
  <c r="O79" i="10"/>
  <c r="O78" i="10"/>
  <c r="O77" i="10"/>
  <c r="L73" i="10"/>
  <c r="K73" i="10"/>
  <c r="J73" i="10"/>
  <c r="O72" i="10"/>
  <c r="O71" i="10"/>
  <c r="O70" i="10"/>
  <c r="L66" i="10"/>
  <c r="K66" i="10"/>
  <c r="J66" i="10"/>
  <c r="O65" i="10"/>
  <c r="O64" i="10"/>
  <c r="O63" i="10"/>
  <c r="O62" i="10"/>
  <c r="O61" i="10"/>
  <c r="O60" i="10"/>
  <c r="O59" i="10"/>
  <c r="O38" i="10"/>
  <c r="O33" i="10"/>
  <c r="O28" i="10"/>
  <c r="O23" i="10"/>
  <c r="G11" i="10"/>
  <c r="E11" i="10"/>
  <c r="C11" i="10"/>
  <c r="E6" i="10"/>
  <c r="E5" i="10"/>
  <c r="Q2" i="10"/>
  <c r="O97" i="9"/>
  <c r="O89" i="9"/>
  <c r="J80" i="9"/>
  <c r="O79" i="9"/>
  <c r="O78" i="9"/>
  <c r="O77" i="9"/>
  <c r="L73" i="9"/>
  <c r="K73" i="9"/>
  <c r="J73" i="9"/>
  <c r="O72" i="9"/>
  <c r="O71" i="9"/>
  <c r="O70" i="9"/>
  <c r="O73" i="9" s="1"/>
  <c r="O74" i="9" s="1"/>
  <c r="O95" i="9" s="1"/>
  <c r="L66" i="9"/>
  <c r="K66" i="9"/>
  <c r="J66" i="9"/>
  <c r="O65" i="9"/>
  <c r="O64" i="9"/>
  <c r="O63" i="9"/>
  <c r="O62" i="9"/>
  <c r="O61" i="9"/>
  <c r="O60" i="9"/>
  <c r="O59" i="9"/>
  <c r="O38" i="9"/>
  <c r="O33" i="9"/>
  <c r="O28" i="9"/>
  <c r="O23" i="9"/>
  <c r="G11" i="9"/>
  <c r="E11" i="9"/>
  <c r="C11" i="9"/>
  <c r="E6" i="9"/>
  <c r="E5" i="9"/>
  <c r="Q2" i="9"/>
  <c r="O97" i="7"/>
  <c r="O89" i="7"/>
  <c r="J80" i="7"/>
  <c r="O79" i="7"/>
  <c r="O78" i="7"/>
  <c r="O77" i="7"/>
  <c r="L73" i="7"/>
  <c r="J73" i="7"/>
  <c r="O72" i="7"/>
  <c r="O71" i="7"/>
  <c r="O70" i="7"/>
  <c r="L66" i="7"/>
  <c r="K66" i="7"/>
  <c r="J66" i="7"/>
  <c r="O65" i="7"/>
  <c r="O64" i="7"/>
  <c r="O63" i="7"/>
  <c r="O62" i="7"/>
  <c r="O61" i="7"/>
  <c r="O60" i="7"/>
  <c r="O59" i="7"/>
  <c r="O38" i="7"/>
  <c r="O33" i="7"/>
  <c r="O28" i="7"/>
  <c r="O23" i="7"/>
  <c r="G11" i="7"/>
  <c r="E11" i="7"/>
  <c r="C11" i="7"/>
  <c r="E6" i="7"/>
  <c r="E5" i="7"/>
  <c r="Q2" i="7"/>
  <c r="O97" i="6"/>
  <c r="O89" i="6"/>
  <c r="J80" i="6"/>
  <c r="O79" i="6"/>
  <c r="O78" i="6"/>
  <c r="O77" i="6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38" i="6"/>
  <c r="O33" i="6"/>
  <c r="O28" i="6"/>
  <c r="O23" i="6"/>
  <c r="G11" i="6"/>
  <c r="E11" i="6"/>
  <c r="C11" i="6"/>
  <c r="O11" i="6" s="1"/>
  <c r="E6" i="6"/>
  <c r="E5" i="6"/>
  <c r="Q2" i="6"/>
  <c r="O81" i="10" l="1"/>
  <c r="O96" i="10" s="1"/>
  <c r="O66" i="10"/>
  <c r="O67" i="10" s="1"/>
  <c r="O94" i="10" s="1"/>
  <c r="O81" i="6"/>
  <c r="O96" i="6" s="1"/>
  <c r="O66" i="6"/>
  <c r="O67" i="6" s="1"/>
  <c r="O94" i="6" s="1"/>
  <c r="O11" i="9"/>
  <c r="O41" i="10"/>
  <c r="O93" i="10" s="1"/>
  <c r="O41" i="6"/>
  <c r="O93" i="6" s="1"/>
  <c r="O41" i="7"/>
  <c r="O93" i="7" s="1"/>
  <c r="O66" i="7"/>
  <c r="O67" i="7" s="1"/>
  <c r="O94" i="7" s="1"/>
  <c r="O81" i="7"/>
  <c r="O96" i="7" s="1"/>
  <c r="O11" i="10"/>
  <c r="O73" i="16"/>
  <c r="O74" i="16" s="1"/>
  <c r="O95" i="16" s="1"/>
  <c r="O73" i="6"/>
  <c r="O74" i="6" s="1"/>
  <c r="O95" i="6" s="1"/>
  <c r="O73" i="10"/>
  <c r="O74" i="10" s="1"/>
  <c r="O95" i="10" s="1"/>
  <c r="O11" i="7"/>
  <c r="O73" i="7"/>
  <c r="O74" i="7" s="1"/>
  <c r="O95" i="7" s="1"/>
  <c r="O41" i="9"/>
  <c r="O93" i="9" s="1"/>
  <c r="O66" i="9"/>
  <c r="O67" i="9" s="1"/>
  <c r="O94" i="9" s="1"/>
  <c r="O81" i="9"/>
  <c r="O96" i="9" s="1"/>
  <c r="O66" i="16"/>
  <c r="O67" i="16" s="1"/>
  <c r="O94" i="16" s="1"/>
  <c r="O41" i="16"/>
  <c r="O93" i="16" s="1"/>
  <c r="O98" i="10" l="1"/>
  <c r="O98" i="16"/>
  <c r="O98" i="6"/>
  <c r="O98" i="9"/>
  <c r="O98" i="7"/>
  <c r="AC2" i="1" l="1"/>
  <c r="E4" i="7" l="1"/>
  <c r="E4" i="10"/>
  <c r="E4" i="6"/>
  <c r="E4" i="9"/>
  <c r="E4" i="16"/>
  <c r="AC1" i="1"/>
  <c r="E30" i="1" l="1"/>
  <c r="E29" i="1"/>
</calcChain>
</file>

<file path=xl/sharedStrings.xml><?xml version="1.0" encoding="utf-8"?>
<sst xmlns="http://schemas.openxmlformats.org/spreadsheetml/2006/main" count="733" uniqueCount="254">
  <si>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</si>
  <si>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</si>
  <si>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</si>
  <si>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</si>
  <si>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</si>
  <si>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</si>
  <si>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</si>
  <si>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</si>
  <si>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</si>
  <si>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</si>
  <si>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</si>
  <si>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</si>
  <si>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</si>
  <si>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</si>
  <si>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</si>
  <si>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</si>
  <si>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</si>
  <si>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</si>
  <si>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</si>
  <si>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</si>
  <si>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</si>
  <si>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</si>
  <si>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</si>
  <si>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</si>
  <si>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</si>
  <si>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</si>
  <si>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</si>
  <si>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</si>
  <si>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</si>
  <si>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</si>
  <si>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</si>
  <si>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</si>
  <si>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</si>
  <si>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</si>
  <si>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</si>
  <si>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</si>
  <si>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</si>
  <si>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</si>
  <si>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</si>
  <si>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</si>
  <si>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</si>
  <si>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</si>
  <si>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</si>
  <si>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</si>
  <si>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</si>
  <si>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</si>
  <si>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</si>
  <si>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</si>
  <si>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</si>
  <si>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</si>
  <si>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</si>
  <si>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</si>
  <si>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</si>
  <si>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</si>
  <si>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</si>
  <si>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</si>
  <si>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</si>
  <si>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</si>
  <si>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</si>
  <si>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</si>
  <si>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</si>
  <si>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</si>
  <si>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</si>
  <si>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</si>
  <si>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</si>
  <si>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</si>
  <si>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</si>
  <si>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</si>
  <si>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</si>
  <si>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</si>
  <si>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</si>
  <si>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</si>
  <si>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</si>
  <si>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</si>
  <si>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</si>
  <si>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</si>
  <si>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</si>
  <si>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</si>
  <si>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</si>
  <si>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</si>
  <si>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</si>
  <si>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</si>
  <si>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</si>
  <si>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</si>
  <si>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</si>
  <si>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</si>
  <si>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</si>
  <si>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</si>
  <si>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</si>
  <si>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</si>
  <si>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</si>
  <si>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</si>
  <si>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</si>
  <si>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</si>
  <si>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</si>
  <si>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</si>
  <si>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</si>
  <si>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</si>
  <si>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</si>
  <si>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</si>
  <si>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</si>
  <si>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</si>
  <si>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CEA-P-04-1</t>
  </si>
  <si>
    <t>CHAVES MONROY</t>
  </si>
  <si>
    <t>NICOLAS</t>
  </si>
  <si>
    <t>nchavesm@gmail.com</t>
  </si>
  <si>
    <t>CALLE 173 No 19-75 INT 7-101</t>
  </si>
  <si>
    <t>BOGOTA</t>
  </si>
  <si>
    <t>ECONOMISTA - UNIVERSIDAD NACIONAL D COLOMBIA - 01/04/2004</t>
  </si>
  <si>
    <t>MAESTRO - UNIVERSIDAD AUTÓNOMA METROPOLITANA (UAM) - 14/05/2014</t>
  </si>
  <si>
    <t>CANDIDATO A DOCTOR EN CIENCIAS FINANCIERAS - INSTITUTO TECNOLOGICO Y DE ESTUDIOS SUPERIORES DE MONTERREY (TEC) - SIN FECHA</t>
  </si>
  <si>
    <t>SANTIAGO PULIDO</t>
  </si>
  <si>
    <t>JUAN MANUEL</t>
  </si>
  <si>
    <t>jsantiagop@ucentral.edu.co
jsantiago@javeriana.edu.co
jmsantiagop@bt.unal.edu.co</t>
  </si>
  <si>
    <t>CALLE 130 B NRO 59C - 35 BOGOTA COLOMBIA</t>
  </si>
  <si>
    <t>ECONÓMIA - UNIVERSIDAD NACIONAL DE COLOMBIA - 1/4/2004</t>
  </si>
  <si>
    <t>MAGISTER EN EDUCACIÓN - PONTIFICIA UNIVERSADAD JAVERIANA - 13/03/2009</t>
  </si>
  <si>
    <r>
      <t>DOCTOR EN CIENCIAS ECONÓMICAS - UNIVERSIDAD NACIONAL DE COLOMBIA -</t>
    </r>
    <r>
      <rPr>
        <sz val="10"/>
        <color rgb="FFFF0000"/>
        <rFont val="Arial Narrow"/>
        <family val="2"/>
      </rPr>
      <t xml:space="preserve"> 27/03/2015</t>
    </r>
  </si>
  <si>
    <t>VEGA ARMENTA</t>
  </si>
  <si>
    <t>ANCELMO JOSE</t>
  </si>
  <si>
    <t>3144917030
4161724</t>
  </si>
  <si>
    <t>ajvegaa@unal.edu.co</t>
  </si>
  <si>
    <t>CALLE 23 C No 69F-65, INTERIOR 8, APARTAMENTO 102</t>
  </si>
  <si>
    <t>INGENIERO MECÁNICO - UNIVERSIDAD NACIONAL DE COLOMBIA - 15/12/1993</t>
  </si>
  <si>
    <t>MAGÍSTER EN CIENCIA ECONÓMICAS - UNIVERSIDAD NACIONAL DE COLOMBIA - 10/06/2004</t>
  </si>
  <si>
    <t>MALDONADO CURREA</t>
  </si>
  <si>
    <t>JUAN DAVID</t>
  </si>
  <si>
    <t>3164989649
4626114</t>
  </si>
  <si>
    <t>vidadju20@gmail.com</t>
  </si>
  <si>
    <t>CLL 86 No 69H-40 APARTAMENTO 111</t>
  </si>
  <si>
    <t>ECONOMISTA - UNIVERSIDAD NACIONAL DE COLOMBIA -15/04/2005</t>
  </si>
  <si>
    <t>MÁSTER EN NEGOCIO BANCARIO Y AGENTE FINANCIERO - LA FUNDACIÓN CENTRO INTERNACIONAL DE FORMACIÓN FINANCIERA - 11/07/2014</t>
  </si>
  <si>
    <t>RAMON ENDO</t>
  </si>
  <si>
    <t>ADELA</t>
  </si>
  <si>
    <t>3004133015
6079825 EXT 10380</t>
  </si>
  <si>
    <t>aramonendo@gmail.com</t>
  </si>
  <si>
    <t>CARRERA 8 D BIS 159B 20</t>
  </si>
  <si>
    <t>CONTADOR PUBLICO - UNIVERSIDAD DE LA AMAZONIA - 29/04/1988</t>
  </si>
  <si>
    <t>ESPECIALISTA EN ADMINISTRACIÓN FINANCIERA - ESCUELA ADMINISTRACIÓN DE NEGOCIOS UNIVERSIDAD SUR COLOMBIANA - 25/02/1994
ESPECIALISTA EN GESTION TRIBUTARIA Y ADUANERA - UNIVERSIDAD COOPERATIVA DE COLOMBIA - 13/12/2001</t>
  </si>
  <si>
    <t>MAGISTRA EN ECONOMIA - PONTIFICIA UNIVERSIDAD JAVERIANA - 06/09/2001</t>
  </si>
  <si>
    <t>VARGAS RESTREPO</t>
  </si>
  <si>
    <t>JOHNNY HUMBERTO</t>
  </si>
  <si>
    <t>3113737368
6010605</t>
  </si>
  <si>
    <t>jhvargas@unal.edu.co</t>
  </si>
  <si>
    <t>CALLE 40 No 51-109 APT 317</t>
  </si>
  <si>
    <t>ITAGÜI</t>
  </si>
  <si>
    <t>ECONOMISTA - UNIVERSIDAD NACIONAL DE COLOMBIA - 01/07/2004</t>
  </si>
  <si>
    <t>MAGÍSTER EN CIENCIAS ECONÓMICAS - UNIVERSIDAD NACIONAL DE COLOMBIA - 16/11/2010</t>
  </si>
  <si>
    <t>ORTIZ NAVARRO</t>
  </si>
  <si>
    <t>DARIO ALFONSO</t>
  </si>
  <si>
    <t>3002098682
6015011</t>
  </si>
  <si>
    <t>darortiz29@outlook.com</t>
  </si>
  <si>
    <t>CALLE 147 No 12 52 TORRE 2 APARTAMENTO 308 EDIFICIO PORTOBELLO</t>
  </si>
  <si>
    <t>ECONOMISTA - PONTIFICIA UNIVERSIDAD JAVERIANA - 11/11/2009</t>
  </si>
  <si>
    <t>MAGÍSTER EN ECONÓMIA - PONTIFICIA UNIVERSIDAD JAVERIANA - 7/06/2014</t>
  </si>
  <si>
    <t>MOLINA ROMERO</t>
  </si>
  <si>
    <t>ADRIANA MARIA</t>
  </si>
  <si>
    <t>3008264410
8353741</t>
  </si>
  <si>
    <t>ADRIMOLIR@HOTMAIL.COM</t>
  </si>
  <si>
    <t>CARRERA 7B # 30-79 B/ LA MAGDALENA</t>
  </si>
  <si>
    <t>GIRARDOT</t>
  </si>
  <si>
    <t>ECONOMISTA - PONTIFICIA UNIVERSIDAD JAVERIANA - 17/05/2008</t>
  </si>
  <si>
    <t>MAGISTRA EN ECONOMIA - PONTIFICIA UNIVERSIDAD JAVERIANA - 20/10/2012</t>
  </si>
  <si>
    <t>ORJUELA YACUE</t>
  </si>
  <si>
    <t>CRISTIAN FELIPE</t>
  </si>
  <si>
    <t>3125024251
8736589</t>
  </si>
  <si>
    <t>cristian.orjuela10@gmail.co</t>
  </si>
  <si>
    <t>NEIVA</t>
  </si>
  <si>
    <t>ECONOMISTA - UNIVERSIDAD SURCOLOMBIANA - 17/12/2010</t>
  </si>
  <si>
    <t>MAGÍSTER EN ECONÓMIA - UNIVERSIDAD NACIONAL DE LA PLATA-UNLP - 17/10/2014</t>
  </si>
  <si>
    <t>BERMUDEZ OLAYA</t>
  </si>
  <si>
    <t>CAROLINA</t>
  </si>
  <si>
    <t>3124004597
4723980</t>
  </si>
  <si>
    <t>cabeol@hotmail.com</t>
  </si>
  <si>
    <t>CALLE 167 No 48-61 BLOQUE 8 APARTAMENTO 501 CONJUNTO PIJAO DE ORO</t>
  </si>
  <si>
    <t>BOGOTA D.C</t>
  </si>
  <si>
    <t>ECONOMISTA - UNIVERSIDAD DE LA SALLE - 2/04/2004</t>
  </si>
  <si>
    <t>MAGISTRA EN ECONOMÍA - PONTIFICIA UNIVERSIDAD JAVERIANA - 23/11/2013</t>
  </si>
  <si>
    <t>SIERRA HERNANDEZ</t>
  </si>
  <si>
    <t>JEAMMY JULIETH</t>
  </si>
  <si>
    <t>3164370817
2610672</t>
  </si>
  <si>
    <t>jeammy.sierra@gmail.com</t>
  </si>
  <si>
    <t>IBAGUÉ</t>
  </si>
  <si>
    <t>CARRERA 7 # 14-45 EDIFICIO MIRAMONTI TORRE 1 APTO 801</t>
  </si>
  <si>
    <t>PROFESIONAL EN MATEMATICASCON ENFASIS EN ESTADISTICA - UNIVERSIDAD DEL TOLIMA - 14/12/2007</t>
  </si>
  <si>
    <t>ESPECIALISTA EN ACTUARÍA - UNIVERSIDAD ANTONIO NARIÑO - 26/03/2010</t>
  </si>
  <si>
    <t>MAGÍSTER EN ADMINISTRACIÓN CON ESPECIALIDAD EN FINANZAS CORPORATIVAS - UNIVERSIDAD DEL MAR - 04/06/2013</t>
  </si>
  <si>
    <t>PHD. ED IN EDUCATIONAL TECHNOLOGY - UNIVERSIDAD NACIONAL ABIERTA Y A DISTANCIA - NO GRADUADO</t>
  </si>
  <si>
    <t>FLOREZ BOLAÑOS</t>
  </si>
  <si>
    <t>JAIME</t>
  </si>
  <si>
    <t>3116272121
3409632</t>
  </si>
  <si>
    <t>jaime.florezb@hotmail.com</t>
  </si>
  <si>
    <t>AV. SUR # 82-60 APTO 503 EDIFICIO TORRECORAL, B/ CORALES</t>
  </si>
  <si>
    <t>PEREIRA</t>
  </si>
  <si>
    <t>ECONOMISTA - UNIVERSIDAD AUTÓNOMA DE OCCIDENTE - 03/09/2005</t>
  </si>
  <si>
    <t>MAGÍSTER EN ECONOMÍA - PONTIFICIA UNIVERSIDAD JAVERIANA - 12/05/2012</t>
  </si>
  <si>
    <t>SANCHEZ TORRES</t>
  </si>
  <si>
    <t>ROBERTO MAURICIO</t>
  </si>
  <si>
    <t>rmsanchezt@gmail.com</t>
  </si>
  <si>
    <t>PALESTINA 645 (EXTRANJERO)</t>
  </si>
  <si>
    <t>BUENOS AIRES, ARGENTINA</t>
  </si>
  <si>
    <t>ECONOMISTA - UNIVERSIDAD NACIONAL DE COLOMBIA - 31/03/2011</t>
  </si>
  <si>
    <t>MAGÍSTER EN ECONOMÍA - UNIVERSIDAD NACIONAL DE LA PLATA - NO GRADUADO</t>
  </si>
  <si>
    <t>ELECTRONICO</t>
  </si>
  <si>
    <t>ESCOBAR RAMIREZ</t>
  </si>
  <si>
    <t>ELMER EULISIS</t>
  </si>
  <si>
    <t>98595160
3438246</t>
  </si>
  <si>
    <t>elmerescobar09@gmail.com</t>
  </si>
  <si>
    <t>CARRERA 82 A # 15B-32</t>
  </si>
  <si>
    <t>MEDELLIN</t>
  </si>
  <si>
    <t>ECONOMISTA - UNIVERSIDAD NACIONAL DE COLOMBIA - 18/09/2003</t>
  </si>
  <si>
    <t>NO REGISTRA</t>
  </si>
  <si>
    <t>MAGISTER EN CIENCIAS ECONOMICAS - UNIVERSIDAD NACIONAL DE COLOMBIA, MEDELLIN - 09/09/2013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</si>
  <si>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</si>
  <si>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</si>
  <si>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</si>
  <si>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</si>
  <si>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</si>
  <si>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CHAVES MONROY  NICOLAS</t>
  </si>
  <si>
    <t>SANTIAGO PULIDO JUAN MANUEL</t>
  </si>
  <si>
    <t>VEGA ARMENTA ANCELMO JOSE</t>
  </si>
  <si>
    <t>RAMON ENDO ADELA</t>
  </si>
  <si>
    <t>VARGAS RESTREPO  JOHNNY HUMBERTO</t>
  </si>
  <si>
    <t>ORTIZ NAVARRO  DARIO ALFONSO</t>
  </si>
  <si>
    <t>MOLINA ROMERO  ADRIANA MARIA</t>
  </si>
  <si>
    <t>BERMUDEZ OLAYA  CAROLINA</t>
  </si>
  <si>
    <t>FLOREZ BOLAÑOS  JAIME</t>
  </si>
  <si>
    <t>ESCOBAR RAMIREZ  ELMER EULISIS</t>
  </si>
  <si>
    <t xml:space="preserve">ESCUELA DE ADMINISTRACION PUBLICA - CONTRATO DE PRESTACION DE SERVICIOS:
DEL 16/06/2011 AL 27/12/2011  = 0,53 PUNTOS 
FUNDACION CARVAJAL 
CONTRATO A TERMINO FIJO ANALISTA : DEL 16/03/2010 AL 15/03/2011 = 1 PUNTO
UNIVERSIDAD AUTONOMA DE OCCIDENTE : 
COORDIANDOR ADMINISTRATIVO : DEL 03/03/2008 AL 12/03/2010 =2, 025 PUNTOS </t>
  </si>
  <si>
    <t xml:space="preserve">UNIVERSIDAD CATOLICA DE PEREIRA :
DOCENTE DE PLANTA : 01/02/2013 AL 05/12/2014 = 1,84 PUNTOS
UNIVERSIDAD AUTONOMA DE OCCIDENTE :
DOCENTE CATEDRATICO : UN TOTAL 2,45 PUNTOS 
UNIVERSIDAD CATOLICA:
DOCENTE CATEDRATICO : O,09 PUNTOS </t>
  </si>
  <si>
    <t xml:space="preserve">LIBRO  TRATADO DE LIBRE COMERCIO = ISBN 978-958-57940-0-9 - 5 AUTORES  MATERIAL DIVULGATIVO = 02 PUNTOS 
REVISTA ECONOMIA, GESTION Y DESARROLLO ISSN 1657-5946 CATEGORIA C - 2 AUTORES - 2 PUNTOS 
REVISTA  ECONOMIA, GESTION Y DESARROLLO ISSN 1794-7561 CATEGORIA C - 2 AUTORES - 2 PUNTOS 
REVISTA MAGAZIN EMPRESARIAL ISSN 16962786 2 AUTORES = 0.5 PUNTOS </t>
  </si>
  <si>
    <t xml:space="preserve">UNIVERSIDAD JAVERIANA :
DOCENTE CATEDRATICO : 1999 AL 2000 = 36 HORAS =0,07 PUNTOS 
UNIVERSIDAD NACIONAL :  05/02/2001 AL 28/06/2002 = 1,03 PUNTOS
UNIVERSIDAD CENTRAL : 16/02/2005 AL 03/12/2005 / 16/01/2006 AL 02/12/2006 / 15/01/2007 AL 1/12/2007 = 2,55 PUNTOS 
UNIVERSIDAD NACIONAL : 11/02/2008 AL 14/06/2008 =0,32 PUNTOS
13/10/2009 AL 04/12/2009 =0,09 PUNTOS
05/08/2010 AL 04/12/2010 = 0,14 PUNTOS
</t>
  </si>
  <si>
    <t xml:space="preserve">REVISTA CIFE LECTURAS DE ACONOMIA SOCIAL ISSN 2248-4914 1 AUTOR = 05 PUNTOS
ESCENARIOS ENERGETICOS DE COLOMBIA PARA EL 2015 = MATERIAL NO DIVULGATIVO = 05 PNTOS </t>
  </si>
  <si>
    <t>ESPECIALISTA EN ADMINISTRACIÓN FINANCIERA - ESCUELA ADMINISTRACIÓN DE NEGOCIOS UNIVERSIDAD SUR COLOMBIANA - 25/02/1994</t>
  </si>
  <si>
    <t xml:space="preserve">UNIVERSIDAD PILOTO DE COLOMBIA :
DOCENTE CATEDRATICO: 24/01/2000 AL 27/05/2000 = 1,12 PUNTOS
12/06/2000 AL 30/06/2000 = 0,31 PUNTOS
10/09/2001 AL 21/09/2001 =0,16 PUNTOS
03/03/2003 AL 23/04/2003 = 0,77 PUNTOS
UNIVERSIDAD JORGE TADEO LOZANO :
CATEDRATICO : 23/07/2001 AL 02/12/2001 = 22 HORAS = 0,84PUNTOS
14/01/2002 AL 02/06/2002 = 16HORAS =0,65 PUNTOS 
05/08/2002 AL 17/11/2002 = 14 HORAS = 0,42 PUNTOS
16/01/2003 AL 04/05/2003= 12 HORAS = 0,38 PUNTOS
04/08/2003 al 16/11/2003 = 6 HORAS = 0,18 PUNTOS
26/01/2004 AL 11/06/2004= 17 HORAS  = 0,68 PUNTOS
08/08/2005 AL 27/11/2005 = 8 HORAS = 0,25 PUNTOS
UNIVERSIDAD DE LA SALLE 
CATEDRATICO : 27/01/2007 AL 31/05/2007 = 8 HORAS = 0,30 PUNTOS 
EXCEDE EL TOPE MAXIMO DEL PUNTAJE 
</t>
  </si>
  <si>
    <t>ARTICULO CUADERNOS DE ECONOMIA : PRODUCCION DEL 2009 EXTEMPORANEO NO ES SUCEPTIBLE DE PUNTUACION 
ARTICULO CUADERNOS DE ECONOMIA:ISSN 0121-4772 CATEGORIA A2 1 AUTOR =4 PUNTOS</t>
  </si>
  <si>
    <t xml:space="preserve">UNIVERSIDAD CENTRAL:
DOCENTE CATEDRATICO: DEL 01/02/2010 AL 05/06/2010= 0,34 PUNTOS
DOCENTE DE TIEMPO COMPLETO : 
23/01/2014 AL 29/11/2014 = 0,85 PUNTOS
UNIVERSIDAD JAVERIANA.:
29/08/2005 AL 03/12/2005 = 198 =0,41 PUNTOS
23/01/2006 AL 03/06/2006 = 252 HORAS = 0,52 PUNTOS
22/01/2007 AL 02/06/2007 =198 =0,41 PUNTOS
23/07/2007 AL 01/12/2007 =252 = 0,52 PUNTOS
28/01/2008 AL 07/06/2008 =270 = 0,56 PUNTOS
21/07/2008 AL 29/11/2008 = 252 = 0,52 PUNTOS
26/01/2009 AL 06/06/2009 =126 = 0,26 PUNTOS 
27/07/2009 AL 05/12/2009 = 162 = 0,33 PUNTOS 
25/01/2010 AL 05/06/2010 = 162 =0,33 PUNTOS
UNIVERSIDAD NACIONAL :
CATEDRATICO : 12/02/2010 AL 7/06/2010 =  0,13 PUNTOS 
</t>
  </si>
  <si>
    <t>SECRETARIA DE EDUCACION MUNICIPAL DE ITAGUI  INSTITUCION EDUCATIVA SAN JOSE 
DOCENTE : 02/02/2006 AL 04/03/2015 = 9,08 PUNTOS 
EXCEDE EL TOPE MAXIMO PERMITIDO</t>
  </si>
  <si>
    <t xml:space="preserve">UNIVERSIDAD SAN MARTIN:
DEL 21 DE JULIO AL  5 DE NOVIEMBRE 2010 = 160 HORAS = 0,33 PUNTOS 
CORPORACION UNIVERSITARIA SIN ANIMO DE LUCRO EIA: 
DOCENTE CATEDRATICO : 14/07/2013 AL 18/11/2014 =1,94 PUNTOS
UNIVERSIDAD NACIONAL :
DOCENTE CATEDRATICO:  TOTAL DE PUNTOS 2,59 
</t>
  </si>
  <si>
    <t xml:space="preserve">CONGRESO DE ECONOMIA COLOMBIANA = NO APERTA CERTIFICACION
PONENCIA PETROLEO CARBON Y EL FANTASMA DE LA ENFERMEDAD HOLANDESA: NO APORTA MEMORAS
POR LO QUE NO SON SUCEPTIBLES DE PUNTUACION </t>
  </si>
  <si>
    <t xml:space="preserve">EMPRESA INGENIEROS ASOCIADOS : 16/12/1993 AL 23/08/1994 = 0,68 PUNTOS
CONSORCIO TITO MARCELO PAVICON LTDA PRIMONT LTDA :
07/11/1994 AL 15/02/1995 =0,27 PUNTOS
ASTECNIA S.A : 03/06/1997 AL 01/02/1998 Y 09/02/1998 AL 10/08/1998  = 1,16 PUNTOS 
PROYECTAMOS LTDA INGENIEROS ASOCIADOS : 01/03/1995 AL 20/10/1995 = 0,63 PUNTOS
</t>
  </si>
  <si>
    <t xml:space="preserve">CAMARA DE COMERCIO DE FLORENCIA : 
AUXILIAR CONTABLE Y JEFE DE CONTROL Y REGISTRO MERCANTIL  : 30/04/1988 AL 21/07/1989 =1,22 PUNTOS
ALCALDIA DE BARRANQUILLA 
24/09/2008 AL 23/12/2008 =0,24 PUNTOS
28/12/2008 AL 28/02/2011 = 2,17 PUNTOS
01/03/2011 AL 02/01/2012 = 0,83 PUNTOS 
03/01/2012 AL 02/05/2013 = 1,33 PUNTOS 
EXCEDE EL PUNTAJE MINIMO REQUERIDO </t>
  </si>
  <si>
    <t>ECONOMÍA</t>
  </si>
  <si>
    <t xml:space="preserve">PROFESIONAL CON MAESTRÍA O DOCTORADO EN ECONOMÍA. </t>
  </si>
  <si>
    <t>ÁREA</t>
  </si>
  <si>
    <t>PRUEBA DE CONOCIMIENTOS</t>
  </si>
  <si>
    <t>PRESENTACIÓN ORAL/ EVALUACION JURADOS AREA (HASTA 15 PUNTOS)</t>
  </si>
  <si>
    <t>TOTAL</t>
  </si>
  <si>
    <t>VAC/BENÍTEZ/ESTEBAN LARA</t>
  </si>
  <si>
    <t xml:space="preserve">NO PRESENTÓ PRUEBAS DE CONOCIMIENTOS 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</si>
  <si>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</si>
  <si>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>GANADOR</t>
  </si>
  <si>
    <t>DADO QUE PARA ESTE PERFIL SE REQUERÍAN TRES PLAZAS Y QUE SOLO HAY DOS GANADORES,
 LA OTRA PLAZA SE DECLARA DESIERTA SEGÚN EL PARÁGRAFO 1, ARTÍCULO 11, ACUERDO 039 DE 2008.</t>
  </si>
  <si>
    <t>LISTADO DEFINITIVO DE GANADORES  CÓDIGO DE CONCURSO CEA-P-04-1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</si>
</sst>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47" xfId="4" applyFont="1" applyFill="1" applyBorder="1" applyAlignment="1">
      <alignment horizontal="center" vertical="center" wrapText="1"/>
    </xf>
    <xf numFmtId="2" fontId="13" fillId="5" borderId="6" xfId="4" applyNumberFormat="1" applyFont="1" applyFill="1" applyBorder="1" applyAlignment="1">
      <alignment horizontal="center" vertical="center" wrapText="1"/>
    </xf>
    <xf numFmtId="49" fontId="7" fillId="5" borderId="6" xfId="4" applyNumberFormat="1" applyFont="1" applyFill="1" applyBorder="1" applyAlignment="1">
      <alignment horizontal="justify" vertical="center" wrapText="1"/>
    </xf>
    <xf numFmtId="0" fontId="2" fillId="5" borderId="56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4" fillId="5" borderId="6" xfId="3" applyFill="1" applyBorder="1" applyAlignment="1">
      <alignment horizontal="center" vertical="center" wrapText="1"/>
    </xf>
    <xf numFmtId="0" fontId="2" fillId="5" borderId="87" xfId="0" applyFont="1" applyFill="1" applyBorder="1" applyAlignment="1">
      <alignment horizontal="center" vertical="center" wrapText="1"/>
    </xf>
    <xf numFmtId="0" fontId="2" fillId="5" borderId="86" xfId="0" applyFont="1" applyFill="1" applyBorder="1" applyAlignment="1">
      <alignment horizontal="center" vertical="center" wrapText="1"/>
    </xf>
    <xf numFmtId="4" fontId="1" fillId="5" borderId="43" xfId="0" applyNumberFormat="1" applyFont="1" applyFill="1" applyBorder="1" applyAlignment="1">
      <alignment vertical="center"/>
    </xf>
    <xf numFmtId="4" fontId="1" fillId="5" borderId="44" xfId="0" applyNumberFormat="1" applyFont="1" applyFill="1" applyBorder="1" applyAlignment="1">
      <alignment vertical="center"/>
    </xf>
    <xf numFmtId="4" fontId="1" fillId="5" borderId="45" xfId="0" applyNumberFormat="1" applyFont="1" applyFill="1" applyBorder="1" applyAlignment="1">
      <alignment vertical="center"/>
    </xf>
    <xf numFmtId="0" fontId="1" fillId="5" borderId="0" xfId="0" applyFont="1" applyFill="1"/>
    <xf numFmtId="0" fontId="2" fillId="5" borderId="47" xfId="0" applyFont="1" applyFill="1" applyBorder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0" xfId="0" applyFont="1" applyFill="1"/>
    <xf numFmtId="0" fontId="1" fillId="5" borderId="47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48" xfId="0" applyFont="1" applyFill="1" applyBorder="1" applyAlignment="1">
      <alignment vertical="center"/>
    </xf>
    <xf numFmtId="0" fontId="28" fillId="0" borderId="0" xfId="0" applyFont="1" applyBorder="1" applyAlignment="1">
      <alignment horizontal="center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2" fontId="34" fillId="4" borderId="2" xfId="4" applyNumberFormat="1" applyFont="1" applyFill="1" applyBorder="1" applyAlignment="1" applyProtection="1">
      <alignment horizontal="center" vertical="center" wrapText="1"/>
    </xf>
    <xf numFmtId="0" fontId="32" fillId="4" borderId="2" xfId="4" applyFont="1" applyFill="1" applyBorder="1" applyAlignment="1" applyProtection="1">
      <alignment horizontal="center" vertical="center" wrapText="1"/>
    </xf>
    <xf numFmtId="2" fontId="9" fillId="0" borderId="51" xfId="4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2" fontId="9" fillId="0" borderId="48" xfId="4" applyNumberFormat="1" applyFont="1" applyBorder="1" applyAlignment="1">
      <alignment horizontal="center" vertical="center" wrapText="1"/>
    </xf>
    <xf numFmtId="0" fontId="27" fillId="5" borderId="48" xfId="0" applyFont="1" applyFill="1" applyBorder="1" applyAlignment="1">
      <alignment horizontal="center" vertical="center"/>
    </xf>
    <xf numFmtId="0" fontId="7" fillId="5" borderId="49" xfId="4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2" fontId="13" fillId="5" borderId="50" xfId="4" applyNumberFormat="1" applyFont="1" applyFill="1" applyBorder="1" applyAlignment="1">
      <alignment horizontal="center" vertical="center" wrapText="1"/>
    </xf>
    <xf numFmtId="2" fontId="13" fillId="5" borderId="44" xfId="4" applyNumberFormat="1" applyFont="1" applyFill="1" applyBorder="1" applyAlignment="1">
      <alignment horizontal="center" vertical="center" wrapText="1"/>
    </xf>
    <xf numFmtId="0" fontId="27" fillId="5" borderId="45" xfId="0" applyFont="1" applyFill="1" applyBorder="1" applyAlignment="1">
      <alignment horizontal="center" vertical="center"/>
    </xf>
    <xf numFmtId="2" fontId="27" fillId="5" borderId="44" xfId="0" applyNumberFormat="1" applyFont="1" applyFill="1" applyBorder="1" applyAlignment="1">
      <alignment horizontal="center" vertical="center"/>
    </xf>
    <xf numFmtId="2" fontId="27" fillId="5" borderId="6" xfId="0" applyNumberFormat="1" applyFont="1" applyFill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 vertical="center"/>
    </xf>
    <xf numFmtId="2" fontId="27" fillId="5" borderId="50" xfId="0" applyNumberFormat="1" applyFont="1" applyFill="1" applyBorder="1" applyAlignment="1">
      <alignment horizontal="center" vertical="center"/>
    </xf>
    <xf numFmtId="2" fontId="35" fillId="0" borderId="44" xfId="0" applyNumberFormat="1" applyFont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35" fillId="0" borderId="50" xfId="0" applyNumberFormat="1" applyFont="1" applyBorder="1" applyAlignment="1">
      <alignment horizontal="center" vertical="center"/>
    </xf>
    <xf numFmtId="0" fontId="7" fillId="5" borderId="44" xfId="0" applyFont="1" applyFill="1" applyBorder="1" applyAlignment="1">
      <alignment horizontal="left" vertical="center" wrapText="1"/>
    </xf>
    <xf numFmtId="0" fontId="37" fillId="5" borderId="0" xfId="0" applyFont="1" applyFill="1"/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2" fontId="29" fillId="0" borderId="4" xfId="4" applyNumberFormat="1" applyFont="1" applyBorder="1" applyAlignment="1">
      <alignment horizontal="center" vertical="center" wrapText="1"/>
    </xf>
    <xf numFmtId="2" fontId="29" fillId="0" borderId="92" xfId="4" applyNumberFormat="1" applyFont="1" applyBorder="1" applyAlignment="1">
      <alignment horizontal="center" vertical="center" wrapText="1"/>
    </xf>
    <xf numFmtId="2" fontId="29" fillId="0" borderId="26" xfId="4" applyNumberFormat="1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92" xfId="4" applyFont="1" applyBorder="1" applyAlignment="1">
      <alignment horizontal="center" vertical="center" wrapText="1"/>
    </xf>
    <xf numFmtId="0" fontId="7" fillId="0" borderId="26" xfId="4" applyFont="1" applyBorder="1" applyAlignment="1">
      <alignment horizontal="center" vertical="center" wrapText="1"/>
    </xf>
    <xf numFmtId="0" fontId="31" fillId="4" borderId="2" xfId="4" applyFont="1" applyFill="1" applyBorder="1" applyAlignment="1">
      <alignment horizontal="center" vertical="center" wrapText="1"/>
    </xf>
    <xf numFmtId="0" fontId="31" fillId="4" borderId="10" xfId="4" applyFont="1" applyFill="1" applyBorder="1" applyAlignment="1">
      <alignment horizontal="center" vertical="center" wrapText="1"/>
    </xf>
    <xf numFmtId="2" fontId="32" fillId="4" borderId="2" xfId="4" applyNumberFormat="1" applyFont="1" applyFill="1" applyBorder="1" applyAlignment="1">
      <alignment horizontal="center" vertical="center" wrapText="1"/>
    </xf>
    <xf numFmtId="2" fontId="32" fillId="4" borderId="10" xfId="4" applyNumberFormat="1" applyFont="1" applyFill="1" applyBorder="1" applyAlignment="1">
      <alignment horizontal="center" vertical="center" wrapText="1"/>
    </xf>
    <xf numFmtId="2" fontId="32" fillId="4" borderId="12" xfId="4" applyNumberFormat="1" applyFont="1" applyFill="1" applyBorder="1" applyAlignment="1" applyProtection="1">
      <alignment horizontal="center" vertical="center"/>
    </xf>
    <xf numFmtId="2" fontId="32" fillId="4" borderId="13" xfId="4" applyNumberFormat="1" applyFont="1" applyFill="1" applyBorder="1" applyAlignment="1" applyProtection="1">
      <alignment horizontal="center" vertical="center"/>
    </xf>
    <xf numFmtId="2" fontId="32" fillId="4" borderId="14" xfId="4" applyNumberFormat="1" applyFont="1" applyFill="1" applyBorder="1" applyAlignment="1" applyProtection="1">
      <alignment horizontal="center" vertical="center"/>
    </xf>
    <xf numFmtId="0" fontId="36" fillId="6" borderId="12" xfId="0" applyFont="1" applyFill="1" applyBorder="1" applyAlignment="1">
      <alignment horizontal="center" vertical="center" wrapText="1"/>
    </xf>
    <xf numFmtId="0" fontId="36" fillId="6" borderId="13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104776</xdr:rowOff>
    </xdr:from>
    <xdr:to>
      <xdr:col>1</xdr:col>
      <xdr:colOff>847725</xdr:colOff>
      <xdr:row>2</xdr:row>
      <xdr:rowOff>31309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6"/>
          <a:ext cx="1504950" cy="659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an.orjuela10@gmail.co" TargetMode="External"/><Relationship Id="rId13" Type="http://schemas.openxmlformats.org/officeDocument/2006/relationships/hyperlink" Target="mailto:elmerescobar09@gmail.com" TargetMode="External"/><Relationship Id="rId3" Type="http://schemas.openxmlformats.org/officeDocument/2006/relationships/hyperlink" Target="mailto:ajvegaa@unal.edu.co" TargetMode="External"/><Relationship Id="rId7" Type="http://schemas.openxmlformats.org/officeDocument/2006/relationships/hyperlink" Target="mailto:ADRIMOLIR@HOTMAIL.COM" TargetMode="External"/><Relationship Id="rId12" Type="http://schemas.openxmlformats.org/officeDocument/2006/relationships/hyperlink" Target="mailto:rmsanchezt@gmail.com" TargetMode="External"/><Relationship Id="rId2" Type="http://schemas.openxmlformats.org/officeDocument/2006/relationships/hyperlink" Target="mailto:nchavesm@gmail.com" TargetMode="External"/><Relationship Id="rId1" Type="http://schemas.openxmlformats.org/officeDocument/2006/relationships/hyperlink" Target="mailto:vidadju20@gmail.com" TargetMode="External"/><Relationship Id="rId6" Type="http://schemas.openxmlformats.org/officeDocument/2006/relationships/hyperlink" Target="mailto:darortiz29@outlook.com" TargetMode="External"/><Relationship Id="rId11" Type="http://schemas.openxmlformats.org/officeDocument/2006/relationships/hyperlink" Target="mailto:jaime.florezb@hotmail.com" TargetMode="External"/><Relationship Id="rId5" Type="http://schemas.openxmlformats.org/officeDocument/2006/relationships/hyperlink" Target="mailto:jhvargas@unal.edu.co" TargetMode="External"/><Relationship Id="rId10" Type="http://schemas.openxmlformats.org/officeDocument/2006/relationships/hyperlink" Target="mailto:jeammy.sierra@gmail.com" TargetMode="External"/><Relationship Id="rId4" Type="http://schemas.openxmlformats.org/officeDocument/2006/relationships/hyperlink" Target="mailto:aramonendo@gmail.com" TargetMode="External"/><Relationship Id="rId9" Type="http://schemas.openxmlformats.org/officeDocument/2006/relationships/hyperlink" Target="mailto:cabeol@hotmail.com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topLeftCell="A4" zoomScale="80" zoomScaleNormal="80" workbookViewId="0">
      <selection activeCell="K6" sqref="K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22.7109375" style="5" bestFit="1" customWidth="1"/>
    <col min="9" max="9" width="14.42578125" style="142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07" t="s">
        <v>101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C1" s="110">
        <f>COUNTA(C:C)-1</f>
        <v>14</v>
      </c>
    </row>
    <row r="2" spans="1:29" ht="17.25" thickBot="1" x14ac:dyDescent="0.35">
      <c r="A2" s="207" t="s">
        <v>102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14" t="s">
        <v>93</v>
      </c>
      <c r="B3" s="211" t="s">
        <v>91</v>
      </c>
      <c r="C3" s="211" t="s">
        <v>92</v>
      </c>
      <c r="D3" s="211" t="s">
        <v>89</v>
      </c>
      <c r="E3" s="211" t="s">
        <v>90</v>
      </c>
      <c r="F3" s="211" t="s">
        <v>0</v>
      </c>
      <c r="G3" s="211" t="s">
        <v>1</v>
      </c>
      <c r="H3" s="211" t="s">
        <v>2</v>
      </c>
      <c r="I3" s="204" t="s">
        <v>3</v>
      </c>
      <c r="J3" s="204" t="s">
        <v>99</v>
      </c>
      <c r="K3" s="217" t="s">
        <v>4</v>
      </c>
      <c r="L3" s="218"/>
      <c r="M3" s="218"/>
      <c r="N3" s="219"/>
      <c r="O3" s="211" t="s">
        <v>5</v>
      </c>
      <c r="P3" s="211" t="s">
        <v>88</v>
      </c>
      <c r="Q3" s="204" t="s">
        <v>96</v>
      </c>
      <c r="R3" s="204" t="s">
        <v>97</v>
      </c>
      <c r="S3" s="211" t="s">
        <v>6</v>
      </c>
      <c r="T3" s="209" t="s">
        <v>16</v>
      </c>
      <c r="U3" s="209" t="s">
        <v>17</v>
      </c>
      <c r="V3" s="209" t="s">
        <v>18</v>
      </c>
      <c r="W3" s="209" t="s">
        <v>19</v>
      </c>
      <c r="X3" s="209" t="s">
        <v>20</v>
      </c>
      <c r="Y3" s="209" t="s">
        <v>21</v>
      </c>
      <c r="Z3" s="209" t="s">
        <v>22</v>
      </c>
      <c r="AA3" s="204" t="s">
        <v>94</v>
      </c>
    </row>
    <row r="4" spans="1:29" s="1" customFormat="1" ht="15.75" customHeight="1" thickBot="1" x14ac:dyDescent="0.25">
      <c r="A4" s="215"/>
      <c r="B4" s="212"/>
      <c r="C4" s="212"/>
      <c r="D4" s="212"/>
      <c r="E4" s="212"/>
      <c r="F4" s="212"/>
      <c r="G4" s="212"/>
      <c r="H4" s="212"/>
      <c r="I4" s="205"/>
      <c r="J4" s="205"/>
      <c r="K4" s="204" t="s">
        <v>7</v>
      </c>
      <c r="L4" s="112"/>
      <c r="M4" s="112" t="s">
        <v>8</v>
      </c>
      <c r="N4" s="113"/>
      <c r="O4" s="212"/>
      <c r="P4" s="212"/>
      <c r="Q4" s="205"/>
      <c r="R4" s="205"/>
      <c r="S4" s="212"/>
      <c r="T4" s="210"/>
      <c r="U4" s="210"/>
      <c r="V4" s="210"/>
      <c r="W4" s="210"/>
      <c r="X4" s="210"/>
      <c r="Y4" s="210"/>
      <c r="Z4" s="210"/>
      <c r="AA4" s="205"/>
    </row>
    <row r="5" spans="1:29" s="1" customFormat="1" ht="13.5" customHeight="1" thickBot="1" x14ac:dyDescent="0.25">
      <c r="A5" s="216"/>
      <c r="B5" s="213"/>
      <c r="C5" s="213"/>
      <c r="D5" s="213"/>
      <c r="E5" s="213"/>
      <c r="F5" s="213"/>
      <c r="G5" s="213"/>
      <c r="H5" s="213"/>
      <c r="I5" s="206"/>
      <c r="J5" s="206"/>
      <c r="K5" s="206"/>
      <c r="L5" s="113" t="s">
        <v>85</v>
      </c>
      <c r="M5" s="114" t="s">
        <v>86</v>
      </c>
      <c r="N5" s="114" t="s">
        <v>87</v>
      </c>
      <c r="O5" s="213"/>
      <c r="P5" s="213"/>
      <c r="Q5" s="206"/>
      <c r="R5" s="206"/>
      <c r="S5" s="213"/>
      <c r="T5" s="210"/>
      <c r="U5" s="210"/>
      <c r="V5" s="210"/>
      <c r="W5" s="210"/>
      <c r="X5" s="210"/>
      <c r="Y5" s="210"/>
      <c r="Z5" s="210"/>
      <c r="AA5" s="206"/>
    </row>
    <row r="6" spans="1:29" s="173" customFormat="1" ht="53.25" customHeight="1" x14ac:dyDescent="0.2">
      <c r="A6" s="165">
        <v>1</v>
      </c>
      <c r="B6" s="166" t="s">
        <v>98</v>
      </c>
      <c r="C6" s="160">
        <v>79723845</v>
      </c>
      <c r="D6" s="160" t="s">
        <v>103</v>
      </c>
      <c r="E6" s="160" t="s">
        <v>104</v>
      </c>
      <c r="F6" s="160">
        <v>8000513</v>
      </c>
      <c r="G6" s="167" t="s">
        <v>105</v>
      </c>
      <c r="H6" s="160" t="s">
        <v>106</v>
      </c>
      <c r="I6" s="160" t="s">
        <v>107</v>
      </c>
      <c r="J6" s="160"/>
      <c r="K6" s="160" t="s">
        <v>108</v>
      </c>
      <c r="L6" s="160"/>
      <c r="M6" s="160" t="s">
        <v>109</v>
      </c>
      <c r="N6" s="160" t="s">
        <v>110</v>
      </c>
      <c r="O6" s="160">
        <v>11</v>
      </c>
      <c r="P6" s="160" t="s">
        <v>100</v>
      </c>
      <c r="Q6" s="168">
        <v>0</v>
      </c>
      <c r="R6" s="168">
        <v>0</v>
      </c>
      <c r="S6" s="169"/>
      <c r="T6" s="170"/>
      <c r="U6" s="171"/>
      <c r="V6" s="171"/>
      <c r="W6" s="171"/>
      <c r="X6" s="171"/>
      <c r="Y6" s="171"/>
      <c r="Z6" s="171"/>
      <c r="AA6" s="172"/>
    </row>
    <row r="7" spans="1:29" s="176" customFormat="1" ht="46.5" customHeight="1" x14ac:dyDescent="0.2">
      <c r="A7" s="174">
        <v>2</v>
      </c>
      <c r="B7" s="166" t="s">
        <v>98</v>
      </c>
      <c r="C7" s="160">
        <v>79888912</v>
      </c>
      <c r="D7" s="160" t="s">
        <v>111</v>
      </c>
      <c r="E7" s="160" t="s">
        <v>112</v>
      </c>
      <c r="F7" s="160">
        <v>3219227031</v>
      </c>
      <c r="G7" s="167" t="s">
        <v>113</v>
      </c>
      <c r="H7" s="160" t="s">
        <v>114</v>
      </c>
      <c r="I7" s="160" t="s">
        <v>107</v>
      </c>
      <c r="J7" s="160"/>
      <c r="K7" s="160" t="s">
        <v>115</v>
      </c>
      <c r="L7" s="160"/>
      <c r="M7" s="160" t="s">
        <v>116</v>
      </c>
      <c r="N7" s="160" t="s">
        <v>117</v>
      </c>
      <c r="O7" s="160">
        <v>58</v>
      </c>
      <c r="P7" s="160" t="s">
        <v>100</v>
      </c>
      <c r="Q7" s="168">
        <v>0</v>
      </c>
      <c r="R7" s="168">
        <v>0</v>
      </c>
      <c r="S7" s="168"/>
      <c r="T7" s="174"/>
      <c r="U7" s="166"/>
      <c r="V7" s="166"/>
      <c r="W7" s="166"/>
      <c r="X7" s="166"/>
      <c r="Y7" s="166"/>
      <c r="Z7" s="166"/>
      <c r="AA7" s="175"/>
    </row>
    <row r="8" spans="1:29" s="176" customFormat="1" ht="38.25" x14ac:dyDescent="0.2">
      <c r="A8" s="174">
        <v>3</v>
      </c>
      <c r="B8" s="166" t="s">
        <v>98</v>
      </c>
      <c r="C8" s="160">
        <v>77020311</v>
      </c>
      <c r="D8" s="160" t="s">
        <v>118</v>
      </c>
      <c r="E8" s="160" t="s">
        <v>119</v>
      </c>
      <c r="F8" s="160" t="s">
        <v>120</v>
      </c>
      <c r="G8" s="167" t="s">
        <v>121</v>
      </c>
      <c r="H8" s="160" t="s">
        <v>122</v>
      </c>
      <c r="I8" s="160" t="s">
        <v>107</v>
      </c>
      <c r="J8" s="160"/>
      <c r="K8" s="160" t="s">
        <v>123</v>
      </c>
      <c r="L8" s="160"/>
      <c r="M8" s="160" t="s">
        <v>124</v>
      </c>
      <c r="N8" s="160"/>
      <c r="O8" s="160">
        <v>153</v>
      </c>
      <c r="P8" s="160" t="s">
        <v>100</v>
      </c>
      <c r="Q8" s="168">
        <v>0</v>
      </c>
      <c r="R8" s="168">
        <v>0</v>
      </c>
      <c r="S8" s="168"/>
      <c r="T8" s="174"/>
      <c r="U8" s="166"/>
      <c r="V8" s="166"/>
      <c r="W8" s="166"/>
      <c r="X8" s="166"/>
      <c r="Y8" s="166"/>
      <c r="Z8" s="166"/>
      <c r="AA8" s="175"/>
    </row>
    <row r="9" spans="1:29" s="176" customFormat="1" ht="67.5" customHeight="1" x14ac:dyDescent="0.2">
      <c r="A9" s="174">
        <v>4</v>
      </c>
      <c r="B9" s="166" t="s">
        <v>98</v>
      </c>
      <c r="C9" s="160">
        <v>79948864</v>
      </c>
      <c r="D9" s="160" t="s">
        <v>125</v>
      </c>
      <c r="E9" s="160" t="s">
        <v>126</v>
      </c>
      <c r="F9" s="160" t="s">
        <v>127</v>
      </c>
      <c r="G9" s="167" t="s">
        <v>128</v>
      </c>
      <c r="H9" s="160" t="s">
        <v>129</v>
      </c>
      <c r="I9" s="160" t="s">
        <v>107</v>
      </c>
      <c r="J9" s="160"/>
      <c r="K9" s="160" t="s">
        <v>130</v>
      </c>
      <c r="L9" s="160"/>
      <c r="M9" s="160" t="s">
        <v>131</v>
      </c>
      <c r="N9" s="160"/>
      <c r="O9" s="160">
        <v>12</v>
      </c>
      <c r="P9" s="160" t="s">
        <v>100</v>
      </c>
      <c r="Q9" s="168">
        <v>0</v>
      </c>
      <c r="R9" s="168">
        <v>0</v>
      </c>
      <c r="S9" s="168"/>
      <c r="T9" s="174"/>
      <c r="U9" s="166"/>
      <c r="V9" s="166"/>
      <c r="W9" s="166"/>
      <c r="X9" s="166"/>
      <c r="Y9" s="166"/>
      <c r="Z9" s="166"/>
      <c r="AA9" s="175"/>
    </row>
    <row r="10" spans="1:29" s="173" customFormat="1" ht="89.25" x14ac:dyDescent="0.2">
      <c r="A10" s="174">
        <v>5</v>
      </c>
      <c r="B10" s="166" t="s">
        <v>98</v>
      </c>
      <c r="C10" s="160">
        <v>40763629</v>
      </c>
      <c r="D10" s="160" t="s">
        <v>132</v>
      </c>
      <c r="E10" s="160" t="s">
        <v>133</v>
      </c>
      <c r="F10" s="160" t="s">
        <v>134</v>
      </c>
      <c r="G10" s="167" t="s">
        <v>135</v>
      </c>
      <c r="H10" s="160" t="s">
        <v>136</v>
      </c>
      <c r="I10" s="160" t="s">
        <v>107</v>
      </c>
      <c r="J10" s="160"/>
      <c r="K10" s="160" t="s">
        <v>137</v>
      </c>
      <c r="L10" s="160" t="s">
        <v>138</v>
      </c>
      <c r="M10" s="160" t="s">
        <v>139</v>
      </c>
      <c r="N10" s="160"/>
      <c r="O10" s="160">
        <v>38</v>
      </c>
      <c r="P10" s="160" t="s">
        <v>100</v>
      </c>
      <c r="Q10" s="168">
        <v>0</v>
      </c>
      <c r="R10" s="168">
        <v>0</v>
      </c>
      <c r="S10" s="168"/>
      <c r="T10" s="177"/>
      <c r="U10" s="178"/>
      <c r="V10" s="178"/>
      <c r="W10" s="178"/>
      <c r="X10" s="178"/>
      <c r="Y10" s="178"/>
      <c r="Z10" s="178"/>
      <c r="AA10" s="179"/>
    </row>
    <row r="11" spans="1:29" s="176" customFormat="1" ht="38.25" x14ac:dyDescent="0.2">
      <c r="A11" s="174">
        <v>6</v>
      </c>
      <c r="B11" s="166" t="s">
        <v>98</v>
      </c>
      <c r="C11" s="160">
        <v>98635599</v>
      </c>
      <c r="D11" s="160" t="s">
        <v>140</v>
      </c>
      <c r="E11" s="160" t="s">
        <v>141</v>
      </c>
      <c r="F11" s="160" t="s">
        <v>142</v>
      </c>
      <c r="G11" s="167" t="s">
        <v>143</v>
      </c>
      <c r="H11" s="160" t="s">
        <v>144</v>
      </c>
      <c r="I11" s="160" t="s">
        <v>145</v>
      </c>
      <c r="J11" s="160"/>
      <c r="K11" s="160" t="s">
        <v>146</v>
      </c>
      <c r="L11" s="160"/>
      <c r="M11" s="160" t="s">
        <v>147</v>
      </c>
      <c r="N11" s="160"/>
      <c r="O11" s="160">
        <v>16</v>
      </c>
      <c r="P11" s="160" t="s">
        <v>100</v>
      </c>
      <c r="Q11" s="168">
        <v>0</v>
      </c>
      <c r="R11" s="168">
        <v>0</v>
      </c>
      <c r="S11" s="168"/>
      <c r="T11" s="174"/>
      <c r="U11" s="166"/>
      <c r="V11" s="166"/>
      <c r="W11" s="166"/>
      <c r="X11" s="166"/>
      <c r="Y11" s="166"/>
      <c r="Z11" s="166"/>
      <c r="AA11" s="175"/>
    </row>
    <row r="12" spans="1:29" s="176" customFormat="1" ht="38.25" x14ac:dyDescent="0.2">
      <c r="A12" s="174">
        <v>7</v>
      </c>
      <c r="B12" s="166" t="s">
        <v>98</v>
      </c>
      <c r="C12" s="160">
        <v>1018406709</v>
      </c>
      <c r="D12" s="160" t="s">
        <v>148</v>
      </c>
      <c r="E12" s="160" t="s">
        <v>149</v>
      </c>
      <c r="F12" s="160" t="s">
        <v>150</v>
      </c>
      <c r="G12" s="167" t="s">
        <v>151</v>
      </c>
      <c r="H12" s="160" t="s">
        <v>152</v>
      </c>
      <c r="I12" s="160" t="s">
        <v>107</v>
      </c>
      <c r="J12" s="160"/>
      <c r="K12" s="160" t="s">
        <v>153</v>
      </c>
      <c r="L12" s="160"/>
      <c r="M12" s="160" t="s">
        <v>154</v>
      </c>
      <c r="N12" s="160"/>
      <c r="O12" s="160">
        <v>6</v>
      </c>
      <c r="P12" s="160" t="s">
        <v>100</v>
      </c>
      <c r="Q12" s="168">
        <v>0</v>
      </c>
      <c r="R12" s="168">
        <v>0</v>
      </c>
      <c r="S12" s="168"/>
      <c r="T12" s="174"/>
      <c r="U12" s="166"/>
      <c r="V12" s="166"/>
      <c r="W12" s="166"/>
      <c r="X12" s="166"/>
      <c r="Y12" s="166"/>
      <c r="Z12" s="166"/>
      <c r="AA12" s="175"/>
    </row>
    <row r="13" spans="1:29" s="176" customFormat="1" ht="25.5" x14ac:dyDescent="0.2">
      <c r="A13" s="174">
        <v>8</v>
      </c>
      <c r="B13" s="166" t="s">
        <v>98</v>
      </c>
      <c r="C13" s="160">
        <v>67033598</v>
      </c>
      <c r="D13" s="160" t="s">
        <v>155</v>
      </c>
      <c r="E13" s="160" t="s">
        <v>156</v>
      </c>
      <c r="F13" s="160" t="s">
        <v>157</v>
      </c>
      <c r="G13" s="167" t="s">
        <v>158</v>
      </c>
      <c r="H13" s="160" t="s">
        <v>159</v>
      </c>
      <c r="I13" s="160" t="s">
        <v>160</v>
      </c>
      <c r="J13" s="160"/>
      <c r="K13" s="160" t="s">
        <v>161</v>
      </c>
      <c r="L13" s="160"/>
      <c r="M13" s="160" t="s">
        <v>162</v>
      </c>
      <c r="N13" s="160"/>
      <c r="O13" s="160">
        <v>13</v>
      </c>
      <c r="P13" s="160" t="s">
        <v>100</v>
      </c>
      <c r="Q13" s="168">
        <v>0</v>
      </c>
      <c r="R13" s="168">
        <v>0</v>
      </c>
      <c r="S13" s="168"/>
      <c r="T13" s="174"/>
      <c r="U13" s="166"/>
      <c r="V13" s="166"/>
      <c r="W13" s="166"/>
      <c r="X13" s="166"/>
      <c r="Y13" s="166"/>
      <c r="Z13" s="166"/>
      <c r="AA13" s="175"/>
    </row>
    <row r="14" spans="1:29" s="176" customFormat="1" ht="25.5" x14ac:dyDescent="0.2">
      <c r="A14" s="174">
        <v>9</v>
      </c>
      <c r="B14" s="166" t="s">
        <v>98</v>
      </c>
      <c r="C14" s="160">
        <v>1075216803</v>
      </c>
      <c r="D14" s="160" t="s">
        <v>163</v>
      </c>
      <c r="E14" s="160" t="s">
        <v>164</v>
      </c>
      <c r="F14" s="160" t="s">
        <v>165</v>
      </c>
      <c r="G14" s="167" t="s">
        <v>166</v>
      </c>
      <c r="H14" s="160"/>
      <c r="I14" s="160" t="s">
        <v>167</v>
      </c>
      <c r="J14" s="160"/>
      <c r="K14" s="160" t="s">
        <v>168</v>
      </c>
      <c r="L14" s="160"/>
      <c r="M14" s="160" t="s">
        <v>169</v>
      </c>
      <c r="N14" s="160"/>
      <c r="O14" s="160">
        <v>15</v>
      </c>
      <c r="P14" s="160" t="s">
        <v>100</v>
      </c>
      <c r="Q14" s="168">
        <v>0</v>
      </c>
      <c r="R14" s="168">
        <v>0</v>
      </c>
      <c r="S14" s="168"/>
      <c r="T14" s="174"/>
      <c r="U14" s="166"/>
      <c r="V14" s="166"/>
      <c r="W14" s="166"/>
      <c r="X14" s="166"/>
      <c r="Y14" s="166"/>
      <c r="Z14" s="166"/>
      <c r="AA14" s="175"/>
    </row>
    <row r="15" spans="1:29" s="173" customFormat="1" ht="38.25" x14ac:dyDescent="0.2">
      <c r="A15" s="174">
        <v>10</v>
      </c>
      <c r="B15" s="166" t="s">
        <v>98</v>
      </c>
      <c r="C15" s="160">
        <v>38142576</v>
      </c>
      <c r="D15" s="160" t="s">
        <v>170</v>
      </c>
      <c r="E15" s="160" t="s">
        <v>171</v>
      </c>
      <c r="F15" s="160" t="s">
        <v>172</v>
      </c>
      <c r="G15" s="167" t="s">
        <v>173</v>
      </c>
      <c r="H15" s="160" t="s">
        <v>174</v>
      </c>
      <c r="I15" s="160" t="s">
        <v>175</v>
      </c>
      <c r="J15" s="160"/>
      <c r="K15" s="160" t="s">
        <v>176</v>
      </c>
      <c r="L15" s="160"/>
      <c r="M15" s="160" t="s">
        <v>177</v>
      </c>
      <c r="N15" s="160"/>
      <c r="O15" s="160">
        <v>22</v>
      </c>
      <c r="P15" s="160" t="s">
        <v>100</v>
      </c>
      <c r="Q15" s="168">
        <v>0</v>
      </c>
      <c r="R15" s="168">
        <v>0</v>
      </c>
      <c r="S15" s="168"/>
      <c r="T15" s="177"/>
      <c r="U15" s="178"/>
      <c r="V15" s="178"/>
      <c r="W15" s="178"/>
      <c r="X15" s="178"/>
      <c r="Y15" s="178"/>
      <c r="Z15" s="178"/>
      <c r="AA15" s="179"/>
    </row>
    <row r="16" spans="1:29" s="176" customFormat="1" ht="51" x14ac:dyDescent="0.2">
      <c r="A16" s="174">
        <v>11</v>
      </c>
      <c r="B16" s="166" t="s">
        <v>98</v>
      </c>
      <c r="C16" s="160">
        <v>65630864</v>
      </c>
      <c r="D16" s="160" t="s">
        <v>178</v>
      </c>
      <c r="E16" s="160" t="s">
        <v>179</v>
      </c>
      <c r="F16" s="160" t="s">
        <v>180</v>
      </c>
      <c r="G16" s="167" t="s">
        <v>181</v>
      </c>
      <c r="H16" s="160" t="s">
        <v>183</v>
      </c>
      <c r="I16" s="160" t="s">
        <v>182</v>
      </c>
      <c r="J16" s="160"/>
      <c r="K16" s="160" t="s">
        <v>184</v>
      </c>
      <c r="L16" s="160" t="s">
        <v>185</v>
      </c>
      <c r="M16" s="160" t="s">
        <v>186</v>
      </c>
      <c r="N16" s="160" t="s">
        <v>187</v>
      </c>
      <c r="O16" s="160">
        <v>49</v>
      </c>
      <c r="P16" s="160" t="s">
        <v>100</v>
      </c>
      <c r="Q16" s="168">
        <v>0</v>
      </c>
      <c r="R16" s="168">
        <v>0</v>
      </c>
      <c r="S16" s="168"/>
      <c r="T16" s="174"/>
      <c r="U16" s="166"/>
      <c r="V16" s="166"/>
      <c r="W16" s="166"/>
      <c r="X16" s="166"/>
      <c r="Y16" s="166"/>
      <c r="Z16" s="166"/>
      <c r="AA16" s="175"/>
    </row>
    <row r="17" spans="1:27" s="176" customFormat="1" ht="38.25" x14ac:dyDescent="0.2">
      <c r="A17" s="174">
        <v>12</v>
      </c>
      <c r="B17" s="166" t="s">
        <v>98</v>
      </c>
      <c r="C17" s="160">
        <v>16929920</v>
      </c>
      <c r="D17" s="160" t="s">
        <v>188</v>
      </c>
      <c r="E17" s="160" t="s">
        <v>189</v>
      </c>
      <c r="F17" s="160" t="s">
        <v>190</v>
      </c>
      <c r="G17" s="167" t="s">
        <v>191</v>
      </c>
      <c r="H17" s="160" t="s">
        <v>192</v>
      </c>
      <c r="I17" s="160" t="s">
        <v>193</v>
      </c>
      <c r="J17" s="160"/>
      <c r="K17" s="160" t="s">
        <v>194</v>
      </c>
      <c r="L17" s="160"/>
      <c r="M17" s="160" t="s">
        <v>195</v>
      </c>
      <c r="N17" s="160"/>
      <c r="O17" s="160">
        <v>242</v>
      </c>
      <c r="P17" s="160" t="s">
        <v>100</v>
      </c>
      <c r="Q17" s="168">
        <v>4</v>
      </c>
      <c r="R17" s="168">
        <v>0</v>
      </c>
      <c r="S17" s="168"/>
      <c r="T17" s="174"/>
      <c r="U17" s="166"/>
      <c r="V17" s="166"/>
      <c r="W17" s="166"/>
      <c r="X17" s="166"/>
      <c r="Y17" s="166"/>
      <c r="Z17" s="166"/>
      <c r="AA17" s="175"/>
    </row>
    <row r="18" spans="1:27" s="176" customFormat="1" ht="25.5" x14ac:dyDescent="0.2">
      <c r="A18" s="174">
        <v>13</v>
      </c>
      <c r="B18" s="166" t="s">
        <v>98</v>
      </c>
      <c r="C18" s="160">
        <v>1018412771</v>
      </c>
      <c r="D18" s="160" t="s">
        <v>196</v>
      </c>
      <c r="E18" s="160" t="s">
        <v>197</v>
      </c>
      <c r="F18" s="160">
        <v>1523379668</v>
      </c>
      <c r="G18" s="167" t="s">
        <v>198</v>
      </c>
      <c r="H18" s="160" t="s">
        <v>199</v>
      </c>
      <c r="I18" s="160" t="s">
        <v>200</v>
      </c>
      <c r="J18" s="160"/>
      <c r="K18" s="160" t="s">
        <v>201</v>
      </c>
      <c r="L18" s="160"/>
      <c r="M18" s="160" t="s">
        <v>202</v>
      </c>
      <c r="N18" s="160"/>
      <c r="O18" s="160">
        <v>376</v>
      </c>
      <c r="P18" s="160" t="s">
        <v>203</v>
      </c>
      <c r="Q18" s="168">
        <v>0</v>
      </c>
      <c r="R18" s="168">
        <v>0</v>
      </c>
      <c r="S18" s="168"/>
      <c r="T18" s="174"/>
      <c r="U18" s="166"/>
      <c r="V18" s="166"/>
      <c r="W18" s="166"/>
      <c r="X18" s="166"/>
      <c r="Y18" s="166"/>
      <c r="Z18" s="166"/>
      <c r="AA18" s="175"/>
    </row>
    <row r="19" spans="1:27" s="176" customFormat="1" ht="38.25" x14ac:dyDescent="0.2">
      <c r="A19" s="174">
        <v>14</v>
      </c>
      <c r="B19" s="166" t="s">
        <v>98</v>
      </c>
      <c r="C19" s="160">
        <v>98595160</v>
      </c>
      <c r="D19" s="160" t="s">
        <v>204</v>
      </c>
      <c r="E19" s="160" t="s">
        <v>205</v>
      </c>
      <c r="F19" s="160" t="s">
        <v>206</v>
      </c>
      <c r="G19" s="167" t="s">
        <v>207</v>
      </c>
      <c r="H19" s="160" t="s">
        <v>208</v>
      </c>
      <c r="I19" s="160" t="s">
        <v>209</v>
      </c>
      <c r="J19" s="160"/>
      <c r="K19" s="160" t="s">
        <v>210</v>
      </c>
      <c r="L19" s="160" t="s">
        <v>211</v>
      </c>
      <c r="M19" s="160" t="s">
        <v>212</v>
      </c>
      <c r="N19" s="160" t="s">
        <v>211</v>
      </c>
      <c r="O19" s="160">
        <v>10</v>
      </c>
      <c r="P19" s="160" t="s">
        <v>100</v>
      </c>
      <c r="Q19" s="168">
        <v>0</v>
      </c>
      <c r="R19" s="168">
        <v>0</v>
      </c>
      <c r="S19" s="168"/>
      <c r="T19" s="174"/>
      <c r="U19" s="166"/>
      <c r="V19" s="166"/>
      <c r="W19" s="166"/>
      <c r="X19" s="166"/>
      <c r="Y19" s="166"/>
      <c r="Z19" s="166"/>
      <c r="AA19" s="175"/>
    </row>
    <row r="20" spans="1:27" s="1" customFormat="1" ht="12.75" x14ac:dyDescent="0.2">
      <c r="A20" s="116">
        <v>16</v>
      </c>
      <c r="B20" s="117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5"/>
      <c r="R20" s="115"/>
      <c r="S20" s="115"/>
      <c r="T20" s="119"/>
      <c r="U20" s="120"/>
      <c r="V20" s="120"/>
      <c r="W20" s="120"/>
      <c r="X20" s="120"/>
      <c r="Y20" s="120"/>
      <c r="Z20" s="120"/>
      <c r="AA20" s="121"/>
    </row>
    <row r="21" spans="1:27" s="2" customFormat="1" ht="12.75" x14ac:dyDescent="0.2">
      <c r="A21" s="116">
        <v>17</v>
      </c>
      <c r="B21" s="117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5"/>
      <c r="R21" s="115"/>
      <c r="S21" s="115"/>
      <c r="T21" s="116"/>
      <c r="U21" s="117"/>
      <c r="V21" s="117"/>
      <c r="W21" s="117"/>
      <c r="X21" s="117"/>
      <c r="Y21" s="117"/>
      <c r="Z21" s="117"/>
      <c r="AA21" s="118"/>
    </row>
    <row r="22" spans="1:27" s="2" customFormat="1" ht="12.75" x14ac:dyDescent="0.2">
      <c r="A22" s="116">
        <v>18</v>
      </c>
      <c r="B22" s="117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5"/>
      <c r="R22" s="115"/>
      <c r="S22" s="115"/>
      <c r="T22" s="116"/>
      <c r="U22" s="117"/>
      <c r="V22" s="117"/>
      <c r="W22" s="117"/>
      <c r="X22" s="117"/>
      <c r="Y22" s="117"/>
      <c r="Z22" s="117"/>
      <c r="AA22" s="118"/>
    </row>
    <row r="23" spans="1:27" s="2" customFormat="1" ht="12.75" x14ac:dyDescent="0.2">
      <c r="A23" s="116">
        <v>19</v>
      </c>
      <c r="B23" s="117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5"/>
      <c r="R23" s="115"/>
      <c r="S23" s="115"/>
      <c r="T23" s="116"/>
      <c r="U23" s="117"/>
      <c r="V23" s="117"/>
      <c r="W23" s="117"/>
      <c r="X23" s="117"/>
      <c r="Y23" s="117"/>
      <c r="Z23" s="117"/>
      <c r="AA23" s="118"/>
    </row>
    <row r="24" spans="1:27" s="2" customFormat="1" ht="12.75" x14ac:dyDescent="0.2">
      <c r="A24" s="116">
        <v>20</v>
      </c>
      <c r="B24" s="117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5"/>
      <c r="R24" s="115"/>
      <c r="S24" s="115"/>
      <c r="T24" s="116"/>
      <c r="U24" s="117"/>
      <c r="V24" s="117"/>
      <c r="W24" s="117"/>
      <c r="X24" s="117"/>
      <c r="Y24" s="117"/>
      <c r="Z24" s="117"/>
      <c r="AA24" s="118"/>
    </row>
    <row r="25" spans="1:27" x14ac:dyDescent="0.3">
      <c r="A25" s="116">
        <v>21</v>
      </c>
      <c r="B25" s="117"/>
      <c r="C25" s="123"/>
      <c r="D25" s="123"/>
      <c r="E25" s="124"/>
      <c r="F25" s="124"/>
      <c r="G25" s="124"/>
      <c r="H25" s="124"/>
      <c r="I25" s="140"/>
      <c r="J25" s="124"/>
      <c r="K25" s="122"/>
      <c r="L25" s="122"/>
      <c r="M25" s="122"/>
      <c r="N25" s="122"/>
      <c r="O25" s="122"/>
      <c r="P25" s="122"/>
      <c r="Q25" s="125"/>
      <c r="R25" s="125"/>
      <c r="S25" s="125"/>
      <c r="T25" s="126"/>
      <c r="U25" s="122"/>
      <c r="V25" s="122"/>
      <c r="W25" s="122"/>
      <c r="X25" s="122"/>
      <c r="Y25" s="122"/>
      <c r="Z25" s="122"/>
      <c r="AA25" s="127"/>
    </row>
    <row r="26" spans="1:27" x14ac:dyDescent="0.3">
      <c r="A26" s="116">
        <v>22</v>
      </c>
      <c r="B26" s="117"/>
      <c r="C26" s="123"/>
      <c r="D26" s="123"/>
      <c r="E26" s="124"/>
      <c r="F26" s="124"/>
      <c r="G26" s="124"/>
      <c r="H26" s="124"/>
      <c r="I26" s="140"/>
      <c r="J26" s="124"/>
      <c r="K26" s="122"/>
      <c r="L26" s="122"/>
      <c r="M26" s="122"/>
      <c r="N26" s="122"/>
      <c r="O26" s="122"/>
      <c r="P26" s="122"/>
      <c r="Q26" s="125"/>
      <c r="R26" s="125"/>
      <c r="S26" s="125"/>
      <c r="T26" s="126"/>
      <c r="U26" s="122"/>
      <c r="V26" s="122"/>
      <c r="W26" s="122"/>
      <c r="X26" s="122"/>
      <c r="Y26" s="122"/>
      <c r="Z26" s="122"/>
      <c r="AA26" s="127"/>
    </row>
    <row r="27" spans="1:27" x14ac:dyDescent="0.3">
      <c r="A27" s="116">
        <v>23</v>
      </c>
      <c r="B27" s="117"/>
      <c r="C27" s="123"/>
      <c r="D27" s="123"/>
      <c r="E27" s="124"/>
      <c r="F27" s="124"/>
      <c r="G27" s="124"/>
      <c r="H27" s="124"/>
      <c r="I27" s="140"/>
      <c r="J27" s="124"/>
      <c r="K27" s="122"/>
      <c r="L27" s="122"/>
      <c r="M27" s="122"/>
      <c r="N27" s="122"/>
      <c r="O27" s="122"/>
      <c r="P27" s="122"/>
      <c r="Q27" s="125"/>
      <c r="R27" s="125"/>
      <c r="S27" s="125"/>
      <c r="T27" s="126"/>
      <c r="U27" s="122"/>
      <c r="V27" s="122"/>
      <c r="W27" s="122"/>
      <c r="X27" s="122"/>
      <c r="Y27" s="122"/>
      <c r="Z27" s="122"/>
      <c r="AA27" s="127"/>
    </row>
    <row r="28" spans="1:27" x14ac:dyDescent="0.3">
      <c r="A28" s="116">
        <v>24</v>
      </c>
      <c r="B28" s="117"/>
      <c r="C28" s="123"/>
      <c r="D28" s="123"/>
      <c r="E28" s="124"/>
      <c r="F28" s="124"/>
      <c r="G28" s="124"/>
      <c r="H28" s="124"/>
      <c r="I28" s="140"/>
      <c r="J28" s="124"/>
      <c r="K28" s="122"/>
      <c r="L28" s="122"/>
      <c r="M28" s="122"/>
      <c r="N28" s="122"/>
      <c r="O28" s="122"/>
      <c r="P28" s="122"/>
      <c r="Q28" s="125"/>
      <c r="R28" s="125"/>
      <c r="S28" s="125"/>
      <c r="T28" s="126"/>
      <c r="U28" s="122"/>
      <c r="V28" s="122"/>
      <c r="W28" s="122"/>
      <c r="X28" s="122"/>
      <c r="Y28" s="122"/>
      <c r="Z28" s="122"/>
      <c r="AA28" s="127"/>
    </row>
    <row r="29" spans="1:27" x14ac:dyDescent="0.3">
      <c r="A29" s="116">
        <v>25</v>
      </c>
      <c r="B29" s="117"/>
      <c r="C29" s="123"/>
      <c r="D29" s="123"/>
      <c r="E29" s="124" t="str">
        <f>TRIM(RIGHT(SUBSTITUTE(E28,"-", REPT("-",LEN(E28))),LEN(E28)))</f>
        <v/>
      </c>
      <c r="F29" s="124"/>
      <c r="G29" s="124"/>
      <c r="H29" s="124"/>
      <c r="I29" s="140"/>
      <c r="J29" s="124"/>
      <c r="K29" s="122"/>
      <c r="L29" s="122"/>
      <c r="M29" s="122"/>
      <c r="N29" s="122"/>
      <c r="O29" s="122"/>
      <c r="P29" s="122"/>
      <c r="Q29" s="125"/>
      <c r="R29" s="125"/>
      <c r="S29" s="125"/>
      <c r="T29" s="126"/>
      <c r="U29" s="122"/>
      <c r="V29" s="122"/>
      <c r="W29" s="122"/>
      <c r="X29" s="122"/>
      <c r="Y29" s="122"/>
      <c r="Z29" s="122"/>
      <c r="AA29" s="127"/>
    </row>
    <row r="30" spans="1:27" x14ac:dyDescent="0.3">
      <c r="A30" s="116">
        <v>26</v>
      </c>
      <c r="B30" s="117"/>
      <c r="C30" s="123"/>
      <c r="D30" s="123"/>
      <c r="E30" s="128" t="str">
        <f>RIGHT(E28,1)</f>
        <v/>
      </c>
      <c r="F30" s="124"/>
      <c r="G30" s="124"/>
      <c r="H30" s="124"/>
      <c r="I30" s="140"/>
      <c r="J30" s="124"/>
      <c r="K30" s="122"/>
      <c r="L30" s="122"/>
      <c r="M30" s="122"/>
      <c r="N30" s="122"/>
      <c r="O30" s="122"/>
      <c r="P30" s="122"/>
      <c r="Q30" s="125"/>
      <c r="R30" s="125"/>
      <c r="S30" s="125"/>
      <c r="T30" s="126"/>
      <c r="U30" s="122"/>
      <c r="V30" s="122"/>
      <c r="W30" s="122"/>
      <c r="X30" s="122"/>
      <c r="Y30" s="122"/>
      <c r="Z30" s="122"/>
      <c r="AA30" s="127"/>
    </row>
    <row r="31" spans="1:27" x14ac:dyDescent="0.3">
      <c r="A31" s="116">
        <v>27</v>
      </c>
      <c r="B31" s="117"/>
      <c r="C31" s="123"/>
      <c r="D31" s="123"/>
      <c r="E31" s="124"/>
      <c r="F31" s="124"/>
      <c r="G31" s="124"/>
      <c r="H31" s="124"/>
      <c r="I31" s="140"/>
      <c r="J31" s="124"/>
      <c r="K31" s="122"/>
      <c r="L31" s="122"/>
      <c r="M31" s="122"/>
      <c r="N31" s="122"/>
      <c r="O31" s="122"/>
      <c r="P31" s="122"/>
      <c r="Q31" s="125"/>
      <c r="R31" s="125"/>
      <c r="S31" s="125"/>
      <c r="T31" s="126"/>
      <c r="U31" s="122"/>
      <c r="V31" s="122"/>
      <c r="W31" s="122"/>
      <c r="X31" s="122"/>
      <c r="Y31" s="122"/>
      <c r="Z31" s="122"/>
      <c r="AA31" s="127"/>
    </row>
    <row r="32" spans="1:27" x14ac:dyDescent="0.3">
      <c r="A32" s="116">
        <v>28</v>
      </c>
      <c r="B32" s="117"/>
      <c r="C32" s="123"/>
      <c r="D32" s="123"/>
      <c r="E32" s="124"/>
      <c r="F32" s="124"/>
      <c r="G32" s="124"/>
      <c r="H32" s="124"/>
      <c r="I32" s="140"/>
      <c r="J32" s="124"/>
      <c r="K32" s="122"/>
      <c r="L32" s="122"/>
      <c r="M32" s="122"/>
      <c r="N32" s="122"/>
      <c r="O32" s="122"/>
      <c r="P32" s="122"/>
      <c r="Q32" s="125"/>
      <c r="R32" s="125"/>
      <c r="S32" s="125"/>
      <c r="T32" s="126"/>
      <c r="U32" s="122"/>
      <c r="V32" s="122"/>
      <c r="W32" s="122"/>
      <c r="X32" s="122"/>
      <c r="Y32" s="122"/>
      <c r="Z32" s="122"/>
      <c r="AA32" s="127"/>
    </row>
    <row r="33" spans="1:27" x14ac:dyDescent="0.3">
      <c r="A33" s="116">
        <v>29</v>
      </c>
      <c r="B33" s="117"/>
      <c r="C33" s="123"/>
      <c r="D33" s="123"/>
      <c r="E33" s="124"/>
      <c r="F33" s="124"/>
      <c r="G33" s="124"/>
      <c r="H33" s="124"/>
      <c r="I33" s="140"/>
      <c r="J33" s="124"/>
      <c r="K33" s="122"/>
      <c r="L33" s="122"/>
      <c r="M33" s="122"/>
      <c r="N33" s="122"/>
      <c r="O33" s="122"/>
      <c r="P33" s="122"/>
      <c r="Q33" s="125"/>
      <c r="R33" s="125"/>
      <c r="S33" s="125"/>
      <c r="T33" s="126"/>
      <c r="U33" s="122"/>
      <c r="V33" s="122"/>
      <c r="W33" s="122"/>
      <c r="X33" s="122"/>
      <c r="Y33" s="122"/>
      <c r="Z33" s="122"/>
      <c r="AA33" s="127"/>
    </row>
    <row r="34" spans="1:27" x14ac:dyDescent="0.3">
      <c r="A34" s="116">
        <v>30</v>
      </c>
      <c r="B34" s="117"/>
      <c r="C34" s="123"/>
      <c r="D34" s="123"/>
      <c r="E34" s="124"/>
      <c r="F34" s="124"/>
      <c r="G34" s="124"/>
      <c r="H34" s="124"/>
      <c r="I34" s="140"/>
      <c r="J34" s="124"/>
      <c r="K34" s="122"/>
      <c r="L34" s="122"/>
      <c r="M34" s="122"/>
      <c r="N34" s="122"/>
      <c r="O34" s="122"/>
      <c r="P34" s="122"/>
      <c r="Q34" s="125"/>
      <c r="R34" s="125"/>
      <c r="S34" s="125"/>
      <c r="T34" s="126"/>
      <c r="U34" s="122"/>
      <c r="V34" s="122"/>
      <c r="W34" s="122"/>
      <c r="X34" s="122"/>
      <c r="Y34" s="122"/>
      <c r="Z34" s="122"/>
      <c r="AA34" s="127"/>
    </row>
    <row r="35" spans="1:27" x14ac:dyDescent="0.3">
      <c r="A35" s="116">
        <v>31</v>
      </c>
      <c r="B35" s="117"/>
      <c r="C35" s="123"/>
      <c r="D35" s="123"/>
      <c r="E35" s="124"/>
      <c r="F35" s="124"/>
      <c r="G35" s="124"/>
      <c r="H35" s="124"/>
      <c r="I35" s="140"/>
      <c r="J35" s="124"/>
      <c r="K35" s="122"/>
      <c r="L35" s="122"/>
      <c r="M35" s="122"/>
      <c r="N35" s="122"/>
      <c r="O35" s="122"/>
      <c r="P35" s="122"/>
      <c r="Q35" s="125"/>
      <c r="R35" s="125"/>
      <c r="S35" s="125"/>
      <c r="T35" s="126"/>
      <c r="U35" s="122"/>
      <c r="V35" s="122"/>
      <c r="W35" s="122"/>
      <c r="X35" s="122"/>
      <c r="Y35" s="122"/>
      <c r="Z35" s="122"/>
      <c r="AA35" s="127"/>
    </row>
    <row r="36" spans="1:27" x14ac:dyDescent="0.3">
      <c r="A36" s="116">
        <v>32</v>
      </c>
      <c r="B36" s="117"/>
      <c r="C36" s="123"/>
      <c r="D36" s="123"/>
      <c r="E36" s="124"/>
      <c r="F36" s="124"/>
      <c r="G36" s="124"/>
      <c r="H36" s="124"/>
      <c r="I36" s="140"/>
      <c r="J36" s="124"/>
      <c r="K36" s="122"/>
      <c r="L36" s="122"/>
      <c r="M36" s="122"/>
      <c r="N36" s="122"/>
      <c r="O36" s="122"/>
      <c r="P36" s="122"/>
      <c r="Q36" s="125"/>
      <c r="R36" s="125"/>
      <c r="S36" s="125"/>
      <c r="T36" s="126"/>
      <c r="U36" s="122"/>
      <c r="V36" s="122"/>
      <c r="W36" s="122"/>
      <c r="X36" s="122"/>
      <c r="Y36" s="122"/>
      <c r="Z36" s="122"/>
      <c r="AA36" s="127"/>
    </row>
    <row r="37" spans="1:27" x14ac:dyDescent="0.3">
      <c r="A37" s="116">
        <v>33</v>
      </c>
      <c r="B37" s="117"/>
      <c r="C37" s="123"/>
      <c r="D37" s="123"/>
      <c r="E37" s="124"/>
      <c r="F37" s="124"/>
      <c r="G37" s="124"/>
      <c r="H37" s="124"/>
      <c r="I37" s="140"/>
      <c r="J37" s="124"/>
      <c r="K37" s="122"/>
      <c r="L37" s="122"/>
      <c r="M37" s="122"/>
      <c r="N37" s="122"/>
      <c r="O37" s="122"/>
      <c r="P37" s="122"/>
      <c r="Q37" s="125"/>
      <c r="R37" s="125"/>
      <c r="S37" s="125"/>
      <c r="T37" s="126"/>
      <c r="U37" s="122"/>
      <c r="V37" s="122"/>
      <c r="W37" s="122"/>
      <c r="X37" s="122"/>
      <c r="Y37" s="122"/>
      <c r="Z37" s="122"/>
      <c r="AA37" s="127"/>
    </row>
    <row r="38" spans="1:27" x14ac:dyDescent="0.3">
      <c r="A38" s="116">
        <v>34</v>
      </c>
      <c r="B38" s="117"/>
      <c r="C38" s="123"/>
      <c r="D38" s="123"/>
      <c r="E38" s="124"/>
      <c r="F38" s="124"/>
      <c r="G38" s="124"/>
      <c r="H38" s="124"/>
      <c r="I38" s="140"/>
      <c r="J38" s="124"/>
      <c r="K38" s="122"/>
      <c r="L38" s="122"/>
      <c r="M38" s="122"/>
      <c r="N38" s="122"/>
      <c r="O38" s="122"/>
      <c r="P38" s="122"/>
      <c r="Q38" s="125"/>
      <c r="R38" s="125"/>
      <c r="S38" s="125"/>
      <c r="T38" s="126"/>
      <c r="U38" s="122"/>
      <c r="V38" s="122"/>
      <c r="W38" s="122"/>
      <c r="X38" s="122"/>
      <c r="Y38" s="122"/>
      <c r="Z38" s="122"/>
      <c r="AA38" s="127"/>
    </row>
    <row r="39" spans="1:27" x14ac:dyDescent="0.3">
      <c r="A39" s="116">
        <v>35</v>
      </c>
      <c r="B39" s="117"/>
      <c r="C39" s="123"/>
      <c r="D39" s="123"/>
      <c r="E39" s="124"/>
      <c r="F39" s="124"/>
      <c r="G39" s="124"/>
      <c r="H39" s="124"/>
      <c r="I39" s="140"/>
      <c r="J39" s="124"/>
      <c r="K39" s="122"/>
      <c r="L39" s="122"/>
      <c r="M39" s="122"/>
      <c r="N39" s="122"/>
      <c r="O39" s="122"/>
      <c r="P39" s="122"/>
      <c r="Q39" s="125"/>
      <c r="R39" s="125"/>
      <c r="S39" s="125"/>
      <c r="T39" s="126"/>
      <c r="U39" s="122"/>
      <c r="V39" s="122"/>
      <c r="W39" s="122"/>
      <c r="X39" s="122"/>
      <c r="Y39" s="122"/>
      <c r="Z39" s="122"/>
      <c r="AA39" s="127"/>
    </row>
    <row r="40" spans="1:27" x14ac:dyDescent="0.3">
      <c r="A40" s="116">
        <v>36</v>
      </c>
      <c r="B40" s="117"/>
      <c r="C40" s="123"/>
      <c r="D40" s="123"/>
      <c r="E40" s="124"/>
      <c r="F40" s="124"/>
      <c r="G40" s="124"/>
      <c r="H40" s="124"/>
      <c r="I40" s="140"/>
      <c r="J40" s="124"/>
      <c r="K40" s="122"/>
      <c r="L40" s="122"/>
      <c r="M40" s="122"/>
      <c r="N40" s="122"/>
      <c r="O40" s="122"/>
      <c r="P40" s="122"/>
      <c r="Q40" s="125"/>
      <c r="R40" s="125"/>
      <c r="S40" s="125"/>
      <c r="T40" s="126"/>
      <c r="U40" s="122"/>
      <c r="V40" s="122"/>
      <c r="W40" s="122"/>
      <c r="X40" s="122"/>
      <c r="Y40" s="122"/>
      <c r="Z40" s="122"/>
      <c r="AA40" s="127"/>
    </row>
    <row r="41" spans="1:27" x14ac:dyDescent="0.3">
      <c r="A41" s="116">
        <v>37</v>
      </c>
      <c r="B41" s="117"/>
      <c r="C41" s="123"/>
      <c r="D41" s="123"/>
      <c r="E41" s="124"/>
      <c r="F41" s="124"/>
      <c r="G41" s="124"/>
      <c r="H41" s="124"/>
      <c r="I41" s="140"/>
      <c r="J41" s="124"/>
      <c r="K41" s="122"/>
      <c r="L41" s="122"/>
      <c r="M41" s="122"/>
      <c r="N41" s="122"/>
      <c r="O41" s="122"/>
      <c r="P41" s="122"/>
      <c r="Q41" s="125"/>
      <c r="R41" s="125"/>
      <c r="S41" s="125"/>
      <c r="T41" s="126"/>
      <c r="U41" s="122"/>
      <c r="V41" s="122"/>
      <c r="W41" s="122"/>
      <c r="X41" s="122"/>
      <c r="Y41" s="122"/>
      <c r="Z41" s="122"/>
      <c r="AA41" s="127"/>
    </row>
    <row r="42" spans="1:27" x14ac:dyDescent="0.3">
      <c r="A42" s="116">
        <v>38</v>
      </c>
      <c r="B42" s="117"/>
      <c r="C42" s="123"/>
      <c r="D42" s="123"/>
      <c r="E42" s="124"/>
      <c r="F42" s="124"/>
      <c r="G42" s="124"/>
      <c r="H42" s="124"/>
      <c r="I42" s="140"/>
      <c r="J42" s="124"/>
      <c r="K42" s="122"/>
      <c r="L42" s="122"/>
      <c r="M42" s="122"/>
      <c r="N42" s="122"/>
      <c r="O42" s="122"/>
      <c r="P42" s="122"/>
      <c r="Q42" s="125"/>
      <c r="R42" s="125"/>
      <c r="S42" s="125"/>
      <c r="T42" s="126"/>
      <c r="U42" s="122"/>
      <c r="V42" s="122"/>
      <c r="W42" s="122"/>
      <c r="X42" s="122"/>
      <c r="Y42" s="122"/>
      <c r="Z42" s="122"/>
      <c r="AA42" s="127"/>
    </row>
    <row r="43" spans="1:27" x14ac:dyDescent="0.3">
      <c r="A43" s="116">
        <v>39</v>
      </c>
      <c r="B43" s="117"/>
      <c r="C43" s="123"/>
      <c r="D43" s="123"/>
      <c r="E43" s="124"/>
      <c r="F43" s="124"/>
      <c r="G43" s="124"/>
      <c r="H43" s="124"/>
      <c r="I43" s="140"/>
      <c r="J43" s="124"/>
      <c r="K43" s="122"/>
      <c r="L43" s="122"/>
      <c r="M43" s="122"/>
      <c r="N43" s="122"/>
      <c r="O43" s="122"/>
      <c r="P43" s="122"/>
      <c r="Q43" s="125"/>
      <c r="R43" s="125"/>
      <c r="S43" s="125"/>
      <c r="T43" s="126"/>
      <c r="U43" s="122"/>
      <c r="V43" s="122"/>
      <c r="W43" s="122"/>
      <c r="X43" s="122"/>
      <c r="Y43" s="122"/>
      <c r="Z43" s="122"/>
      <c r="AA43" s="127"/>
    </row>
    <row r="44" spans="1:27" x14ac:dyDescent="0.3">
      <c r="A44" s="116">
        <v>40</v>
      </c>
      <c r="B44" s="117"/>
      <c r="C44" s="123"/>
      <c r="D44" s="123"/>
      <c r="E44" s="124"/>
      <c r="F44" s="124"/>
      <c r="G44" s="124"/>
      <c r="H44" s="124"/>
      <c r="I44" s="140"/>
      <c r="J44" s="124"/>
      <c r="K44" s="122"/>
      <c r="L44" s="122"/>
      <c r="M44" s="122"/>
      <c r="N44" s="122"/>
      <c r="O44" s="122"/>
      <c r="P44" s="122"/>
      <c r="Q44" s="125"/>
      <c r="R44" s="125"/>
      <c r="S44" s="125"/>
      <c r="T44" s="126"/>
      <c r="U44" s="122"/>
      <c r="V44" s="122"/>
      <c r="W44" s="122"/>
      <c r="X44" s="122"/>
      <c r="Y44" s="122"/>
      <c r="Z44" s="122"/>
      <c r="AA44" s="127"/>
    </row>
    <row r="45" spans="1:27" x14ac:dyDescent="0.3">
      <c r="A45" s="116">
        <v>41</v>
      </c>
      <c r="B45" s="117"/>
      <c r="C45" s="123"/>
      <c r="D45" s="123"/>
      <c r="E45" s="124"/>
      <c r="F45" s="124"/>
      <c r="G45" s="124"/>
      <c r="H45" s="124"/>
      <c r="I45" s="140"/>
      <c r="J45" s="124"/>
      <c r="K45" s="122"/>
      <c r="L45" s="122"/>
      <c r="M45" s="122"/>
      <c r="N45" s="122"/>
      <c r="O45" s="122"/>
      <c r="P45" s="122"/>
      <c r="Q45" s="125"/>
      <c r="R45" s="125"/>
      <c r="S45" s="125"/>
      <c r="T45" s="126"/>
      <c r="U45" s="122"/>
      <c r="V45" s="122"/>
      <c r="W45" s="122"/>
      <c r="X45" s="122"/>
      <c r="Y45" s="122"/>
      <c r="Z45" s="122"/>
      <c r="AA45" s="127"/>
    </row>
    <row r="46" spans="1:27" x14ac:dyDescent="0.3">
      <c r="A46" s="116">
        <v>42</v>
      </c>
      <c r="B46" s="117"/>
      <c r="C46" s="123"/>
      <c r="D46" s="123"/>
      <c r="E46" s="124"/>
      <c r="F46" s="124"/>
      <c r="G46" s="124"/>
      <c r="H46" s="124"/>
      <c r="I46" s="140"/>
      <c r="J46" s="124"/>
      <c r="K46" s="122"/>
      <c r="L46" s="122"/>
      <c r="M46" s="122"/>
      <c r="N46" s="122"/>
      <c r="O46" s="122"/>
      <c r="P46" s="122"/>
      <c r="Q46" s="125"/>
      <c r="R46" s="125"/>
      <c r="S46" s="125"/>
      <c r="T46" s="126"/>
      <c r="U46" s="122"/>
      <c r="V46" s="122"/>
      <c r="W46" s="122"/>
      <c r="X46" s="122"/>
      <c r="Y46" s="122"/>
      <c r="Z46" s="122"/>
      <c r="AA46" s="127"/>
    </row>
    <row r="47" spans="1:27" x14ac:dyDescent="0.3">
      <c r="A47" s="116">
        <v>43</v>
      </c>
      <c r="B47" s="117"/>
      <c r="C47" s="123"/>
      <c r="D47" s="123"/>
      <c r="E47" s="124"/>
      <c r="F47" s="124"/>
      <c r="G47" s="124"/>
      <c r="H47" s="124"/>
      <c r="I47" s="140"/>
      <c r="J47" s="124"/>
      <c r="K47" s="122"/>
      <c r="L47" s="122"/>
      <c r="M47" s="122"/>
      <c r="N47" s="122"/>
      <c r="O47" s="122"/>
      <c r="P47" s="122"/>
      <c r="Q47" s="125"/>
      <c r="R47" s="125"/>
      <c r="S47" s="125"/>
      <c r="T47" s="126"/>
      <c r="U47" s="122"/>
      <c r="V47" s="122"/>
      <c r="W47" s="122"/>
      <c r="X47" s="122"/>
      <c r="Y47" s="122"/>
      <c r="Z47" s="122"/>
      <c r="AA47" s="127"/>
    </row>
    <row r="48" spans="1:27" x14ac:dyDescent="0.3">
      <c r="A48" s="116">
        <v>44</v>
      </c>
      <c r="B48" s="117"/>
      <c r="C48" s="123"/>
      <c r="D48" s="123"/>
      <c r="E48" s="124"/>
      <c r="F48" s="124"/>
      <c r="G48" s="124"/>
      <c r="H48" s="124"/>
      <c r="I48" s="140"/>
      <c r="J48" s="124"/>
      <c r="K48" s="122"/>
      <c r="L48" s="122"/>
      <c r="M48" s="122"/>
      <c r="N48" s="122"/>
      <c r="O48" s="122"/>
      <c r="P48" s="122"/>
      <c r="Q48" s="125"/>
      <c r="R48" s="125"/>
      <c r="S48" s="125"/>
      <c r="T48" s="126"/>
      <c r="U48" s="122"/>
      <c r="V48" s="122"/>
      <c r="W48" s="122"/>
      <c r="X48" s="122"/>
      <c r="Y48" s="122"/>
      <c r="Z48" s="122"/>
      <c r="AA48" s="127"/>
    </row>
    <row r="49" spans="1:27" x14ac:dyDescent="0.3">
      <c r="A49" s="116">
        <v>45</v>
      </c>
      <c r="B49" s="117"/>
      <c r="C49" s="123"/>
      <c r="D49" s="123"/>
      <c r="E49" s="124"/>
      <c r="F49" s="124"/>
      <c r="G49" s="124"/>
      <c r="H49" s="124"/>
      <c r="I49" s="140"/>
      <c r="J49" s="124"/>
      <c r="K49" s="122"/>
      <c r="L49" s="122"/>
      <c r="M49" s="122"/>
      <c r="N49" s="122"/>
      <c r="O49" s="122"/>
      <c r="P49" s="122"/>
      <c r="Q49" s="125"/>
      <c r="R49" s="125"/>
      <c r="S49" s="125"/>
      <c r="T49" s="126"/>
      <c r="U49" s="122"/>
      <c r="V49" s="122"/>
      <c r="W49" s="122"/>
      <c r="X49" s="122"/>
      <c r="Y49" s="122"/>
      <c r="Z49" s="122"/>
      <c r="AA49" s="127"/>
    </row>
    <row r="50" spans="1:27" x14ac:dyDescent="0.3">
      <c r="A50" s="116">
        <v>46</v>
      </c>
      <c r="B50" s="117"/>
      <c r="C50" s="123"/>
      <c r="D50" s="123"/>
      <c r="E50" s="124"/>
      <c r="F50" s="124"/>
      <c r="G50" s="124"/>
      <c r="H50" s="124"/>
      <c r="I50" s="140"/>
      <c r="J50" s="124"/>
      <c r="K50" s="122"/>
      <c r="L50" s="122"/>
      <c r="M50" s="122"/>
      <c r="N50" s="122"/>
      <c r="O50" s="122"/>
      <c r="P50" s="122"/>
      <c r="Q50" s="125"/>
      <c r="R50" s="125"/>
      <c r="S50" s="125"/>
      <c r="T50" s="126"/>
      <c r="U50" s="122"/>
      <c r="V50" s="122"/>
      <c r="W50" s="122"/>
      <c r="X50" s="122"/>
      <c r="Y50" s="122"/>
      <c r="Z50" s="122"/>
      <c r="AA50" s="127"/>
    </row>
    <row r="51" spans="1:27" x14ac:dyDescent="0.3">
      <c r="A51" s="116">
        <v>47</v>
      </c>
      <c r="B51" s="122"/>
      <c r="C51" s="123"/>
      <c r="D51" s="123"/>
      <c r="E51" s="124"/>
      <c r="F51" s="124"/>
      <c r="G51" s="124"/>
      <c r="H51" s="124"/>
      <c r="I51" s="140"/>
      <c r="J51" s="124"/>
      <c r="K51" s="122"/>
      <c r="L51" s="122"/>
      <c r="M51" s="122"/>
      <c r="N51" s="122"/>
      <c r="O51" s="122"/>
      <c r="P51" s="122"/>
      <c r="Q51" s="125"/>
      <c r="R51" s="125"/>
      <c r="S51" s="125"/>
      <c r="T51" s="126"/>
      <c r="U51" s="122"/>
      <c r="V51" s="122"/>
      <c r="W51" s="122"/>
      <c r="X51" s="122"/>
      <c r="Y51" s="122"/>
      <c r="Z51" s="122"/>
      <c r="AA51" s="127"/>
    </row>
    <row r="52" spans="1:27" x14ac:dyDescent="0.3">
      <c r="A52" s="116">
        <v>48</v>
      </c>
      <c r="B52" s="122"/>
      <c r="C52" s="123"/>
      <c r="D52" s="123"/>
      <c r="E52" s="124"/>
      <c r="F52" s="124"/>
      <c r="G52" s="124"/>
      <c r="H52" s="124"/>
      <c r="I52" s="140"/>
      <c r="J52" s="124"/>
      <c r="K52" s="122"/>
      <c r="L52" s="122"/>
      <c r="M52" s="122"/>
      <c r="N52" s="122"/>
      <c r="O52" s="122"/>
      <c r="P52" s="122"/>
      <c r="Q52" s="125"/>
      <c r="R52" s="125"/>
      <c r="S52" s="125"/>
      <c r="T52" s="126"/>
      <c r="U52" s="122"/>
      <c r="V52" s="122"/>
      <c r="W52" s="122"/>
      <c r="X52" s="122"/>
      <c r="Y52" s="122"/>
      <c r="Z52" s="122"/>
      <c r="AA52" s="127"/>
    </row>
    <row r="53" spans="1:27" x14ac:dyDescent="0.3">
      <c r="A53" s="116">
        <v>49</v>
      </c>
      <c r="B53" s="122"/>
      <c r="C53" s="123"/>
      <c r="D53" s="123"/>
      <c r="E53" s="124"/>
      <c r="F53" s="124"/>
      <c r="G53" s="124"/>
      <c r="H53" s="124"/>
      <c r="I53" s="140"/>
      <c r="J53" s="124"/>
      <c r="K53" s="122"/>
      <c r="L53" s="122"/>
      <c r="M53" s="122"/>
      <c r="N53" s="122"/>
      <c r="O53" s="122"/>
      <c r="P53" s="122"/>
      <c r="Q53" s="125"/>
      <c r="R53" s="125"/>
      <c r="S53" s="125"/>
      <c r="T53" s="126"/>
      <c r="U53" s="122"/>
      <c r="V53" s="122"/>
      <c r="W53" s="122"/>
      <c r="X53" s="122"/>
      <c r="Y53" s="122"/>
      <c r="Z53" s="122"/>
      <c r="AA53" s="127"/>
    </row>
    <row r="54" spans="1:27" ht="17.25" thickBot="1" x14ac:dyDescent="0.35">
      <c r="A54" s="129">
        <v>50</v>
      </c>
      <c r="B54" s="130"/>
      <c r="C54" s="131"/>
      <c r="D54" s="131"/>
      <c r="E54" s="132"/>
      <c r="F54" s="132"/>
      <c r="G54" s="132"/>
      <c r="H54" s="132"/>
      <c r="I54" s="141"/>
      <c r="J54" s="132"/>
      <c r="K54" s="130"/>
      <c r="L54" s="130"/>
      <c r="M54" s="130"/>
      <c r="N54" s="130"/>
      <c r="O54" s="130"/>
      <c r="P54" s="130"/>
      <c r="Q54" s="133"/>
      <c r="R54" s="133"/>
      <c r="S54" s="133"/>
      <c r="T54" s="134"/>
      <c r="U54" s="130"/>
      <c r="V54" s="130"/>
      <c r="W54" s="130"/>
      <c r="X54" s="130"/>
      <c r="Y54" s="130"/>
      <c r="Z54" s="130"/>
      <c r="AA54" s="135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9" r:id="rId1"/>
    <hyperlink ref="G6" r:id="rId2"/>
    <hyperlink ref="G8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tabSelected="1" workbookViewId="0">
      <selection activeCell="A2" sqref="A2:L2"/>
    </sheetView>
  </sheetViews>
  <sheetFormatPr baseColWidth="10" defaultRowHeight="15" x14ac:dyDescent="0.25"/>
  <cols>
    <col min="2" max="2" width="26" customWidth="1"/>
    <col min="3" max="3" width="15.5703125" customWidth="1"/>
    <col min="4" max="4" width="18.28515625" customWidth="1"/>
    <col min="5" max="5" width="25.42578125" customWidth="1"/>
    <col min="6" max="6" width="19.85546875" customWidth="1"/>
    <col min="7" max="7" width="17" customWidth="1"/>
    <col min="8" max="8" width="17.7109375" customWidth="1"/>
    <col min="9" max="9" width="16.42578125" customWidth="1"/>
    <col min="10" max="10" width="16.7109375" customWidth="1"/>
    <col min="11" max="11" width="14.42578125" customWidth="1"/>
    <col min="12" max="12" width="33.42578125" customWidth="1"/>
  </cols>
  <sheetData>
    <row r="1" spans="1:12" ht="42.75" customHeight="1" x14ac:dyDescent="0.25">
      <c r="A1" s="221" t="s">
        <v>213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5">
      <c r="A2" s="220" t="s">
        <v>253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15.75" thickBot="1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s="203" customFormat="1" ht="52.5" customHeight="1" thickBot="1" x14ac:dyDescent="0.3">
      <c r="A4" s="235" t="s">
        <v>252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7"/>
    </row>
    <row r="5" spans="1:12" ht="63.75" customHeight="1" thickBot="1" x14ac:dyDescent="0.3">
      <c r="A5" s="228" t="s">
        <v>214</v>
      </c>
      <c r="B5" s="228" t="s">
        <v>215</v>
      </c>
      <c r="C5" s="228" t="s">
        <v>216</v>
      </c>
      <c r="D5" s="228" t="s">
        <v>244</v>
      </c>
      <c r="E5" s="228" t="s">
        <v>217</v>
      </c>
      <c r="F5" s="230" t="s">
        <v>23</v>
      </c>
      <c r="G5" s="232" t="s">
        <v>245</v>
      </c>
      <c r="H5" s="233"/>
      <c r="I5" s="233"/>
      <c r="J5" s="233"/>
      <c r="K5" s="233"/>
      <c r="L5" s="234"/>
    </row>
    <row r="6" spans="1:12" ht="56.25" customHeight="1" thickBot="1" x14ac:dyDescent="0.3">
      <c r="A6" s="229"/>
      <c r="B6" s="229"/>
      <c r="C6" s="229"/>
      <c r="D6" s="229"/>
      <c r="E6" s="229"/>
      <c r="F6" s="231"/>
      <c r="G6" s="181" t="s">
        <v>43</v>
      </c>
      <c r="H6" s="181" t="s">
        <v>246</v>
      </c>
      <c r="I6" s="181" t="s">
        <v>68</v>
      </c>
      <c r="J6" s="181" t="s">
        <v>74</v>
      </c>
      <c r="K6" s="182" t="s">
        <v>247</v>
      </c>
      <c r="L6" s="183" t="s">
        <v>6</v>
      </c>
    </row>
    <row r="7" spans="1:12" ht="39" customHeight="1" x14ac:dyDescent="0.25">
      <c r="A7" s="187">
        <v>1</v>
      </c>
      <c r="B7" s="202" t="s">
        <v>222</v>
      </c>
      <c r="C7" s="225" t="s">
        <v>242</v>
      </c>
      <c r="D7" s="222" t="s">
        <v>242</v>
      </c>
      <c r="E7" s="222" t="s">
        <v>243</v>
      </c>
      <c r="F7" s="193">
        <v>16.86</v>
      </c>
      <c r="G7" s="195">
        <f>'VARGAS RESTREPO JOHNNY HUMBERTO'!O94</f>
        <v>29.333333333333332</v>
      </c>
      <c r="H7" s="193">
        <f>'VARGAS RESTREPO JOHNNY HUMBERTO'!O95</f>
        <v>13.166666666666666</v>
      </c>
      <c r="I7" s="195">
        <f>'VARGAS RESTREPO JOHNNY HUMBERTO'!O96</f>
        <v>15</v>
      </c>
      <c r="J7" s="195">
        <f>'VARGAS RESTREPO JOHNNY HUMBERTO'!O97</f>
        <v>3.4</v>
      </c>
      <c r="K7" s="199">
        <f t="shared" ref="K7:K16" si="0">SUM(F7:J7)</f>
        <v>77.759999999999991</v>
      </c>
      <c r="L7" s="194" t="s">
        <v>251</v>
      </c>
    </row>
    <row r="8" spans="1:12" s="161" customFormat="1" ht="35.25" customHeight="1" x14ac:dyDescent="0.25">
      <c r="A8" s="162">
        <v>2</v>
      </c>
      <c r="B8" s="164" t="s">
        <v>219</v>
      </c>
      <c r="C8" s="226"/>
      <c r="D8" s="223"/>
      <c r="E8" s="223"/>
      <c r="F8" s="163">
        <v>15.25</v>
      </c>
      <c r="G8" s="196">
        <f>'SANTIAGO PULIDO JUAN MANUEL '!O94</f>
        <v>33</v>
      </c>
      <c r="H8" s="163">
        <f>'SANTIAGO PULIDO JUAN MANUEL '!O95</f>
        <v>13.666666666666666</v>
      </c>
      <c r="I8" s="196">
        <f>'SANTIAGO PULIDO JUAN MANUEL '!O96</f>
        <v>9</v>
      </c>
      <c r="J8" s="196">
        <f>'SANTIAGO PULIDO JUAN MANUEL '!O97</f>
        <v>3.8</v>
      </c>
      <c r="K8" s="200">
        <f t="shared" si="0"/>
        <v>74.716666666666654</v>
      </c>
      <c r="L8" s="189" t="s">
        <v>251</v>
      </c>
    </row>
    <row r="9" spans="1:12" s="161" customFormat="1" ht="39.75" customHeight="1" x14ac:dyDescent="0.25">
      <c r="A9" s="162">
        <v>3</v>
      </c>
      <c r="B9" s="186" t="s">
        <v>220</v>
      </c>
      <c r="C9" s="226"/>
      <c r="D9" s="223"/>
      <c r="E9" s="223"/>
      <c r="F9" s="163">
        <v>14.04</v>
      </c>
      <c r="G9" s="196">
        <f>'VEGA ARMENTA ALCELMO JOSE '!O94</f>
        <v>25</v>
      </c>
      <c r="H9" s="163">
        <f>'VEGA ARMENTA ALCELMO JOSE '!O95</f>
        <v>13.333333333333334</v>
      </c>
      <c r="I9" s="196">
        <f>'VEGA ARMENTA ALCELMO JOSE '!O96</f>
        <v>9</v>
      </c>
      <c r="J9" s="196">
        <f>'VEGA ARMENTA ALCELMO JOSE '!O97</f>
        <v>4</v>
      </c>
      <c r="K9" s="200">
        <f t="shared" si="0"/>
        <v>65.373333333333335</v>
      </c>
      <c r="L9" s="188" t="s">
        <v>250</v>
      </c>
    </row>
    <row r="10" spans="1:12" s="161" customFormat="1" ht="40.5" customHeight="1" x14ac:dyDescent="0.25">
      <c r="A10" s="162">
        <v>4</v>
      </c>
      <c r="B10" s="185" t="s">
        <v>226</v>
      </c>
      <c r="C10" s="226"/>
      <c r="D10" s="223"/>
      <c r="E10" s="223"/>
      <c r="F10" s="152">
        <f>'FLOREZ BOLAÑOS JAIME '!O93</f>
        <v>19.86</v>
      </c>
      <c r="G10" s="197">
        <f>'FLOREZ BOLAÑOS JAIME '!O94</f>
        <v>23.666666666666668</v>
      </c>
      <c r="H10" s="152">
        <f>'FLOREZ BOLAÑOS JAIME '!O95</f>
        <v>11</v>
      </c>
      <c r="I10" s="197">
        <f>'FLOREZ BOLAÑOS JAIME '!O96</f>
        <v>7</v>
      </c>
      <c r="J10" s="197">
        <f>'FLOREZ BOLAÑOS JAIME '!O97</f>
        <v>1.8</v>
      </c>
      <c r="K10" s="200">
        <f t="shared" si="0"/>
        <v>63.326666666666668</v>
      </c>
      <c r="L10" s="188" t="s">
        <v>250</v>
      </c>
    </row>
    <row r="11" spans="1:12" s="161" customFormat="1" ht="40.5" customHeight="1" x14ac:dyDescent="0.25">
      <c r="A11" s="162">
        <v>5</v>
      </c>
      <c r="B11" s="186" t="s">
        <v>221</v>
      </c>
      <c r="C11" s="226"/>
      <c r="D11" s="223"/>
      <c r="E11" s="223"/>
      <c r="F11" s="163">
        <v>18</v>
      </c>
      <c r="G11" s="196">
        <f>'RAMON ENDO ADELA '!O94</f>
        <v>18</v>
      </c>
      <c r="H11" s="163">
        <f>'RAMON ENDO ADELA '!O95</f>
        <v>9</v>
      </c>
      <c r="I11" s="196">
        <f>'RAMON ENDO ADELA '!O96</f>
        <v>5</v>
      </c>
      <c r="J11" s="196">
        <f>'RAMON ENDO ADELA '!O97</f>
        <v>1</v>
      </c>
      <c r="K11" s="200">
        <f t="shared" si="0"/>
        <v>51</v>
      </c>
      <c r="L11" s="188" t="s">
        <v>250</v>
      </c>
    </row>
    <row r="12" spans="1:12" s="161" customFormat="1" ht="33.75" customHeight="1" x14ac:dyDescent="0.25">
      <c r="A12" s="162">
        <v>6</v>
      </c>
      <c r="B12" s="186" t="s">
        <v>225</v>
      </c>
      <c r="C12" s="226"/>
      <c r="D12" s="223"/>
      <c r="E12" s="223"/>
      <c r="F12" s="163">
        <v>16.48</v>
      </c>
      <c r="G12" s="196">
        <v>0</v>
      </c>
      <c r="H12" s="163">
        <v>0</v>
      </c>
      <c r="I12" s="196">
        <v>0</v>
      </c>
      <c r="J12" s="196">
        <v>0</v>
      </c>
      <c r="K12" s="200">
        <f t="shared" si="0"/>
        <v>16.48</v>
      </c>
      <c r="L12" s="188" t="s">
        <v>249</v>
      </c>
    </row>
    <row r="13" spans="1:12" s="161" customFormat="1" ht="33.75" customHeight="1" x14ac:dyDescent="0.25">
      <c r="A13" s="162">
        <v>7</v>
      </c>
      <c r="B13" s="186" t="s">
        <v>227</v>
      </c>
      <c r="C13" s="226"/>
      <c r="D13" s="223"/>
      <c r="E13" s="223"/>
      <c r="F13" s="163">
        <v>12</v>
      </c>
      <c r="G13" s="196">
        <v>0</v>
      </c>
      <c r="H13" s="163">
        <v>0</v>
      </c>
      <c r="I13" s="196">
        <v>0</v>
      </c>
      <c r="J13" s="196">
        <v>0</v>
      </c>
      <c r="K13" s="200">
        <f t="shared" si="0"/>
        <v>12</v>
      </c>
      <c r="L13" s="188" t="s">
        <v>249</v>
      </c>
    </row>
    <row r="14" spans="1:12" s="161" customFormat="1" ht="33.75" customHeight="1" x14ac:dyDescent="0.25">
      <c r="A14" s="162">
        <v>8</v>
      </c>
      <c r="B14" s="186" t="s">
        <v>223</v>
      </c>
      <c r="C14" s="226"/>
      <c r="D14" s="223"/>
      <c r="E14" s="223"/>
      <c r="F14" s="163">
        <v>11.41</v>
      </c>
      <c r="G14" s="196">
        <v>0</v>
      </c>
      <c r="H14" s="163">
        <v>0</v>
      </c>
      <c r="I14" s="196">
        <v>0</v>
      </c>
      <c r="J14" s="196">
        <v>0</v>
      </c>
      <c r="K14" s="200">
        <f t="shared" si="0"/>
        <v>11.41</v>
      </c>
      <c r="L14" s="188" t="s">
        <v>249</v>
      </c>
    </row>
    <row r="15" spans="1:12" s="161" customFormat="1" ht="33.75" customHeight="1" x14ac:dyDescent="0.25">
      <c r="A15" s="162">
        <v>9</v>
      </c>
      <c r="B15" s="186" t="s">
        <v>224</v>
      </c>
      <c r="C15" s="226"/>
      <c r="D15" s="223"/>
      <c r="E15" s="223"/>
      <c r="F15" s="163">
        <v>11.22</v>
      </c>
      <c r="G15" s="196">
        <v>0</v>
      </c>
      <c r="H15" s="163">
        <v>0</v>
      </c>
      <c r="I15" s="196">
        <v>0</v>
      </c>
      <c r="J15" s="196">
        <v>0</v>
      </c>
      <c r="K15" s="200">
        <f t="shared" si="0"/>
        <v>11.22</v>
      </c>
      <c r="L15" s="188" t="s">
        <v>249</v>
      </c>
    </row>
    <row r="16" spans="1:12" s="161" customFormat="1" ht="33.75" customHeight="1" thickBot="1" x14ac:dyDescent="0.3">
      <c r="A16" s="190">
        <v>10</v>
      </c>
      <c r="B16" s="191" t="s">
        <v>218</v>
      </c>
      <c r="C16" s="227"/>
      <c r="D16" s="224"/>
      <c r="E16" s="224"/>
      <c r="F16" s="192">
        <v>10.35</v>
      </c>
      <c r="G16" s="198">
        <v>0</v>
      </c>
      <c r="H16" s="192">
        <v>0</v>
      </c>
      <c r="I16" s="198">
        <v>0</v>
      </c>
      <c r="J16" s="198">
        <v>0</v>
      </c>
      <c r="K16" s="201">
        <f t="shared" si="0"/>
        <v>10.35</v>
      </c>
      <c r="L16" s="184" t="s">
        <v>249</v>
      </c>
    </row>
    <row r="17" spans="1:8" ht="18" x14ac:dyDescent="0.25">
      <c r="A17" s="153" t="s">
        <v>248</v>
      </c>
      <c r="B17" s="154"/>
      <c r="C17" s="154"/>
      <c r="D17" s="155"/>
      <c r="E17" s="156"/>
      <c r="F17" s="157"/>
      <c r="G17" s="158"/>
      <c r="H17" s="159"/>
    </row>
  </sheetData>
  <sheetProtection password="D6E2" sheet="1" objects="1" scenarios="1"/>
  <sortState ref="B6:L15">
    <sortCondition descending="1" ref="K6:K15"/>
  </sortState>
  <mergeCells count="13">
    <mergeCell ref="A2:L2"/>
    <mergeCell ref="A1:L1"/>
    <mergeCell ref="D7:D16"/>
    <mergeCell ref="C7:C16"/>
    <mergeCell ref="A5:A6"/>
    <mergeCell ref="B5:B6"/>
    <mergeCell ref="C5:C6"/>
    <mergeCell ref="D5:D6"/>
    <mergeCell ref="E5:E6"/>
    <mergeCell ref="F5:F6"/>
    <mergeCell ref="G5:L5"/>
    <mergeCell ref="E7:E16"/>
    <mergeCell ref="A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82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63"/>
      <c r="B1" s="364"/>
      <c r="C1" s="364"/>
      <c r="D1" s="364"/>
      <c r="E1" s="365"/>
      <c r="F1" s="372" t="s">
        <v>9</v>
      </c>
      <c r="G1" s="372"/>
      <c r="H1" s="372"/>
      <c r="I1" s="372"/>
      <c r="J1" s="372"/>
      <c r="K1" s="372"/>
      <c r="L1" s="372"/>
      <c r="M1" s="372"/>
      <c r="N1" s="372"/>
      <c r="O1" s="373"/>
    </row>
    <row r="2" spans="1:17" ht="45" customHeight="1" thickBot="1" x14ac:dyDescent="0.3">
      <c r="A2" s="366"/>
      <c r="B2" s="367"/>
      <c r="C2" s="367"/>
      <c r="D2" s="367"/>
      <c r="E2" s="368"/>
      <c r="F2" s="372" t="s">
        <v>10</v>
      </c>
      <c r="G2" s="372"/>
      <c r="H2" s="372"/>
      <c r="I2" s="372"/>
      <c r="J2" s="372"/>
      <c r="K2" s="372"/>
      <c r="L2" s="372"/>
      <c r="M2" s="372"/>
      <c r="N2" s="372"/>
      <c r="O2" s="373"/>
      <c r="Q2" s="137" t="str">
        <f ca="1">MID(CELL("nombrearchivo",'VARGAS RESTREPO JOHNNY HUMBERTO'!E10),FIND("]", CELL("nombrearchivo",'VARGAS RESTREPO JOHNNY HUMBERTO'!E10),1)+1,LEN(CELL("nombrearchivo",'VARGAS RESTREPO JOHNNY HUMBERTO'!E10))-FIND("]",CELL("nombrearchivo",'VARGAS RESTREPO JOHNNY HUMBERTO'!E10),1))</f>
        <v>VARGAS RESTREPO JOHNNY HUMBERTO</v>
      </c>
    </row>
    <row r="3" spans="1:17" ht="19.5" customHeight="1" thickBot="1" x14ac:dyDescent="0.3">
      <c r="A3" s="369"/>
      <c r="B3" s="370"/>
      <c r="C3" s="370"/>
      <c r="D3" s="370"/>
      <c r="E3" s="371"/>
      <c r="F3" s="372" t="s">
        <v>95</v>
      </c>
      <c r="G3" s="372"/>
      <c r="H3" s="372"/>
      <c r="I3" s="372"/>
      <c r="J3" s="372"/>
      <c r="K3" s="372"/>
      <c r="L3" s="372"/>
      <c r="M3" s="372"/>
      <c r="N3" s="372"/>
      <c r="O3" s="373"/>
      <c r="Q3" s="137"/>
    </row>
    <row r="4" spans="1:17" ht="15.75" x14ac:dyDescent="0.25">
      <c r="A4" s="374" t="s">
        <v>11</v>
      </c>
      <c r="B4" s="375"/>
      <c r="C4" s="375"/>
      <c r="D4" s="375"/>
      <c r="E4" s="376" t="str">
        <f>GENERAL!AC$2</f>
        <v>PLANTA</v>
      </c>
      <c r="F4" s="376"/>
      <c r="G4" s="376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43" t="s">
        <v>12</v>
      </c>
      <c r="B5" s="344"/>
      <c r="C5" s="344"/>
      <c r="D5" s="344"/>
      <c r="E5" s="345" t="str">
        <f>GENERAL!A$2</f>
        <v>CEA-P-04-1</v>
      </c>
      <c r="F5" s="345"/>
      <c r="G5" s="34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43" t="s">
        <v>13</v>
      </c>
      <c r="B6" s="344"/>
      <c r="C6" s="344"/>
      <c r="D6" s="344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3" t="s">
        <v>14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</row>
    <row r="9" spans="1:17" ht="15" customHeight="1" x14ac:dyDescent="0.25">
      <c r="A9" s="346" t="s">
        <v>15</v>
      </c>
      <c r="B9" s="347"/>
      <c r="C9" s="350" t="s">
        <v>16</v>
      </c>
      <c r="D9" s="145"/>
      <c r="E9" s="352" t="s">
        <v>17</v>
      </c>
      <c r="F9" s="353"/>
      <c r="G9" s="352" t="s">
        <v>18</v>
      </c>
      <c r="H9" s="353"/>
      <c r="I9" s="355" t="s">
        <v>19</v>
      </c>
      <c r="J9" s="355" t="s">
        <v>20</v>
      </c>
      <c r="K9" s="355" t="s">
        <v>21</v>
      </c>
      <c r="L9" s="357" t="s">
        <v>22</v>
      </c>
      <c r="M9" s="359"/>
      <c r="N9" s="359"/>
      <c r="O9" s="361" t="s">
        <v>23</v>
      </c>
    </row>
    <row r="10" spans="1:17" ht="31.5" customHeight="1" thickBot="1" x14ac:dyDescent="0.3">
      <c r="A10" s="348"/>
      <c r="B10" s="349"/>
      <c r="C10" s="351"/>
      <c r="D10" s="149"/>
      <c r="E10" s="351"/>
      <c r="F10" s="354"/>
      <c r="G10" s="351"/>
      <c r="H10" s="354"/>
      <c r="I10" s="356"/>
      <c r="J10" s="356"/>
      <c r="K10" s="356"/>
      <c r="L10" s="358"/>
      <c r="M10" s="360"/>
      <c r="N10" s="360"/>
      <c r="O10" s="362"/>
    </row>
    <row r="11" spans="1:17" ht="44.25" customHeight="1" thickBot="1" x14ac:dyDescent="0.3">
      <c r="A11" s="316" t="s">
        <v>222</v>
      </c>
      <c r="B11" s="317"/>
      <c r="C11" s="150">
        <f>O15</f>
        <v>4</v>
      </c>
      <c r="D11" s="151"/>
      <c r="E11" s="318">
        <f>O17</f>
        <v>0</v>
      </c>
      <c r="F11" s="319"/>
      <c r="G11" s="318">
        <f>O19</f>
        <v>3</v>
      </c>
      <c r="H11" s="319"/>
      <c r="I11" s="14">
        <v>0</v>
      </c>
      <c r="J11" s="14">
        <v>5</v>
      </c>
      <c r="K11" s="14">
        <v>4.8600000000000003</v>
      </c>
      <c r="L11" s="15">
        <v>0</v>
      </c>
      <c r="M11" s="16"/>
      <c r="N11" s="16"/>
      <c r="O11" s="17">
        <f>IF( SUM(C11:L11)&lt;=30,SUM(C11:L11),"EXCEDE LOS 30 PUNTOS")</f>
        <v>16.86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334" t="s">
        <v>24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6"/>
      <c r="O13" s="20" t="s">
        <v>25</v>
      </c>
    </row>
    <row r="14" spans="1:17" ht="24" thickBot="1" x14ac:dyDescent="0.3">
      <c r="A14" s="329" t="s">
        <v>26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1"/>
      <c r="N14" s="7"/>
      <c r="O14" s="19"/>
    </row>
    <row r="15" spans="1:17" ht="42" customHeight="1" thickBot="1" x14ac:dyDescent="0.3">
      <c r="A15" s="278" t="s">
        <v>27</v>
      </c>
      <c r="B15" s="280"/>
      <c r="C15" s="21"/>
      <c r="D15" s="323" t="s">
        <v>146</v>
      </c>
      <c r="E15" s="324"/>
      <c r="F15" s="324"/>
      <c r="G15" s="324"/>
      <c r="H15" s="324"/>
      <c r="I15" s="324"/>
      <c r="J15" s="324"/>
      <c r="K15" s="324"/>
      <c r="L15" s="324"/>
      <c r="M15" s="325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332" t="s">
        <v>28</v>
      </c>
      <c r="B17" s="333"/>
      <c r="C17" s="7"/>
      <c r="D17" s="27"/>
      <c r="E17" s="337"/>
      <c r="F17" s="338"/>
      <c r="G17" s="338"/>
      <c r="H17" s="338"/>
      <c r="I17" s="338"/>
      <c r="J17" s="338"/>
      <c r="K17" s="338"/>
      <c r="L17" s="338"/>
      <c r="M17" s="339"/>
      <c r="N17" s="22"/>
      <c r="O17" s="23">
        <v>0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332" t="s">
        <v>29</v>
      </c>
      <c r="B19" s="333"/>
      <c r="C19" s="21"/>
      <c r="D19" s="144"/>
      <c r="E19" s="338" t="s">
        <v>147</v>
      </c>
      <c r="F19" s="338"/>
      <c r="G19" s="338"/>
      <c r="H19" s="338"/>
      <c r="I19" s="338"/>
      <c r="J19" s="338"/>
      <c r="K19" s="338"/>
      <c r="L19" s="338"/>
      <c r="M19" s="339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332" t="s">
        <v>30</v>
      </c>
      <c r="B21" s="333"/>
      <c r="C21" s="21"/>
      <c r="D21" s="340"/>
      <c r="E21" s="341"/>
      <c r="F21" s="341"/>
      <c r="G21" s="341"/>
      <c r="H21" s="341"/>
      <c r="I21" s="341"/>
      <c r="J21" s="341"/>
      <c r="K21" s="341"/>
      <c r="L21" s="341"/>
      <c r="M21" s="342"/>
      <c r="N21" s="22"/>
      <c r="O21" s="23">
        <v>0</v>
      </c>
    </row>
    <row r="22" spans="1:18" ht="16.5" thickBot="1" x14ac:dyDescent="0.3">
      <c r="A22" s="28"/>
      <c r="B22" s="29"/>
      <c r="C22" s="14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43"/>
      <c r="O22" s="31"/>
    </row>
    <row r="23" spans="1:18" ht="19.5" thickTop="1" thickBot="1" x14ac:dyDescent="0.3">
      <c r="A23" s="326" t="s">
        <v>31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8"/>
      <c r="N23" s="7"/>
      <c r="O23" s="136">
        <f>IF( SUM(O15:O21)&lt;=10,SUM(O15:O21),"EXCEDE LOS 10 PUNTOS VALIDOS")</f>
        <v>7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329" t="s">
        <v>32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1"/>
      <c r="N25" s="7"/>
      <c r="O25" s="31"/>
    </row>
    <row r="26" spans="1:18" ht="105" customHeight="1" thickBot="1" x14ac:dyDescent="0.3">
      <c r="A26" s="278" t="s">
        <v>33</v>
      </c>
      <c r="B26" s="280"/>
      <c r="C26" s="21"/>
      <c r="D26" s="323" t="s">
        <v>237</v>
      </c>
      <c r="E26" s="324"/>
      <c r="F26" s="324"/>
      <c r="G26" s="324"/>
      <c r="H26" s="324"/>
      <c r="I26" s="324"/>
      <c r="J26" s="324"/>
      <c r="K26" s="324"/>
      <c r="L26" s="324"/>
      <c r="M26" s="325"/>
      <c r="N26" s="22"/>
      <c r="O26" s="23">
        <v>5</v>
      </c>
      <c r="Q26" s="34"/>
      <c r="R26" s="34"/>
    </row>
    <row r="27" spans="1:18" ht="16.5" thickBot="1" x14ac:dyDescent="0.3">
      <c r="A27" s="28"/>
      <c r="B27" s="29"/>
      <c r="C27" s="143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43"/>
      <c r="O27" s="31"/>
    </row>
    <row r="28" spans="1:18" ht="19.5" thickTop="1" thickBot="1" x14ac:dyDescent="0.3">
      <c r="A28" s="326" t="s">
        <v>34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8"/>
      <c r="N28" s="143"/>
      <c r="O28" s="136">
        <f>IF(O26&lt;=5,O26,"EXCEDE LOS 5 PUNTOS PERMITIDOS")</f>
        <v>5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329" t="s">
        <v>35</v>
      </c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1"/>
      <c r="N30" s="36"/>
      <c r="O30" s="31"/>
    </row>
    <row r="31" spans="1:18" ht="104.25" customHeight="1" thickBot="1" x14ac:dyDescent="0.3">
      <c r="A31" s="278" t="s">
        <v>36</v>
      </c>
      <c r="B31" s="280"/>
      <c r="C31" s="21"/>
      <c r="D31" s="323" t="s">
        <v>238</v>
      </c>
      <c r="E31" s="324"/>
      <c r="F31" s="324"/>
      <c r="G31" s="324"/>
      <c r="H31" s="324"/>
      <c r="I31" s="324"/>
      <c r="J31" s="324"/>
      <c r="K31" s="324"/>
      <c r="L31" s="324"/>
      <c r="M31" s="325"/>
      <c r="N31" s="22"/>
      <c r="O31" s="23">
        <f>0.33+1.94+2.59</f>
        <v>4.8599999999999994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326" t="s">
        <v>37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8"/>
      <c r="N33" s="143"/>
      <c r="O33" s="136">
        <f>IF(O31&lt;=5,O31,"EXCEDE LOS 5 PUNTOS PERMITIDOS")</f>
        <v>4.8599999999999994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329" t="s">
        <v>38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1"/>
      <c r="N35" s="7"/>
      <c r="O35" s="31"/>
    </row>
    <row r="36" spans="1:15" ht="105" customHeight="1" thickBot="1" x14ac:dyDescent="0.3">
      <c r="A36" s="332" t="s">
        <v>39</v>
      </c>
      <c r="B36" s="333"/>
      <c r="C36" s="21"/>
      <c r="D36" s="323" t="s">
        <v>239</v>
      </c>
      <c r="E36" s="324"/>
      <c r="F36" s="324"/>
      <c r="G36" s="324"/>
      <c r="H36" s="324"/>
      <c r="I36" s="324"/>
      <c r="J36" s="324"/>
      <c r="K36" s="324"/>
      <c r="L36" s="324"/>
      <c r="M36" s="325"/>
      <c r="N36" s="22"/>
      <c r="O36" s="23">
        <v>0</v>
      </c>
    </row>
    <row r="37" spans="1:15" ht="16.5" thickBot="1" x14ac:dyDescent="0.3">
      <c r="A37" s="28"/>
      <c r="B37" s="29"/>
      <c r="C37" s="14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43"/>
      <c r="O37" s="31"/>
    </row>
    <row r="38" spans="1:15" ht="19.5" thickTop="1" thickBot="1" x14ac:dyDescent="0.3">
      <c r="A38" s="326" t="s">
        <v>40</v>
      </c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8"/>
      <c r="N38" s="143"/>
      <c r="O38" s="136">
        <f>IF(O36&lt;=10,O36,"EXCEDE LOS 10 PUNTOS PERMITIDOS")</f>
        <v>0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320" t="s">
        <v>23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  <c r="N41" s="39"/>
      <c r="O41" s="40">
        <f>IF((O23+O28+O33+O38)&lt;=30,(O23+O28+O33+O38),"ERROR EXCEDE LOS 30 PUNTOS")</f>
        <v>16.86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43" t="s">
        <v>42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5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3.75" customHeight="1" thickBot="1" x14ac:dyDescent="0.3">
      <c r="A58" s="301" t="s">
        <v>43</v>
      </c>
      <c r="B58" s="302"/>
      <c r="C58" s="302"/>
      <c r="D58" s="302"/>
      <c r="E58" s="302"/>
      <c r="F58" s="304"/>
      <c r="G58" s="304"/>
      <c r="H58" s="305"/>
      <c r="I58" s="44" t="s">
        <v>44</v>
      </c>
      <c r="J58" s="45" t="s">
        <v>45</v>
      </c>
      <c r="K58" s="146" t="s">
        <v>46</v>
      </c>
      <c r="L58" s="46" t="s">
        <v>47</v>
      </c>
      <c r="M58" s="147"/>
      <c r="N58" s="7"/>
      <c r="O58" s="47" t="s">
        <v>48</v>
      </c>
    </row>
    <row r="59" spans="1:15" ht="37.5" customHeight="1" thickTop="1" thickBot="1" x14ac:dyDescent="0.3">
      <c r="A59" s="48">
        <v>1</v>
      </c>
      <c r="B59" s="306" t="s">
        <v>49</v>
      </c>
      <c r="C59" s="306"/>
      <c r="D59" s="306"/>
      <c r="E59" s="306"/>
      <c r="F59" s="273"/>
      <c r="G59" s="273"/>
      <c r="H59" s="273"/>
      <c r="I59" s="49" t="s">
        <v>50</v>
      </c>
      <c r="J59" s="50">
        <v>2</v>
      </c>
      <c r="K59" s="50">
        <v>2</v>
      </c>
      <c r="L59" s="51">
        <v>2</v>
      </c>
      <c r="M59" s="36"/>
      <c r="N59" s="36"/>
      <c r="O59" s="52">
        <f>J59+K59+L59</f>
        <v>6</v>
      </c>
    </row>
    <row r="60" spans="1:15" ht="37.5" customHeight="1" thickTop="1" thickBot="1" x14ac:dyDescent="0.3">
      <c r="A60" s="53">
        <v>2</v>
      </c>
      <c r="B60" s="274" t="s">
        <v>51</v>
      </c>
      <c r="C60" s="307"/>
      <c r="D60" s="307"/>
      <c r="E60" s="307"/>
      <c r="F60" s="275"/>
      <c r="G60" s="275"/>
      <c r="H60" s="275"/>
      <c r="I60" s="54" t="s">
        <v>50</v>
      </c>
      <c r="J60" s="55">
        <v>2</v>
      </c>
      <c r="K60" s="55">
        <v>2</v>
      </c>
      <c r="L60" s="56">
        <v>2</v>
      </c>
      <c r="M60" s="36"/>
      <c r="N60" s="36"/>
      <c r="O60" s="52">
        <f t="shared" ref="O60:O65" si="0">J60+K60+L60</f>
        <v>6</v>
      </c>
    </row>
    <row r="61" spans="1:15" ht="37.5" customHeight="1" thickTop="1" thickBot="1" x14ac:dyDescent="0.3">
      <c r="A61" s="53">
        <v>3</v>
      </c>
      <c r="B61" s="307" t="s">
        <v>52</v>
      </c>
      <c r="C61" s="307"/>
      <c r="D61" s="307"/>
      <c r="E61" s="307"/>
      <c r="F61" s="275"/>
      <c r="G61" s="275"/>
      <c r="H61" s="275"/>
      <c r="I61" s="54" t="s">
        <v>53</v>
      </c>
      <c r="J61" s="55">
        <v>6</v>
      </c>
      <c r="K61" s="55">
        <v>6</v>
      </c>
      <c r="L61" s="56">
        <v>7</v>
      </c>
      <c r="M61" s="36"/>
      <c r="N61" s="36"/>
      <c r="O61" s="52">
        <f t="shared" si="0"/>
        <v>19</v>
      </c>
    </row>
    <row r="62" spans="1:15" ht="37.5" customHeight="1" thickTop="1" thickBot="1" x14ac:dyDescent="0.3">
      <c r="A62" s="53">
        <v>4</v>
      </c>
      <c r="B62" s="307" t="s">
        <v>54</v>
      </c>
      <c r="C62" s="307"/>
      <c r="D62" s="307"/>
      <c r="E62" s="307"/>
      <c r="F62" s="275"/>
      <c r="G62" s="275"/>
      <c r="H62" s="275"/>
      <c r="I62" s="54" t="s">
        <v>53</v>
      </c>
      <c r="J62" s="55">
        <v>6</v>
      </c>
      <c r="K62" s="55">
        <v>5</v>
      </c>
      <c r="L62" s="56">
        <v>7</v>
      </c>
      <c r="M62" s="36"/>
      <c r="N62" s="36"/>
      <c r="O62" s="52">
        <f t="shared" si="0"/>
        <v>18</v>
      </c>
    </row>
    <row r="63" spans="1:15" ht="37.5" customHeight="1" thickTop="1" thickBot="1" x14ac:dyDescent="0.3">
      <c r="A63" s="53">
        <v>5</v>
      </c>
      <c r="B63" s="307" t="s">
        <v>55</v>
      </c>
      <c r="C63" s="307"/>
      <c r="D63" s="307"/>
      <c r="E63" s="307"/>
      <c r="F63" s="275"/>
      <c r="G63" s="275"/>
      <c r="H63" s="275"/>
      <c r="I63" s="54" t="s">
        <v>53</v>
      </c>
      <c r="J63" s="55">
        <v>5</v>
      </c>
      <c r="K63" s="55">
        <v>5</v>
      </c>
      <c r="L63" s="56">
        <v>7</v>
      </c>
      <c r="M63" s="36"/>
      <c r="N63" s="36"/>
      <c r="O63" s="52">
        <f t="shared" si="0"/>
        <v>17</v>
      </c>
    </row>
    <row r="64" spans="1:15" ht="37.5" customHeight="1" thickTop="1" thickBot="1" x14ac:dyDescent="0.3">
      <c r="A64" s="53">
        <v>6</v>
      </c>
      <c r="B64" s="307" t="s">
        <v>56</v>
      </c>
      <c r="C64" s="307"/>
      <c r="D64" s="307"/>
      <c r="E64" s="307"/>
      <c r="F64" s="275"/>
      <c r="G64" s="275"/>
      <c r="H64" s="275"/>
      <c r="I64" s="54" t="s">
        <v>57</v>
      </c>
      <c r="J64" s="55">
        <v>3</v>
      </c>
      <c r="K64" s="55">
        <v>5</v>
      </c>
      <c r="L64" s="56">
        <v>5</v>
      </c>
      <c r="M64" s="36"/>
      <c r="N64" s="36"/>
      <c r="O64" s="52">
        <f t="shared" si="0"/>
        <v>13</v>
      </c>
    </row>
    <row r="65" spans="1:15" ht="37.5" customHeight="1" thickTop="1" thickBot="1" x14ac:dyDescent="0.3">
      <c r="A65" s="57">
        <v>7</v>
      </c>
      <c r="B65" s="308" t="s">
        <v>58</v>
      </c>
      <c r="C65" s="308"/>
      <c r="D65" s="308"/>
      <c r="E65" s="308"/>
      <c r="F65" s="277"/>
      <c r="G65" s="277"/>
      <c r="H65" s="277"/>
      <c r="I65" s="58" t="s">
        <v>57</v>
      </c>
      <c r="J65" s="59">
        <v>2</v>
      </c>
      <c r="K65" s="59">
        <v>3</v>
      </c>
      <c r="L65" s="60">
        <v>4</v>
      </c>
      <c r="M65" s="36"/>
      <c r="N65" s="36"/>
      <c r="O65" s="52">
        <f t="shared" si="0"/>
        <v>9</v>
      </c>
    </row>
    <row r="66" spans="1:15" ht="16.5" thickBot="1" x14ac:dyDescent="0.3">
      <c r="A66" s="309" t="s">
        <v>59</v>
      </c>
      <c r="B66" s="310"/>
      <c r="C66" s="310"/>
      <c r="D66" s="310"/>
      <c r="E66" s="310"/>
      <c r="F66" s="310"/>
      <c r="G66" s="310"/>
      <c r="H66" s="310"/>
      <c r="I66" s="311"/>
      <c r="J66" s="61">
        <f>SUM(J59:J65)</f>
        <v>26</v>
      </c>
      <c r="K66" s="62">
        <f>SUM(K59:K65)</f>
        <v>28</v>
      </c>
      <c r="L66" s="63">
        <f>SUM(L59:L65)</f>
        <v>34</v>
      </c>
      <c r="M66" s="64"/>
      <c r="N66" s="36"/>
      <c r="O66" s="65">
        <f>SUM(O59:O65)</f>
        <v>88</v>
      </c>
    </row>
    <row r="67" spans="1:15" ht="19.5" thickTop="1" thickBot="1" x14ac:dyDescent="0.3">
      <c r="A67" s="312" t="s">
        <v>60</v>
      </c>
      <c r="B67" s="313"/>
      <c r="C67" s="313"/>
      <c r="D67" s="313"/>
      <c r="E67" s="313"/>
      <c r="F67" s="313"/>
      <c r="G67" s="313"/>
      <c r="H67" s="313"/>
      <c r="I67" s="313"/>
      <c r="J67" s="314"/>
      <c r="K67" s="314"/>
      <c r="L67" s="315"/>
      <c r="M67" s="7"/>
      <c r="N67" s="66"/>
      <c r="O67" s="67">
        <f>O66/3</f>
        <v>29.333333333333332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6.75" customHeight="1" thickBot="1" x14ac:dyDescent="0.3">
      <c r="A69" s="301" t="s">
        <v>61</v>
      </c>
      <c r="B69" s="302"/>
      <c r="C69" s="302"/>
      <c r="D69" s="302"/>
      <c r="E69" s="302"/>
      <c r="F69" s="302"/>
      <c r="G69" s="302"/>
      <c r="H69" s="303"/>
      <c r="I69" s="68" t="s">
        <v>44</v>
      </c>
      <c r="J69" s="45" t="s">
        <v>45</v>
      </c>
      <c r="K69" s="146" t="s">
        <v>46</v>
      </c>
      <c r="L69" s="46" t="s">
        <v>47</v>
      </c>
      <c r="M69" s="147"/>
      <c r="N69" s="7"/>
      <c r="O69" s="47" t="s">
        <v>48</v>
      </c>
    </row>
    <row r="70" spans="1:15" ht="32.25" customHeight="1" thickTop="1" thickBot="1" x14ac:dyDescent="0.3">
      <c r="A70" s="48">
        <v>1</v>
      </c>
      <c r="B70" s="272" t="s">
        <v>62</v>
      </c>
      <c r="C70" s="272"/>
      <c r="D70" s="272"/>
      <c r="E70" s="272"/>
      <c r="F70" s="273"/>
      <c r="G70" s="273"/>
      <c r="H70" s="273"/>
      <c r="I70" s="69" t="s">
        <v>63</v>
      </c>
      <c r="J70" s="70">
        <v>4.5</v>
      </c>
      <c r="K70" s="70">
        <v>5</v>
      </c>
      <c r="L70" s="71">
        <v>4</v>
      </c>
      <c r="M70" s="72"/>
      <c r="N70" s="36"/>
      <c r="O70" s="52">
        <f>J70+K70+L70</f>
        <v>13.5</v>
      </c>
    </row>
    <row r="71" spans="1:15" ht="32.25" customHeight="1" thickTop="1" thickBot="1" x14ac:dyDescent="0.3">
      <c r="A71" s="53">
        <v>2</v>
      </c>
      <c r="B71" s="274" t="s">
        <v>64</v>
      </c>
      <c r="C71" s="274"/>
      <c r="D71" s="274"/>
      <c r="E71" s="274"/>
      <c r="F71" s="275"/>
      <c r="G71" s="275"/>
      <c r="H71" s="275"/>
      <c r="I71" s="73" t="s">
        <v>63</v>
      </c>
      <c r="J71" s="74">
        <v>4</v>
      </c>
      <c r="K71" s="74">
        <v>4.5</v>
      </c>
      <c r="L71" s="75">
        <v>5</v>
      </c>
      <c r="M71" s="72"/>
      <c r="N71" s="36"/>
      <c r="O71" s="52">
        <f>J71+K71+L71</f>
        <v>13.5</v>
      </c>
    </row>
    <row r="72" spans="1:15" ht="32.25" customHeight="1" thickTop="1" thickBot="1" x14ac:dyDescent="0.3">
      <c r="A72" s="57">
        <v>3</v>
      </c>
      <c r="B72" s="276" t="s">
        <v>65</v>
      </c>
      <c r="C72" s="276"/>
      <c r="D72" s="276"/>
      <c r="E72" s="276"/>
      <c r="F72" s="277"/>
      <c r="G72" s="277"/>
      <c r="H72" s="277"/>
      <c r="I72" s="76" t="s">
        <v>63</v>
      </c>
      <c r="J72" s="77">
        <v>3</v>
      </c>
      <c r="K72" s="77">
        <v>4.5</v>
      </c>
      <c r="L72" s="78">
        <v>5</v>
      </c>
      <c r="M72" s="72"/>
      <c r="N72" s="36"/>
      <c r="O72" s="52">
        <f>J72+K72+L72</f>
        <v>12.5</v>
      </c>
    </row>
    <row r="73" spans="1:15" ht="16.5" thickTop="1" thickBot="1" x14ac:dyDescent="0.3">
      <c r="A73" s="35"/>
      <c r="B73" s="278" t="s">
        <v>66</v>
      </c>
      <c r="C73" s="279"/>
      <c r="D73" s="279"/>
      <c r="E73" s="279"/>
      <c r="F73" s="279"/>
      <c r="G73" s="279"/>
      <c r="H73" s="279"/>
      <c r="I73" s="280"/>
      <c r="J73" s="79">
        <f>SUM(J70:J72)</f>
        <v>11.5</v>
      </c>
      <c r="K73" s="79">
        <f>SUM(K70:K72)</f>
        <v>14</v>
      </c>
      <c r="L73" s="80">
        <f>SUM(L70:L72)</f>
        <v>14</v>
      </c>
      <c r="M73" s="72"/>
      <c r="N73" s="36"/>
      <c r="O73" s="81">
        <f>SUM(O70:O72)</f>
        <v>39.5</v>
      </c>
    </row>
    <row r="74" spans="1:15" ht="19.5" thickTop="1" thickBot="1" x14ac:dyDescent="0.3">
      <c r="A74" s="281" t="s">
        <v>67</v>
      </c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3"/>
      <c r="M74" s="72"/>
      <c r="N74" s="36"/>
      <c r="O74" s="67">
        <f>O73/3</f>
        <v>13.166666666666666</v>
      </c>
    </row>
    <row r="75" spans="1:15" ht="19.5" thickTop="1" thickBot="1" x14ac:dyDescent="0.3">
      <c r="A75" s="284"/>
      <c r="B75" s="285"/>
      <c r="C75" s="285"/>
      <c r="D75" s="285"/>
      <c r="E75" s="285"/>
      <c r="F75" s="285"/>
      <c r="G75" s="285"/>
      <c r="H75" s="285"/>
      <c r="I75" s="285"/>
      <c r="J75" s="285"/>
      <c r="K75" s="286"/>
      <c r="L75" s="286"/>
      <c r="M75" s="72"/>
      <c r="N75" s="36"/>
      <c r="O75" s="148"/>
    </row>
    <row r="76" spans="1:15" ht="26.25" thickBot="1" x14ac:dyDescent="0.3">
      <c r="A76" s="287" t="s">
        <v>68</v>
      </c>
      <c r="B76" s="288"/>
      <c r="C76" s="288"/>
      <c r="D76" s="288"/>
      <c r="E76" s="288"/>
      <c r="F76" s="288"/>
      <c r="G76" s="288"/>
      <c r="H76" s="289"/>
      <c r="I76" s="82" t="s">
        <v>44</v>
      </c>
      <c r="J76" s="47" t="s">
        <v>45</v>
      </c>
      <c r="K76" s="147"/>
      <c r="L76" s="147"/>
      <c r="M76" s="72"/>
      <c r="N76" s="36"/>
      <c r="O76" s="83" t="s">
        <v>48</v>
      </c>
    </row>
    <row r="77" spans="1:15" ht="37.5" customHeight="1" thickBot="1" x14ac:dyDescent="0.3">
      <c r="A77" s="84">
        <v>1</v>
      </c>
      <c r="B77" s="290" t="s">
        <v>69</v>
      </c>
      <c r="C77" s="290"/>
      <c r="D77" s="290"/>
      <c r="E77" s="290"/>
      <c r="F77" s="291"/>
      <c r="G77" s="292"/>
      <c r="H77" s="293"/>
      <c r="I77" s="85" t="s">
        <v>63</v>
      </c>
      <c r="J77" s="80">
        <v>5</v>
      </c>
      <c r="K77" s="72"/>
      <c r="L77" s="72"/>
      <c r="M77" s="72"/>
      <c r="N77" s="36"/>
      <c r="O77" s="86">
        <f>J77</f>
        <v>5</v>
      </c>
    </row>
    <row r="78" spans="1:15" ht="37.5" customHeight="1" thickBot="1" x14ac:dyDescent="0.3">
      <c r="A78" s="53">
        <v>2</v>
      </c>
      <c r="B78" s="274" t="s">
        <v>70</v>
      </c>
      <c r="C78" s="274"/>
      <c r="D78" s="274"/>
      <c r="E78" s="274"/>
      <c r="F78" s="275"/>
      <c r="G78" s="294"/>
      <c r="H78" s="295"/>
      <c r="I78" s="87" t="s">
        <v>63</v>
      </c>
      <c r="J78" s="88">
        <v>5</v>
      </c>
      <c r="K78" s="72"/>
      <c r="L78" s="72"/>
      <c r="M78" s="72"/>
      <c r="N78" s="36"/>
      <c r="O78" s="86">
        <f>J78</f>
        <v>5</v>
      </c>
    </row>
    <row r="79" spans="1:15" ht="37.5" customHeight="1" thickBot="1" x14ac:dyDescent="0.3">
      <c r="A79" s="57">
        <v>3</v>
      </c>
      <c r="B79" s="276" t="s">
        <v>71</v>
      </c>
      <c r="C79" s="276"/>
      <c r="D79" s="276"/>
      <c r="E79" s="276"/>
      <c r="F79" s="277"/>
      <c r="G79" s="296"/>
      <c r="H79" s="297"/>
      <c r="I79" s="89" t="s">
        <v>63</v>
      </c>
      <c r="J79" s="90">
        <v>5</v>
      </c>
      <c r="K79" s="72"/>
      <c r="L79" s="72"/>
      <c r="M79" s="72"/>
      <c r="N79" s="36"/>
      <c r="O79" s="86">
        <f>J79</f>
        <v>5</v>
      </c>
    </row>
    <row r="80" spans="1:15" ht="16.5" thickBot="1" x14ac:dyDescent="0.3">
      <c r="A80" s="298" t="s">
        <v>72</v>
      </c>
      <c r="B80" s="299"/>
      <c r="C80" s="299"/>
      <c r="D80" s="299"/>
      <c r="E80" s="299"/>
      <c r="F80" s="299"/>
      <c r="G80" s="299"/>
      <c r="H80" s="299"/>
      <c r="I80" s="300"/>
      <c r="J80" s="20">
        <f>SUM(J77:J79)</f>
        <v>15</v>
      </c>
      <c r="K80" s="64"/>
      <c r="L80" s="64"/>
      <c r="M80" s="64"/>
      <c r="N80" s="36"/>
      <c r="O80" s="31"/>
    </row>
    <row r="81" spans="1:15" ht="19.5" thickTop="1" thickBot="1" x14ac:dyDescent="0.3">
      <c r="A81" s="269" t="s">
        <v>73</v>
      </c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1"/>
      <c r="M81" s="64"/>
      <c r="N81" s="36"/>
      <c r="O81" s="67">
        <f>SUM(O77:O79)</f>
        <v>15</v>
      </c>
    </row>
    <row r="82" spans="1:15" x14ac:dyDescent="0.25">
      <c r="A82" s="37"/>
      <c r="B82" s="7"/>
      <c r="C82" s="7"/>
      <c r="D82" s="7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2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43" t="s">
        <v>74</v>
      </c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5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246" t="s">
        <v>75</v>
      </c>
      <c r="B86" s="247"/>
      <c r="C86" s="247"/>
      <c r="D86" s="247"/>
      <c r="E86" s="247"/>
      <c r="F86" s="248"/>
      <c r="G86" s="248"/>
      <c r="H86" s="249"/>
      <c r="I86" s="82" t="s">
        <v>44</v>
      </c>
      <c r="J86" s="147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250" t="s">
        <v>76</v>
      </c>
      <c r="C87" s="251"/>
      <c r="D87" s="251"/>
      <c r="E87" s="251"/>
      <c r="F87" s="252"/>
      <c r="G87" s="252"/>
      <c r="H87" s="253"/>
      <c r="I87" s="92" t="s">
        <v>77</v>
      </c>
      <c r="J87" s="93"/>
      <c r="K87" s="42"/>
      <c r="L87" s="42"/>
      <c r="M87" s="42"/>
      <c r="N87" s="36"/>
      <c r="O87" s="94">
        <v>3.4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254" t="s">
        <v>78</v>
      </c>
      <c r="B89" s="255"/>
      <c r="C89" s="255"/>
      <c r="D89" s="255"/>
      <c r="E89" s="255"/>
      <c r="F89" s="255"/>
      <c r="G89" s="255"/>
      <c r="H89" s="255"/>
      <c r="I89" s="255"/>
      <c r="J89" s="255"/>
      <c r="K89" s="256"/>
      <c r="L89" s="93"/>
      <c r="M89" s="7"/>
      <c r="N89" s="98"/>
      <c r="O89" s="99">
        <f>O87</f>
        <v>3.4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257" t="s">
        <v>79</v>
      </c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9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260" t="s">
        <v>23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2"/>
      <c r="L93" s="100"/>
      <c r="M93" s="100"/>
      <c r="N93" s="101"/>
      <c r="O93" s="102">
        <f>O41</f>
        <v>16.86</v>
      </c>
    </row>
    <row r="94" spans="1:15" ht="18" x14ac:dyDescent="0.25">
      <c r="A94" s="263" t="s">
        <v>80</v>
      </c>
      <c r="B94" s="264"/>
      <c r="C94" s="264"/>
      <c r="D94" s="264"/>
      <c r="E94" s="264"/>
      <c r="F94" s="264"/>
      <c r="G94" s="264"/>
      <c r="H94" s="264"/>
      <c r="I94" s="264"/>
      <c r="J94" s="264"/>
      <c r="K94" s="265"/>
      <c r="L94" s="100"/>
      <c r="M94" s="100"/>
      <c r="N94" s="101"/>
      <c r="O94" s="103">
        <f>O67</f>
        <v>29.333333333333332</v>
      </c>
    </row>
    <row r="95" spans="1:15" ht="18" x14ac:dyDescent="0.25">
      <c r="A95" s="263" t="s">
        <v>81</v>
      </c>
      <c r="B95" s="264"/>
      <c r="C95" s="264"/>
      <c r="D95" s="264"/>
      <c r="E95" s="264"/>
      <c r="F95" s="264"/>
      <c r="G95" s="264"/>
      <c r="H95" s="264"/>
      <c r="I95" s="264"/>
      <c r="J95" s="264"/>
      <c r="K95" s="265"/>
      <c r="L95" s="100"/>
      <c r="M95" s="100"/>
      <c r="N95" s="101"/>
      <c r="O95" s="104">
        <f>O74</f>
        <v>13.166666666666666</v>
      </c>
    </row>
    <row r="96" spans="1:15" ht="18" x14ac:dyDescent="0.25">
      <c r="A96" s="263" t="s">
        <v>82</v>
      </c>
      <c r="B96" s="264"/>
      <c r="C96" s="264"/>
      <c r="D96" s="264"/>
      <c r="E96" s="264"/>
      <c r="F96" s="264"/>
      <c r="G96" s="264"/>
      <c r="H96" s="264"/>
      <c r="I96" s="264"/>
      <c r="J96" s="264"/>
      <c r="K96" s="265"/>
      <c r="L96" s="100"/>
      <c r="M96" s="100"/>
      <c r="N96" s="101"/>
      <c r="O96" s="105">
        <f>O81</f>
        <v>15</v>
      </c>
    </row>
    <row r="97" spans="1:15" ht="18.75" thickBot="1" x14ac:dyDescent="0.3">
      <c r="A97" s="266" t="s">
        <v>83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8"/>
      <c r="L97" s="100"/>
      <c r="M97" s="100"/>
      <c r="N97" s="101"/>
      <c r="O97" s="105">
        <f>O87</f>
        <v>3.4</v>
      </c>
    </row>
    <row r="98" spans="1:15" ht="24.75" thickTop="1" thickBot="1" x14ac:dyDescent="0.3">
      <c r="A98" s="238" t="s">
        <v>84</v>
      </c>
      <c r="B98" s="239"/>
      <c r="C98" s="239"/>
      <c r="D98" s="239"/>
      <c r="E98" s="239"/>
      <c r="F98" s="239"/>
      <c r="G98" s="239"/>
      <c r="H98" s="239"/>
      <c r="I98" s="239"/>
      <c r="J98" s="239"/>
      <c r="K98" s="240"/>
      <c r="L98" s="106"/>
      <c r="M98" s="107"/>
      <c r="N98" s="108"/>
      <c r="O98" s="109">
        <f>SUM(O93:O97)</f>
        <v>77.759999999999991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selectLockedCells="1" selectUnlockedCell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76" zoomScaleNormal="100" workbookViewId="0">
      <selection activeCell="J79" sqref="J7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63"/>
      <c r="B1" s="364"/>
      <c r="C1" s="364"/>
      <c r="D1" s="364"/>
      <c r="E1" s="365"/>
      <c r="F1" s="372" t="s">
        <v>9</v>
      </c>
      <c r="G1" s="372"/>
      <c r="H1" s="372"/>
      <c r="I1" s="372"/>
      <c r="J1" s="372"/>
      <c r="K1" s="372"/>
      <c r="L1" s="372"/>
      <c r="M1" s="372"/>
      <c r="N1" s="372"/>
      <c r="O1" s="373"/>
    </row>
    <row r="2" spans="1:17" ht="45" customHeight="1" thickBot="1" x14ac:dyDescent="0.3">
      <c r="A2" s="366"/>
      <c r="B2" s="367"/>
      <c r="C2" s="367"/>
      <c r="D2" s="367"/>
      <c r="E2" s="368"/>
      <c r="F2" s="372" t="s">
        <v>10</v>
      </c>
      <c r="G2" s="372"/>
      <c r="H2" s="372"/>
      <c r="I2" s="372"/>
      <c r="J2" s="372"/>
      <c r="K2" s="372"/>
      <c r="L2" s="372"/>
      <c r="M2" s="372"/>
      <c r="N2" s="372"/>
      <c r="O2" s="373"/>
      <c r="Q2" s="137" t="str">
        <f ca="1">MID(CELL("nombrearchivo",'SANTIAGO PULIDO JUAN MANUEL '!E10),FIND("]", CELL("nombrearchivo",'SANTIAGO PULIDO JUAN MANUEL '!E10),1)+1,LEN(CELL("nombrearchivo",'SANTIAGO PULIDO JUAN MANUEL '!E10))-FIND("]",CELL("nombrearchivo",'SANTIAGO PULIDO JUAN MANUEL '!E10),1))</f>
        <v xml:space="preserve">SANTIAGO PULIDO JUAN MANUEL </v>
      </c>
    </row>
    <row r="3" spans="1:17" ht="19.5" customHeight="1" thickBot="1" x14ac:dyDescent="0.3">
      <c r="A3" s="369"/>
      <c r="B3" s="370"/>
      <c r="C3" s="370"/>
      <c r="D3" s="370"/>
      <c r="E3" s="371"/>
      <c r="F3" s="372" t="s">
        <v>95</v>
      </c>
      <c r="G3" s="372"/>
      <c r="H3" s="372"/>
      <c r="I3" s="372"/>
      <c r="J3" s="372"/>
      <c r="K3" s="372"/>
      <c r="L3" s="372"/>
      <c r="M3" s="372"/>
      <c r="N3" s="372"/>
      <c r="O3" s="373"/>
      <c r="Q3" s="137"/>
    </row>
    <row r="4" spans="1:17" ht="15.75" x14ac:dyDescent="0.25">
      <c r="A4" s="374" t="s">
        <v>11</v>
      </c>
      <c r="B4" s="375"/>
      <c r="C4" s="375"/>
      <c r="D4" s="375"/>
      <c r="E4" s="376" t="str">
        <f>GENERAL!AC$2</f>
        <v>PLANTA</v>
      </c>
      <c r="F4" s="376"/>
      <c r="G4" s="376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43" t="s">
        <v>12</v>
      </c>
      <c r="B5" s="344"/>
      <c r="C5" s="344"/>
      <c r="D5" s="344"/>
      <c r="E5" s="345" t="str">
        <f>GENERAL!A$2</f>
        <v>CEA-P-04-1</v>
      </c>
      <c r="F5" s="345"/>
      <c r="G5" s="34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43" t="s">
        <v>13</v>
      </c>
      <c r="B6" s="344"/>
      <c r="C6" s="344"/>
      <c r="D6" s="344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3" t="s">
        <v>14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</row>
    <row r="9" spans="1:17" ht="15" customHeight="1" x14ac:dyDescent="0.25">
      <c r="A9" s="346" t="s">
        <v>15</v>
      </c>
      <c r="B9" s="347"/>
      <c r="C9" s="350" t="s">
        <v>16</v>
      </c>
      <c r="D9" s="145"/>
      <c r="E9" s="352" t="s">
        <v>17</v>
      </c>
      <c r="F9" s="353"/>
      <c r="G9" s="352" t="s">
        <v>18</v>
      </c>
      <c r="H9" s="353"/>
      <c r="I9" s="355" t="s">
        <v>19</v>
      </c>
      <c r="J9" s="355" t="s">
        <v>20</v>
      </c>
      <c r="K9" s="355" t="s">
        <v>21</v>
      </c>
      <c r="L9" s="357" t="s">
        <v>22</v>
      </c>
      <c r="M9" s="359"/>
      <c r="N9" s="359"/>
      <c r="O9" s="361" t="s">
        <v>23</v>
      </c>
    </row>
    <row r="10" spans="1:17" ht="31.5" customHeight="1" thickBot="1" x14ac:dyDescent="0.3">
      <c r="A10" s="348"/>
      <c r="B10" s="349"/>
      <c r="C10" s="351"/>
      <c r="D10" s="149"/>
      <c r="E10" s="351"/>
      <c r="F10" s="354"/>
      <c r="G10" s="351"/>
      <c r="H10" s="354"/>
      <c r="I10" s="356"/>
      <c r="J10" s="356"/>
      <c r="K10" s="356"/>
      <c r="L10" s="358"/>
      <c r="M10" s="360"/>
      <c r="N10" s="360"/>
      <c r="O10" s="362"/>
    </row>
    <row r="11" spans="1:17" ht="44.25" customHeight="1" thickBot="1" x14ac:dyDescent="0.3">
      <c r="A11" s="316" t="s">
        <v>219</v>
      </c>
      <c r="B11" s="317"/>
      <c r="C11" s="150">
        <f>O15</f>
        <v>4</v>
      </c>
      <c r="D11" s="151"/>
      <c r="E11" s="318">
        <f>O17</f>
        <v>0</v>
      </c>
      <c r="F11" s="319"/>
      <c r="G11" s="318">
        <f>O19</f>
        <v>3</v>
      </c>
      <c r="H11" s="319"/>
      <c r="I11" s="14">
        <v>0</v>
      </c>
      <c r="J11" s="14">
        <v>0</v>
      </c>
      <c r="K11" s="14">
        <v>4.25</v>
      </c>
      <c r="L11" s="15">
        <v>4</v>
      </c>
      <c r="M11" s="16"/>
      <c r="N11" s="16"/>
      <c r="O11" s="17">
        <f>IF( SUM(C11:L11)&lt;=30,SUM(C11:L11),"EXCEDE LOS 30 PUNTOS")</f>
        <v>15.25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334" t="s">
        <v>24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6"/>
      <c r="O13" s="20" t="s">
        <v>25</v>
      </c>
    </row>
    <row r="14" spans="1:17" ht="24" thickBot="1" x14ac:dyDescent="0.3">
      <c r="A14" s="329" t="s">
        <v>26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1"/>
      <c r="N14" s="7"/>
      <c r="O14" s="19"/>
    </row>
    <row r="15" spans="1:17" ht="31.5" customHeight="1" thickBot="1" x14ac:dyDescent="0.3">
      <c r="A15" s="278" t="s">
        <v>27</v>
      </c>
      <c r="B15" s="280"/>
      <c r="C15" s="21"/>
      <c r="D15" s="323" t="s">
        <v>115</v>
      </c>
      <c r="E15" s="324"/>
      <c r="F15" s="324"/>
      <c r="G15" s="324"/>
      <c r="H15" s="324"/>
      <c r="I15" s="324"/>
      <c r="J15" s="324"/>
      <c r="K15" s="324"/>
      <c r="L15" s="324"/>
      <c r="M15" s="325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332" t="s">
        <v>28</v>
      </c>
      <c r="B17" s="333"/>
      <c r="C17" s="7"/>
      <c r="D17" s="27"/>
      <c r="E17" s="337"/>
      <c r="F17" s="338"/>
      <c r="G17" s="338"/>
      <c r="H17" s="338"/>
      <c r="I17" s="338"/>
      <c r="J17" s="338"/>
      <c r="K17" s="338"/>
      <c r="L17" s="338"/>
      <c r="M17" s="339"/>
      <c r="N17" s="22"/>
      <c r="O17" s="23">
        <v>0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332" t="s">
        <v>29</v>
      </c>
      <c r="B19" s="333"/>
      <c r="C19" s="21"/>
      <c r="D19" s="144"/>
      <c r="E19" s="338" t="s">
        <v>116</v>
      </c>
      <c r="F19" s="338"/>
      <c r="G19" s="338"/>
      <c r="H19" s="338"/>
      <c r="I19" s="338"/>
      <c r="J19" s="338"/>
      <c r="K19" s="338"/>
      <c r="L19" s="338"/>
      <c r="M19" s="339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332" t="s">
        <v>30</v>
      </c>
      <c r="B21" s="333"/>
      <c r="C21" s="21"/>
      <c r="D21" s="340"/>
      <c r="E21" s="341"/>
      <c r="F21" s="341"/>
      <c r="G21" s="341"/>
      <c r="H21" s="341"/>
      <c r="I21" s="341"/>
      <c r="J21" s="341"/>
      <c r="K21" s="341"/>
      <c r="L21" s="341"/>
      <c r="M21" s="342"/>
      <c r="N21" s="22"/>
      <c r="O21" s="23">
        <v>0</v>
      </c>
    </row>
    <row r="22" spans="1:18" ht="16.5" thickBot="1" x14ac:dyDescent="0.3">
      <c r="A22" s="28"/>
      <c r="B22" s="29"/>
      <c r="C22" s="14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43"/>
      <c r="O22" s="31"/>
    </row>
    <row r="23" spans="1:18" ht="19.5" thickTop="1" thickBot="1" x14ac:dyDescent="0.3">
      <c r="A23" s="326" t="s">
        <v>31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8"/>
      <c r="N23" s="7"/>
      <c r="O23" s="136">
        <f>IF( SUM(O15:O21)&lt;=10,SUM(O15:O21),"EXCEDE LOS 10 PUNTOS VALIDOS")</f>
        <v>7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329" t="s">
        <v>32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1"/>
      <c r="N25" s="7"/>
      <c r="O25" s="31"/>
    </row>
    <row r="26" spans="1:18" ht="105" customHeight="1" thickBot="1" x14ac:dyDescent="0.3">
      <c r="A26" s="278" t="s">
        <v>33</v>
      </c>
      <c r="B26" s="280"/>
      <c r="C26" s="21"/>
      <c r="D26" s="323"/>
      <c r="E26" s="324"/>
      <c r="F26" s="324"/>
      <c r="G26" s="324"/>
      <c r="H26" s="324"/>
      <c r="I26" s="324"/>
      <c r="J26" s="324"/>
      <c r="K26" s="324"/>
      <c r="L26" s="324"/>
      <c r="M26" s="325"/>
      <c r="N26" s="22"/>
      <c r="O26" s="23">
        <v>0</v>
      </c>
      <c r="Q26" s="34"/>
      <c r="R26" s="34"/>
    </row>
    <row r="27" spans="1:18" ht="16.5" thickBot="1" x14ac:dyDescent="0.3">
      <c r="A27" s="28"/>
      <c r="B27" s="29"/>
      <c r="C27" s="143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43"/>
      <c r="O27" s="31"/>
    </row>
    <row r="28" spans="1:18" ht="19.5" thickTop="1" thickBot="1" x14ac:dyDescent="0.3">
      <c r="A28" s="326" t="s">
        <v>34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8"/>
      <c r="N28" s="143"/>
      <c r="O28" s="136">
        <f>IF(O26&lt;=5,O26,"EXCEDE LOS 5 PUNTOS PERMITIDOS")</f>
        <v>0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329" t="s">
        <v>35</v>
      </c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1"/>
      <c r="N30" s="36"/>
      <c r="O30" s="31"/>
    </row>
    <row r="31" spans="1:18" ht="254.25" customHeight="1" thickBot="1" x14ac:dyDescent="0.3">
      <c r="A31" s="278" t="s">
        <v>36</v>
      </c>
      <c r="B31" s="280"/>
      <c r="C31" s="21"/>
      <c r="D31" s="323" t="s">
        <v>236</v>
      </c>
      <c r="E31" s="324"/>
      <c r="F31" s="324"/>
      <c r="G31" s="324"/>
      <c r="H31" s="324"/>
      <c r="I31" s="324"/>
      <c r="J31" s="324"/>
      <c r="K31" s="324"/>
      <c r="L31" s="324"/>
      <c r="M31" s="325"/>
      <c r="N31" s="22"/>
      <c r="O31" s="23">
        <f>0.34+0.85+0.41+0.52+0.56+0.52+0.26+0.33+0.33+0.13</f>
        <v>4.25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326" t="s">
        <v>37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8"/>
      <c r="N33" s="143"/>
      <c r="O33" s="136">
        <f>IF(O31&lt;=5,O31,"EXCEDE LOS 5 PUNTOS PERMITIDOS")</f>
        <v>4.25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329" t="s">
        <v>38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1"/>
      <c r="N35" s="7"/>
      <c r="O35" s="31"/>
    </row>
    <row r="36" spans="1:15" ht="105" customHeight="1" thickBot="1" x14ac:dyDescent="0.3">
      <c r="A36" s="332" t="s">
        <v>39</v>
      </c>
      <c r="B36" s="333"/>
      <c r="C36" s="21"/>
      <c r="D36" s="323" t="s">
        <v>235</v>
      </c>
      <c r="E36" s="324"/>
      <c r="F36" s="324"/>
      <c r="G36" s="324"/>
      <c r="H36" s="324"/>
      <c r="I36" s="324"/>
      <c r="J36" s="324"/>
      <c r="K36" s="324"/>
      <c r="L36" s="324"/>
      <c r="M36" s="325"/>
      <c r="N36" s="22"/>
      <c r="O36" s="23">
        <v>4</v>
      </c>
    </row>
    <row r="37" spans="1:15" ht="16.5" thickBot="1" x14ac:dyDescent="0.3">
      <c r="A37" s="28"/>
      <c r="B37" s="29"/>
      <c r="C37" s="14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43"/>
      <c r="O37" s="31"/>
    </row>
    <row r="38" spans="1:15" ht="19.5" thickTop="1" thickBot="1" x14ac:dyDescent="0.3">
      <c r="A38" s="326" t="s">
        <v>40</v>
      </c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8"/>
      <c r="N38" s="143"/>
      <c r="O38" s="136">
        <f>IF(O36&lt;=10,O36,"EXCEDE LOS 10 PUNTOS PERMITIDOS")</f>
        <v>4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320" t="s">
        <v>23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  <c r="N41" s="39"/>
      <c r="O41" s="40">
        <f>IF((O23+O28+O33+O38)&lt;=30,(O23+O28+O33+O38),"ERROR EXCEDE LOS 30 PUNTOS")</f>
        <v>15.25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43" t="s">
        <v>42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5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26.25" thickBot="1" x14ac:dyDescent="0.3">
      <c r="A58" s="301" t="s">
        <v>43</v>
      </c>
      <c r="B58" s="302"/>
      <c r="C58" s="302"/>
      <c r="D58" s="302"/>
      <c r="E58" s="302"/>
      <c r="F58" s="304"/>
      <c r="G58" s="304"/>
      <c r="H58" s="305"/>
      <c r="I58" s="44" t="s">
        <v>44</v>
      </c>
      <c r="J58" s="45" t="s">
        <v>45</v>
      </c>
      <c r="K58" s="146" t="s">
        <v>46</v>
      </c>
      <c r="L58" s="46" t="s">
        <v>47</v>
      </c>
      <c r="M58" s="147"/>
      <c r="N58" s="7"/>
      <c r="O58" s="47" t="s">
        <v>48</v>
      </c>
    </row>
    <row r="59" spans="1:15" ht="37.5" customHeight="1" thickTop="1" thickBot="1" x14ac:dyDescent="0.3">
      <c r="A59" s="48">
        <v>1</v>
      </c>
      <c r="B59" s="306" t="s">
        <v>49</v>
      </c>
      <c r="C59" s="306"/>
      <c r="D59" s="306"/>
      <c r="E59" s="306"/>
      <c r="F59" s="273"/>
      <c r="G59" s="273"/>
      <c r="H59" s="273"/>
      <c r="I59" s="49" t="s">
        <v>50</v>
      </c>
      <c r="J59" s="50">
        <v>2</v>
      </c>
      <c r="K59" s="50">
        <v>2</v>
      </c>
      <c r="L59" s="51">
        <v>2</v>
      </c>
      <c r="M59" s="36"/>
      <c r="N59" s="36"/>
      <c r="O59" s="52">
        <f>J59+K59+L59</f>
        <v>6</v>
      </c>
    </row>
    <row r="60" spans="1:15" ht="37.5" customHeight="1" thickTop="1" thickBot="1" x14ac:dyDescent="0.3">
      <c r="A60" s="53">
        <v>2</v>
      </c>
      <c r="B60" s="274" t="s">
        <v>51</v>
      </c>
      <c r="C60" s="307"/>
      <c r="D60" s="307"/>
      <c r="E60" s="307"/>
      <c r="F60" s="275"/>
      <c r="G60" s="275"/>
      <c r="H60" s="275"/>
      <c r="I60" s="54" t="s">
        <v>50</v>
      </c>
      <c r="J60" s="55">
        <v>2</v>
      </c>
      <c r="K60" s="55">
        <v>2</v>
      </c>
      <c r="L60" s="56">
        <v>2</v>
      </c>
      <c r="M60" s="36"/>
      <c r="N60" s="36"/>
      <c r="O60" s="52">
        <f t="shared" ref="O60:O65" si="0">J60+K60+L60</f>
        <v>6</v>
      </c>
    </row>
    <row r="61" spans="1:15" ht="37.5" customHeight="1" thickTop="1" thickBot="1" x14ac:dyDescent="0.3">
      <c r="A61" s="53">
        <v>3</v>
      </c>
      <c r="B61" s="307" t="s">
        <v>52</v>
      </c>
      <c r="C61" s="307"/>
      <c r="D61" s="307"/>
      <c r="E61" s="307"/>
      <c r="F61" s="275"/>
      <c r="G61" s="275"/>
      <c r="H61" s="275"/>
      <c r="I61" s="54" t="s">
        <v>53</v>
      </c>
      <c r="J61" s="55">
        <v>6.5</v>
      </c>
      <c r="K61" s="55">
        <v>5</v>
      </c>
      <c r="L61" s="56">
        <v>7</v>
      </c>
      <c r="M61" s="36"/>
      <c r="N61" s="36"/>
      <c r="O61" s="52">
        <f t="shared" si="0"/>
        <v>18.5</v>
      </c>
    </row>
    <row r="62" spans="1:15" ht="37.5" customHeight="1" thickTop="1" thickBot="1" x14ac:dyDescent="0.3">
      <c r="A62" s="53">
        <v>4</v>
      </c>
      <c r="B62" s="307" t="s">
        <v>54</v>
      </c>
      <c r="C62" s="307"/>
      <c r="D62" s="307"/>
      <c r="E62" s="307"/>
      <c r="F62" s="275"/>
      <c r="G62" s="275"/>
      <c r="H62" s="275"/>
      <c r="I62" s="54" t="s">
        <v>53</v>
      </c>
      <c r="J62" s="55">
        <v>7</v>
      </c>
      <c r="K62" s="55">
        <v>6</v>
      </c>
      <c r="L62" s="56">
        <v>6</v>
      </c>
      <c r="M62" s="36"/>
      <c r="N62" s="36"/>
      <c r="O62" s="52">
        <f t="shared" si="0"/>
        <v>19</v>
      </c>
    </row>
    <row r="63" spans="1:15" ht="37.5" customHeight="1" thickTop="1" thickBot="1" x14ac:dyDescent="0.3">
      <c r="A63" s="53">
        <v>5</v>
      </c>
      <c r="B63" s="307" t="s">
        <v>55</v>
      </c>
      <c r="C63" s="307"/>
      <c r="D63" s="307"/>
      <c r="E63" s="307"/>
      <c r="F63" s="275"/>
      <c r="G63" s="275"/>
      <c r="H63" s="275"/>
      <c r="I63" s="54" t="s">
        <v>53</v>
      </c>
      <c r="J63" s="55">
        <v>6.5</v>
      </c>
      <c r="K63" s="55">
        <v>6</v>
      </c>
      <c r="L63" s="56">
        <v>6</v>
      </c>
      <c r="M63" s="36"/>
      <c r="N63" s="36"/>
      <c r="O63" s="52">
        <f t="shared" si="0"/>
        <v>18.5</v>
      </c>
    </row>
    <row r="64" spans="1:15" ht="37.5" customHeight="1" thickTop="1" thickBot="1" x14ac:dyDescent="0.3">
      <c r="A64" s="53">
        <v>6</v>
      </c>
      <c r="B64" s="307" t="s">
        <v>56</v>
      </c>
      <c r="C64" s="307"/>
      <c r="D64" s="307"/>
      <c r="E64" s="307"/>
      <c r="F64" s="275"/>
      <c r="G64" s="275"/>
      <c r="H64" s="275"/>
      <c r="I64" s="54" t="s">
        <v>57</v>
      </c>
      <c r="J64" s="55">
        <v>4</v>
      </c>
      <c r="K64" s="55">
        <v>6</v>
      </c>
      <c r="L64" s="56">
        <v>5</v>
      </c>
      <c r="M64" s="36"/>
      <c r="N64" s="36"/>
      <c r="O64" s="52">
        <f t="shared" si="0"/>
        <v>15</v>
      </c>
    </row>
    <row r="65" spans="1:15" ht="37.5" customHeight="1" thickTop="1" thickBot="1" x14ac:dyDescent="0.3">
      <c r="A65" s="57">
        <v>7</v>
      </c>
      <c r="B65" s="308" t="s">
        <v>58</v>
      </c>
      <c r="C65" s="308"/>
      <c r="D65" s="308"/>
      <c r="E65" s="308"/>
      <c r="F65" s="277"/>
      <c r="G65" s="277"/>
      <c r="H65" s="277"/>
      <c r="I65" s="58" t="s">
        <v>57</v>
      </c>
      <c r="J65" s="59">
        <v>5</v>
      </c>
      <c r="K65" s="59">
        <v>6</v>
      </c>
      <c r="L65" s="60">
        <v>5</v>
      </c>
      <c r="M65" s="36"/>
      <c r="N65" s="36"/>
      <c r="O65" s="52">
        <f t="shared" si="0"/>
        <v>16</v>
      </c>
    </row>
    <row r="66" spans="1:15" ht="16.5" thickBot="1" x14ac:dyDescent="0.3">
      <c r="A66" s="309" t="s">
        <v>59</v>
      </c>
      <c r="B66" s="310"/>
      <c r="C66" s="310"/>
      <c r="D66" s="310"/>
      <c r="E66" s="310"/>
      <c r="F66" s="310"/>
      <c r="G66" s="310"/>
      <c r="H66" s="310"/>
      <c r="I66" s="311"/>
      <c r="J66" s="61">
        <f>SUM(J59:J65)</f>
        <v>33</v>
      </c>
      <c r="K66" s="62">
        <f>SUM(K59:K65)</f>
        <v>33</v>
      </c>
      <c r="L66" s="63">
        <f>SUM(L59:L65)</f>
        <v>33</v>
      </c>
      <c r="M66" s="64"/>
      <c r="N66" s="36"/>
      <c r="O66" s="65">
        <f>SUM(O59:O65)</f>
        <v>99</v>
      </c>
    </row>
    <row r="67" spans="1:15" ht="19.5" thickTop="1" thickBot="1" x14ac:dyDescent="0.3">
      <c r="A67" s="312" t="s">
        <v>60</v>
      </c>
      <c r="B67" s="313"/>
      <c r="C67" s="313"/>
      <c r="D67" s="313"/>
      <c r="E67" s="313"/>
      <c r="F67" s="313"/>
      <c r="G67" s="313"/>
      <c r="H67" s="313"/>
      <c r="I67" s="313"/>
      <c r="J67" s="314"/>
      <c r="K67" s="314"/>
      <c r="L67" s="315"/>
      <c r="M67" s="7"/>
      <c r="N67" s="66"/>
      <c r="O67" s="67">
        <f>O66/3</f>
        <v>33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26.25" thickBot="1" x14ac:dyDescent="0.3">
      <c r="A69" s="301" t="s">
        <v>61</v>
      </c>
      <c r="B69" s="302"/>
      <c r="C69" s="302"/>
      <c r="D69" s="302"/>
      <c r="E69" s="302"/>
      <c r="F69" s="302"/>
      <c r="G69" s="302"/>
      <c r="H69" s="303"/>
      <c r="I69" s="68" t="s">
        <v>44</v>
      </c>
      <c r="J69" s="45" t="s">
        <v>45</v>
      </c>
      <c r="K69" s="146" t="s">
        <v>46</v>
      </c>
      <c r="L69" s="46" t="s">
        <v>47</v>
      </c>
      <c r="M69" s="147"/>
      <c r="N69" s="7"/>
      <c r="O69" s="47" t="s">
        <v>48</v>
      </c>
    </row>
    <row r="70" spans="1:15" ht="32.25" customHeight="1" thickTop="1" thickBot="1" x14ac:dyDescent="0.3">
      <c r="A70" s="48">
        <v>1</v>
      </c>
      <c r="B70" s="272" t="s">
        <v>62</v>
      </c>
      <c r="C70" s="272"/>
      <c r="D70" s="272"/>
      <c r="E70" s="272"/>
      <c r="F70" s="273"/>
      <c r="G70" s="273"/>
      <c r="H70" s="273"/>
      <c r="I70" s="69" t="s">
        <v>63</v>
      </c>
      <c r="J70" s="70">
        <v>5</v>
      </c>
      <c r="K70" s="70">
        <v>3</v>
      </c>
      <c r="L70" s="71">
        <v>5</v>
      </c>
      <c r="M70" s="72"/>
      <c r="N70" s="36"/>
      <c r="O70" s="52">
        <f>J70+K70+L70</f>
        <v>13</v>
      </c>
    </row>
    <row r="71" spans="1:15" ht="32.25" customHeight="1" thickTop="1" thickBot="1" x14ac:dyDescent="0.3">
      <c r="A71" s="53">
        <v>2</v>
      </c>
      <c r="B71" s="274" t="s">
        <v>64</v>
      </c>
      <c r="C71" s="274"/>
      <c r="D71" s="274"/>
      <c r="E71" s="274"/>
      <c r="F71" s="275"/>
      <c r="G71" s="275"/>
      <c r="H71" s="275"/>
      <c r="I71" s="73" t="s">
        <v>63</v>
      </c>
      <c r="J71" s="74">
        <v>5</v>
      </c>
      <c r="K71" s="74">
        <v>4</v>
      </c>
      <c r="L71" s="75">
        <v>5</v>
      </c>
      <c r="M71" s="72"/>
      <c r="N71" s="36"/>
      <c r="O71" s="52">
        <f>J71+K71+L71</f>
        <v>14</v>
      </c>
    </row>
    <row r="72" spans="1:15" ht="32.25" customHeight="1" thickTop="1" thickBot="1" x14ac:dyDescent="0.3">
      <c r="A72" s="57">
        <v>3</v>
      </c>
      <c r="B72" s="276" t="s">
        <v>65</v>
      </c>
      <c r="C72" s="276"/>
      <c r="D72" s="276"/>
      <c r="E72" s="276"/>
      <c r="F72" s="277"/>
      <c r="G72" s="277"/>
      <c r="H72" s="277"/>
      <c r="I72" s="76" t="s">
        <v>63</v>
      </c>
      <c r="J72" s="77">
        <v>5</v>
      </c>
      <c r="K72" s="77">
        <v>4</v>
      </c>
      <c r="L72" s="78">
        <v>5</v>
      </c>
      <c r="M72" s="72"/>
      <c r="N72" s="36"/>
      <c r="O72" s="52">
        <f>J72+K72+L72</f>
        <v>14</v>
      </c>
    </row>
    <row r="73" spans="1:15" ht="16.5" thickTop="1" thickBot="1" x14ac:dyDescent="0.3">
      <c r="A73" s="35"/>
      <c r="B73" s="278" t="s">
        <v>66</v>
      </c>
      <c r="C73" s="279"/>
      <c r="D73" s="279"/>
      <c r="E73" s="279"/>
      <c r="F73" s="279"/>
      <c r="G73" s="279"/>
      <c r="H73" s="279"/>
      <c r="I73" s="280"/>
      <c r="J73" s="79">
        <f>SUM(J70:J72)</f>
        <v>15</v>
      </c>
      <c r="K73" s="79">
        <f>SUM(K70:K72)</f>
        <v>11</v>
      </c>
      <c r="L73" s="80">
        <f>SUM(L70:L72)</f>
        <v>15</v>
      </c>
      <c r="M73" s="72"/>
      <c r="N73" s="36"/>
      <c r="O73" s="81">
        <f>SUM(O70:O72)</f>
        <v>41</v>
      </c>
    </row>
    <row r="74" spans="1:15" ht="19.5" thickTop="1" thickBot="1" x14ac:dyDescent="0.3">
      <c r="A74" s="281" t="s">
        <v>67</v>
      </c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3"/>
      <c r="M74" s="72"/>
      <c r="N74" s="36"/>
      <c r="O74" s="67">
        <f>O73/3</f>
        <v>13.666666666666666</v>
      </c>
    </row>
    <row r="75" spans="1:15" ht="19.5" thickTop="1" thickBot="1" x14ac:dyDescent="0.3">
      <c r="A75" s="284"/>
      <c r="B75" s="285"/>
      <c r="C75" s="285"/>
      <c r="D75" s="285"/>
      <c r="E75" s="285"/>
      <c r="F75" s="285"/>
      <c r="G75" s="285"/>
      <c r="H75" s="285"/>
      <c r="I75" s="285"/>
      <c r="J75" s="285"/>
      <c r="K75" s="286"/>
      <c r="L75" s="286"/>
      <c r="M75" s="72"/>
      <c r="N75" s="36"/>
      <c r="O75" s="148"/>
    </row>
    <row r="76" spans="1:15" ht="26.25" thickBot="1" x14ac:dyDescent="0.3">
      <c r="A76" s="287" t="s">
        <v>68</v>
      </c>
      <c r="B76" s="288"/>
      <c r="C76" s="288"/>
      <c r="D76" s="288"/>
      <c r="E76" s="288"/>
      <c r="F76" s="288"/>
      <c r="G76" s="288"/>
      <c r="H76" s="289"/>
      <c r="I76" s="82" t="s">
        <v>44</v>
      </c>
      <c r="J76" s="47" t="s">
        <v>45</v>
      </c>
      <c r="K76" s="147"/>
      <c r="L76" s="147"/>
      <c r="M76" s="72"/>
      <c r="N76" s="36"/>
      <c r="O76" s="83" t="s">
        <v>48</v>
      </c>
    </row>
    <row r="77" spans="1:15" ht="37.5" customHeight="1" thickBot="1" x14ac:dyDescent="0.3">
      <c r="A77" s="84">
        <v>1</v>
      </c>
      <c r="B77" s="290" t="s">
        <v>69</v>
      </c>
      <c r="C77" s="290"/>
      <c r="D77" s="290"/>
      <c r="E77" s="290"/>
      <c r="F77" s="291"/>
      <c r="G77" s="292"/>
      <c r="H77" s="293"/>
      <c r="I77" s="85" t="s">
        <v>63</v>
      </c>
      <c r="J77" s="80">
        <v>2</v>
      </c>
      <c r="K77" s="72"/>
      <c r="L77" s="72"/>
      <c r="M77" s="72"/>
      <c r="N77" s="36"/>
      <c r="O77" s="86">
        <f>J77</f>
        <v>2</v>
      </c>
    </row>
    <row r="78" spans="1:15" ht="37.5" customHeight="1" thickBot="1" x14ac:dyDescent="0.3">
      <c r="A78" s="53">
        <v>2</v>
      </c>
      <c r="B78" s="274" t="s">
        <v>70</v>
      </c>
      <c r="C78" s="274"/>
      <c r="D78" s="274"/>
      <c r="E78" s="274"/>
      <c r="F78" s="275"/>
      <c r="G78" s="294"/>
      <c r="H78" s="295"/>
      <c r="I78" s="87" t="s">
        <v>63</v>
      </c>
      <c r="J78" s="88">
        <v>4</v>
      </c>
      <c r="K78" s="72"/>
      <c r="L78" s="72"/>
      <c r="M78" s="72"/>
      <c r="N78" s="36"/>
      <c r="O78" s="86">
        <f>J78</f>
        <v>4</v>
      </c>
    </row>
    <row r="79" spans="1:15" ht="37.5" customHeight="1" thickBot="1" x14ac:dyDescent="0.3">
      <c r="A79" s="57">
        <v>3</v>
      </c>
      <c r="B79" s="276" t="s">
        <v>71</v>
      </c>
      <c r="C79" s="276"/>
      <c r="D79" s="276"/>
      <c r="E79" s="276"/>
      <c r="F79" s="277"/>
      <c r="G79" s="296"/>
      <c r="H79" s="297"/>
      <c r="I79" s="89" t="s">
        <v>63</v>
      </c>
      <c r="J79" s="90">
        <v>3</v>
      </c>
      <c r="K79" s="72"/>
      <c r="L79" s="72"/>
      <c r="M79" s="72"/>
      <c r="N79" s="36"/>
      <c r="O79" s="86">
        <f>J79</f>
        <v>3</v>
      </c>
    </row>
    <row r="80" spans="1:15" ht="16.5" thickBot="1" x14ac:dyDescent="0.3">
      <c r="A80" s="298" t="s">
        <v>72</v>
      </c>
      <c r="B80" s="299"/>
      <c r="C80" s="299"/>
      <c r="D80" s="299"/>
      <c r="E80" s="299"/>
      <c r="F80" s="299"/>
      <c r="G80" s="299"/>
      <c r="H80" s="299"/>
      <c r="I80" s="300"/>
      <c r="J80" s="20">
        <f>SUM(J77:J79)</f>
        <v>9</v>
      </c>
      <c r="K80" s="64"/>
      <c r="L80" s="64"/>
      <c r="M80" s="64"/>
      <c r="N80" s="36"/>
      <c r="O80" s="31"/>
    </row>
    <row r="81" spans="1:15" ht="19.5" thickTop="1" thickBot="1" x14ac:dyDescent="0.3">
      <c r="A81" s="269" t="s">
        <v>73</v>
      </c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1"/>
      <c r="M81" s="64"/>
      <c r="N81" s="36"/>
      <c r="O81" s="67">
        <f>SUM(O77:O79)</f>
        <v>9</v>
      </c>
    </row>
    <row r="82" spans="1:15" x14ac:dyDescent="0.25">
      <c r="A82" s="37"/>
      <c r="B82" s="7"/>
      <c r="C82" s="7"/>
      <c r="D82" s="7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2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43" t="s">
        <v>74</v>
      </c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5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246" t="s">
        <v>75</v>
      </c>
      <c r="B86" s="247"/>
      <c r="C86" s="247"/>
      <c r="D86" s="247"/>
      <c r="E86" s="247"/>
      <c r="F86" s="248"/>
      <c r="G86" s="248"/>
      <c r="H86" s="249"/>
      <c r="I86" s="82" t="s">
        <v>44</v>
      </c>
      <c r="J86" s="147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250" t="s">
        <v>76</v>
      </c>
      <c r="C87" s="251"/>
      <c r="D87" s="251"/>
      <c r="E87" s="251"/>
      <c r="F87" s="252"/>
      <c r="G87" s="252"/>
      <c r="H87" s="253"/>
      <c r="I87" s="92" t="s">
        <v>77</v>
      </c>
      <c r="J87" s="93"/>
      <c r="K87" s="42"/>
      <c r="L87" s="42"/>
      <c r="M87" s="42"/>
      <c r="N87" s="36"/>
      <c r="O87" s="94">
        <v>3.8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254" t="s">
        <v>78</v>
      </c>
      <c r="B89" s="255"/>
      <c r="C89" s="255"/>
      <c r="D89" s="255"/>
      <c r="E89" s="255"/>
      <c r="F89" s="255"/>
      <c r="G89" s="255"/>
      <c r="H89" s="255"/>
      <c r="I89" s="255"/>
      <c r="J89" s="255"/>
      <c r="K89" s="256"/>
      <c r="L89" s="93"/>
      <c r="M89" s="7"/>
      <c r="N89" s="98"/>
      <c r="O89" s="99">
        <f>O87</f>
        <v>3.8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257" t="s">
        <v>79</v>
      </c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9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260" t="s">
        <v>23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2"/>
      <c r="L93" s="100"/>
      <c r="M93" s="100"/>
      <c r="N93" s="101"/>
      <c r="O93" s="102">
        <f>O41</f>
        <v>15.25</v>
      </c>
    </row>
    <row r="94" spans="1:15" ht="18" x14ac:dyDescent="0.25">
      <c r="A94" s="263" t="s">
        <v>80</v>
      </c>
      <c r="B94" s="264"/>
      <c r="C94" s="264"/>
      <c r="D94" s="264"/>
      <c r="E94" s="264"/>
      <c r="F94" s="264"/>
      <c r="G94" s="264"/>
      <c r="H94" s="264"/>
      <c r="I94" s="264"/>
      <c r="J94" s="264"/>
      <c r="K94" s="265"/>
      <c r="L94" s="100"/>
      <c r="M94" s="100"/>
      <c r="N94" s="101"/>
      <c r="O94" s="103">
        <f>O67</f>
        <v>33</v>
      </c>
    </row>
    <row r="95" spans="1:15" ht="18" x14ac:dyDescent="0.25">
      <c r="A95" s="263" t="s">
        <v>81</v>
      </c>
      <c r="B95" s="264"/>
      <c r="C95" s="264"/>
      <c r="D95" s="264"/>
      <c r="E95" s="264"/>
      <c r="F95" s="264"/>
      <c r="G95" s="264"/>
      <c r="H95" s="264"/>
      <c r="I95" s="264"/>
      <c r="J95" s="264"/>
      <c r="K95" s="265"/>
      <c r="L95" s="100"/>
      <c r="M95" s="100"/>
      <c r="N95" s="101"/>
      <c r="O95" s="104">
        <f>O74</f>
        <v>13.666666666666666</v>
      </c>
    </row>
    <row r="96" spans="1:15" ht="18" x14ac:dyDescent="0.25">
      <c r="A96" s="263" t="s">
        <v>82</v>
      </c>
      <c r="B96" s="264"/>
      <c r="C96" s="264"/>
      <c r="D96" s="264"/>
      <c r="E96" s="264"/>
      <c r="F96" s="264"/>
      <c r="G96" s="264"/>
      <c r="H96" s="264"/>
      <c r="I96" s="264"/>
      <c r="J96" s="264"/>
      <c r="K96" s="265"/>
      <c r="L96" s="100"/>
      <c r="M96" s="100"/>
      <c r="N96" s="101"/>
      <c r="O96" s="105">
        <f>O81</f>
        <v>9</v>
      </c>
    </row>
    <row r="97" spans="1:15" ht="18.75" thickBot="1" x14ac:dyDescent="0.3">
      <c r="A97" s="266" t="s">
        <v>83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8"/>
      <c r="L97" s="100"/>
      <c r="M97" s="100"/>
      <c r="N97" s="101"/>
      <c r="O97" s="105">
        <f>O87</f>
        <v>3.8</v>
      </c>
    </row>
    <row r="98" spans="1:15" ht="24.75" thickTop="1" thickBot="1" x14ac:dyDescent="0.3">
      <c r="A98" s="238" t="s">
        <v>84</v>
      </c>
      <c r="B98" s="239"/>
      <c r="C98" s="239"/>
      <c r="D98" s="239"/>
      <c r="E98" s="239"/>
      <c r="F98" s="239"/>
      <c r="G98" s="239"/>
      <c r="H98" s="239"/>
      <c r="I98" s="239"/>
      <c r="J98" s="239"/>
      <c r="K98" s="240"/>
      <c r="L98" s="106"/>
      <c r="M98" s="107"/>
      <c r="N98" s="108"/>
      <c r="O98" s="109">
        <f>SUM(O93:O97)</f>
        <v>74.716666666666654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selectLockedCells="1" selectUnlockedCell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99"/>
  <sheetViews>
    <sheetView topLeftCell="A79" zoomScaleNormal="100" workbookViewId="0">
      <selection activeCell="J79" sqref="J7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0" width="11.42578125" style="6"/>
    <col min="21" max="21" width="0" style="6" hidden="1" customWidth="1"/>
    <col min="22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63"/>
      <c r="B1" s="364"/>
      <c r="C1" s="364"/>
      <c r="D1" s="364"/>
      <c r="E1" s="365"/>
      <c r="F1" s="372" t="s">
        <v>9</v>
      </c>
      <c r="G1" s="372"/>
      <c r="H1" s="372"/>
      <c r="I1" s="372"/>
      <c r="J1" s="372"/>
      <c r="K1" s="372"/>
      <c r="L1" s="372"/>
      <c r="M1" s="372"/>
      <c r="N1" s="372"/>
      <c r="O1" s="373"/>
    </row>
    <row r="2" spans="1:17" ht="45" customHeight="1" thickBot="1" x14ac:dyDescent="0.3">
      <c r="A2" s="366"/>
      <c r="B2" s="367"/>
      <c r="C2" s="367"/>
      <c r="D2" s="367"/>
      <c r="E2" s="368"/>
      <c r="F2" s="372" t="s">
        <v>10</v>
      </c>
      <c r="G2" s="372"/>
      <c r="H2" s="372"/>
      <c r="I2" s="372"/>
      <c r="J2" s="372"/>
      <c r="K2" s="372"/>
      <c r="L2" s="372"/>
      <c r="M2" s="372"/>
      <c r="N2" s="372"/>
      <c r="O2" s="373"/>
      <c r="Q2" s="137" t="str">
        <f ca="1">MID(CELL("nombrearchivo",'FLOREZ BOLAÑOS JAIME '!E10),FIND("]", CELL("nombrearchivo",'FLOREZ BOLAÑOS JAIME '!E10),1)+1,LEN(CELL("nombrearchivo",'FLOREZ BOLAÑOS JAIME '!E10))-FIND("]",CELL("nombrearchivo",'FLOREZ BOLAÑOS JAIME '!E10),1))</f>
        <v xml:space="preserve">FLOREZ BOLAÑOS JAIME </v>
      </c>
    </row>
    <row r="3" spans="1:17" ht="19.5" customHeight="1" thickBot="1" x14ac:dyDescent="0.3">
      <c r="A3" s="369"/>
      <c r="B3" s="370"/>
      <c r="C3" s="370"/>
      <c r="D3" s="370"/>
      <c r="E3" s="371"/>
      <c r="F3" s="372" t="s">
        <v>95</v>
      </c>
      <c r="G3" s="372"/>
      <c r="H3" s="372"/>
      <c r="I3" s="372"/>
      <c r="J3" s="372"/>
      <c r="K3" s="372"/>
      <c r="L3" s="372"/>
      <c r="M3" s="372"/>
      <c r="N3" s="372"/>
      <c r="O3" s="373"/>
      <c r="Q3" s="137"/>
    </row>
    <row r="4" spans="1:17" ht="15.75" x14ac:dyDescent="0.25">
      <c r="A4" s="374" t="s">
        <v>11</v>
      </c>
      <c r="B4" s="375"/>
      <c r="C4" s="375"/>
      <c r="D4" s="375"/>
      <c r="E4" s="376" t="str">
        <f>GENERAL!AC$2</f>
        <v>PLANTA</v>
      </c>
      <c r="F4" s="376"/>
      <c r="G4" s="376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43" t="s">
        <v>12</v>
      </c>
      <c r="B5" s="344"/>
      <c r="C5" s="344"/>
      <c r="D5" s="344"/>
      <c r="E5" s="345" t="str">
        <f>GENERAL!A$2</f>
        <v>CEA-P-04-1</v>
      </c>
      <c r="F5" s="345"/>
      <c r="G5" s="34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43" t="s">
        <v>13</v>
      </c>
      <c r="B6" s="344"/>
      <c r="C6" s="344"/>
      <c r="D6" s="344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3" t="s">
        <v>14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</row>
    <row r="9" spans="1:17" ht="15" customHeight="1" x14ac:dyDescent="0.25">
      <c r="A9" s="346" t="s">
        <v>15</v>
      </c>
      <c r="B9" s="347"/>
      <c r="C9" s="350" t="s">
        <v>16</v>
      </c>
      <c r="D9" s="145"/>
      <c r="E9" s="352" t="s">
        <v>17</v>
      </c>
      <c r="F9" s="353"/>
      <c r="G9" s="352" t="s">
        <v>18</v>
      </c>
      <c r="H9" s="353"/>
      <c r="I9" s="355" t="s">
        <v>19</v>
      </c>
      <c r="J9" s="355" t="s">
        <v>20</v>
      </c>
      <c r="K9" s="355" t="s">
        <v>21</v>
      </c>
      <c r="L9" s="357" t="s">
        <v>22</v>
      </c>
      <c r="M9" s="359"/>
      <c r="N9" s="359"/>
      <c r="O9" s="361" t="s">
        <v>23</v>
      </c>
    </row>
    <row r="10" spans="1:17" ht="31.5" customHeight="1" thickBot="1" x14ac:dyDescent="0.3">
      <c r="A10" s="348"/>
      <c r="B10" s="349"/>
      <c r="C10" s="351"/>
      <c r="D10" s="149"/>
      <c r="E10" s="351"/>
      <c r="F10" s="354"/>
      <c r="G10" s="351"/>
      <c r="H10" s="354"/>
      <c r="I10" s="356"/>
      <c r="J10" s="356"/>
      <c r="K10" s="356"/>
      <c r="L10" s="358"/>
      <c r="M10" s="360"/>
      <c r="N10" s="360"/>
      <c r="O10" s="362"/>
    </row>
    <row r="11" spans="1:17" ht="44.25" customHeight="1" thickBot="1" x14ac:dyDescent="0.3">
      <c r="A11" s="316" t="s">
        <v>226</v>
      </c>
      <c r="B11" s="317"/>
      <c r="C11" s="150">
        <f>O15</f>
        <v>4</v>
      </c>
      <c r="D11" s="151"/>
      <c r="E11" s="318">
        <v>0</v>
      </c>
      <c r="F11" s="319"/>
      <c r="G11" s="318">
        <v>3</v>
      </c>
      <c r="H11" s="319"/>
      <c r="I11" s="14"/>
      <c r="J11" s="14">
        <v>3.78</v>
      </c>
      <c r="K11" s="14">
        <v>4.38</v>
      </c>
      <c r="L11" s="15">
        <v>4.7</v>
      </c>
      <c r="M11" s="16"/>
      <c r="N11" s="16"/>
      <c r="O11" s="17">
        <f>IF( SUM(C11:L11)&lt;=30,SUM(C11:L11),"EXCEDE LOS 30 PUNTOS")</f>
        <v>19.86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334" t="s">
        <v>24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6"/>
      <c r="O13" s="20" t="s">
        <v>25</v>
      </c>
    </row>
    <row r="14" spans="1:17" ht="24" thickBot="1" x14ac:dyDescent="0.3">
      <c r="A14" s="329" t="s">
        <v>26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1"/>
      <c r="N14" s="7"/>
      <c r="O14" s="19"/>
    </row>
    <row r="15" spans="1:17" ht="42" customHeight="1" thickBot="1" x14ac:dyDescent="0.3">
      <c r="A15" s="278" t="s">
        <v>27</v>
      </c>
      <c r="B15" s="280"/>
      <c r="C15" s="21"/>
      <c r="D15" s="323" t="s">
        <v>194</v>
      </c>
      <c r="E15" s="324"/>
      <c r="F15" s="324"/>
      <c r="G15" s="324"/>
      <c r="H15" s="324"/>
      <c r="I15" s="324"/>
      <c r="J15" s="324"/>
      <c r="K15" s="324"/>
      <c r="L15" s="324"/>
      <c r="M15" s="325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332" t="s">
        <v>28</v>
      </c>
      <c r="B17" s="333"/>
      <c r="C17" s="7"/>
      <c r="D17" s="27"/>
      <c r="E17" s="337"/>
      <c r="F17" s="338"/>
      <c r="G17" s="338"/>
      <c r="H17" s="338"/>
      <c r="I17" s="338"/>
      <c r="J17" s="338"/>
      <c r="K17" s="338"/>
      <c r="L17" s="338"/>
      <c r="M17" s="339"/>
      <c r="N17" s="22"/>
      <c r="O17" s="23">
        <v>0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332" t="s">
        <v>29</v>
      </c>
      <c r="B19" s="333"/>
      <c r="C19" s="21"/>
      <c r="D19" s="144"/>
      <c r="E19" s="338" t="s">
        <v>195</v>
      </c>
      <c r="F19" s="338"/>
      <c r="G19" s="338"/>
      <c r="H19" s="338"/>
      <c r="I19" s="338"/>
      <c r="J19" s="338"/>
      <c r="K19" s="338"/>
      <c r="L19" s="338"/>
      <c r="M19" s="339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332" t="s">
        <v>30</v>
      </c>
      <c r="B21" s="333"/>
      <c r="C21" s="21"/>
      <c r="D21" s="340"/>
      <c r="E21" s="341"/>
      <c r="F21" s="341"/>
      <c r="G21" s="341"/>
      <c r="H21" s="341"/>
      <c r="I21" s="341"/>
      <c r="J21" s="341"/>
      <c r="K21" s="341"/>
      <c r="L21" s="341"/>
      <c r="M21" s="342"/>
      <c r="N21" s="22"/>
      <c r="O21" s="23">
        <v>0</v>
      </c>
    </row>
    <row r="22" spans="1:18" ht="16.5" thickBot="1" x14ac:dyDescent="0.3">
      <c r="A22" s="28"/>
      <c r="B22" s="29"/>
      <c r="C22" s="14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43"/>
      <c r="O22" s="31"/>
      <c r="R22" s="34"/>
    </row>
    <row r="23" spans="1:18" ht="19.5" thickTop="1" thickBot="1" x14ac:dyDescent="0.3">
      <c r="A23" s="326" t="s">
        <v>31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8"/>
      <c r="N23" s="7"/>
      <c r="O23" s="136">
        <f>IF( SUM(O15:O21)&lt;=10,SUM(O15:O21),"EXCEDE LOS 10 PUNTOS VALIDOS")</f>
        <v>7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329" t="s">
        <v>32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1"/>
      <c r="N25" s="7"/>
      <c r="O25" s="31"/>
    </row>
    <row r="26" spans="1:18" ht="105" customHeight="1" thickBot="1" x14ac:dyDescent="0.3">
      <c r="A26" s="278" t="s">
        <v>33</v>
      </c>
      <c r="B26" s="280"/>
      <c r="C26" s="21"/>
      <c r="D26" s="323" t="s">
        <v>228</v>
      </c>
      <c r="E26" s="324"/>
      <c r="F26" s="324"/>
      <c r="G26" s="324"/>
      <c r="H26" s="324"/>
      <c r="I26" s="324"/>
      <c r="J26" s="324"/>
      <c r="K26" s="324"/>
      <c r="L26" s="324"/>
      <c r="M26" s="325"/>
      <c r="N26" s="22"/>
      <c r="O26" s="23">
        <f>0.53+1+2.25</f>
        <v>3.7800000000000002</v>
      </c>
      <c r="Q26" s="34"/>
      <c r="R26" s="34"/>
    </row>
    <row r="27" spans="1:18" ht="16.5" thickBot="1" x14ac:dyDescent="0.3">
      <c r="A27" s="28"/>
      <c r="B27" s="29"/>
      <c r="C27" s="143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43"/>
      <c r="O27" s="31"/>
    </row>
    <row r="28" spans="1:18" ht="19.5" thickTop="1" thickBot="1" x14ac:dyDescent="0.3">
      <c r="A28" s="326" t="s">
        <v>34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8"/>
      <c r="N28" s="143"/>
      <c r="O28" s="136">
        <f>IF(O26&lt;=5,O26,"EXCEDE LOS 5 PUNTOS PERMITIDOS")</f>
        <v>3.7800000000000002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329" t="s">
        <v>35</v>
      </c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1"/>
      <c r="N30" s="36"/>
      <c r="O30" s="31"/>
    </row>
    <row r="31" spans="1:18" ht="104.25" customHeight="1" thickBot="1" x14ac:dyDescent="0.3">
      <c r="A31" s="278" t="s">
        <v>36</v>
      </c>
      <c r="B31" s="280"/>
      <c r="C31" s="21"/>
      <c r="D31" s="323" t="s">
        <v>229</v>
      </c>
      <c r="E31" s="324"/>
      <c r="F31" s="324"/>
      <c r="G31" s="324"/>
      <c r="H31" s="324"/>
      <c r="I31" s="324"/>
      <c r="J31" s="324"/>
      <c r="K31" s="324"/>
      <c r="L31" s="324"/>
      <c r="M31" s="325"/>
      <c r="N31" s="22"/>
      <c r="O31" s="23">
        <f>1.84+2.45+0.09</f>
        <v>4.38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9" ht="19.5" thickTop="1" thickBot="1" x14ac:dyDescent="0.3">
      <c r="A33" s="326" t="s">
        <v>37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8"/>
      <c r="N33" s="143"/>
      <c r="O33" s="136">
        <f>IF(O31&lt;=5,O31,"EXCEDE LOS 5 PUNTOS PERMITIDOS")</f>
        <v>4.38</v>
      </c>
    </row>
    <row r="34" spans="1:19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  <c r="S34" s="6">
        <f>(0.5/2.5)</f>
        <v>0.2</v>
      </c>
    </row>
    <row r="35" spans="1:19" ht="24" thickBot="1" x14ac:dyDescent="0.3">
      <c r="A35" s="329" t="s">
        <v>38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1"/>
      <c r="N35" s="7"/>
      <c r="O35" s="31"/>
    </row>
    <row r="36" spans="1:19" ht="105" customHeight="1" thickBot="1" x14ac:dyDescent="0.3">
      <c r="A36" s="332" t="s">
        <v>39</v>
      </c>
      <c r="B36" s="333"/>
      <c r="C36" s="21"/>
      <c r="D36" s="323" t="s">
        <v>230</v>
      </c>
      <c r="E36" s="324"/>
      <c r="F36" s="324"/>
      <c r="G36" s="324"/>
      <c r="H36" s="324"/>
      <c r="I36" s="324"/>
      <c r="J36" s="324"/>
      <c r="K36" s="324"/>
      <c r="L36" s="324"/>
      <c r="M36" s="325"/>
      <c r="N36" s="22"/>
      <c r="O36" s="23">
        <f>0.2+2+2+0.5</f>
        <v>4.7</v>
      </c>
    </row>
    <row r="37" spans="1:19" ht="16.5" thickBot="1" x14ac:dyDescent="0.3">
      <c r="A37" s="28"/>
      <c r="B37" s="29"/>
      <c r="C37" s="14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43"/>
      <c r="O37" s="31"/>
    </row>
    <row r="38" spans="1:19" ht="19.5" thickTop="1" thickBot="1" x14ac:dyDescent="0.3">
      <c r="A38" s="326" t="s">
        <v>40</v>
      </c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8"/>
      <c r="N38" s="143"/>
      <c r="O38" s="136">
        <f>IF(O36&lt;=10,O36,"EXCEDE LOS 10 PUNTOS PERMITIDOS")</f>
        <v>4.7</v>
      </c>
    </row>
    <row r="39" spans="1:19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9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9" ht="24.75" thickTop="1" thickBot="1" x14ac:dyDescent="0.3">
      <c r="A41" s="320" t="s">
        <v>23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  <c r="N41" s="39"/>
      <c r="O41" s="40">
        <f>IF((O23+O28+O33+O38)&lt;=30,(O23+O28+O33+O38),"ERROR EXCEDE LOS 30 PUNTOS")</f>
        <v>19.86</v>
      </c>
    </row>
    <row r="42" spans="1:19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9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9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9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9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9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9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43" t="s">
        <v>42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5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3.75" customHeight="1" thickBot="1" x14ac:dyDescent="0.3">
      <c r="A58" s="301" t="s">
        <v>43</v>
      </c>
      <c r="B58" s="302"/>
      <c r="C58" s="302"/>
      <c r="D58" s="302"/>
      <c r="E58" s="302"/>
      <c r="F58" s="304"/>
      <c r="G58" s="304"/>
      <c r="H58" s="305"/>
      <c r="I58" s="44" t="s">
        <v>44</v>
      </c>
      <c r="J58" s="45" t="s">
        <v>45</v>
      </c>
      <c r="K58" s="146" t="s">
        <v>46</v>
      </c>
      <c r="L58" s="46" t="s">
        <v>47</v>
      </c>
      <c r="M58" s="147"/>
      <c r="N58" s="7"/>
      <c r="O58" s="47" t="s">
        <v>48</v>
      </c>
    </row>
    <row r="59" spans="1:15" ht="37.5" customHeight="1" thickTop="1" thickBot="1" x14ac:dyDescent="0.3">
      <c r="A59" s="48">
        <v>1</v>
      </c>
      <c r="B59" s="306" t="s">
        <v>49</v>
      </c>
      <c r="C59" s="306"/>
      <c r="D59" s="306"/>
      <c r="E59" s="306"/>
      <c r="F59" s="273"/>
      <c r="G59" s="273"/>
      <c r="H59" s="273"/>
      <c r="I59" s="49" t="s">
        <v>50</v>
      </c>
      <c r="J59" s="50">
        <v>1</v>
      </c>
      <c r="K59" s="50">
        <v>2</v>
      </c>
      <c r="L59" s="51">
        <v>2</v>
      </c>
      <c r="M59" s="36"/>
      <c r="N59" s="36"/>
      <c r="O59" s="52">
        <f>J59+K59+L59</f>
        <v>5</v>
      </c>
    </row>
    <row r="60" spans="1:15" ht="37.5" customHeight="1" thickTop="1" thickBot="1" x14ac:dyDescent="0.3">
      <c r="A60" s="53">
        <v>2</v>
      </c>
      <c r="B60" s="274" t="s">
        <v>51</v>
      </c>
      <c r="C60" s="307"/>
      <c r="D60" s="307"/>
      <c r="E60" s="307"/>
      <c r="F60" s="275"/>
      <c r="G60" s="275"/>
      <c r="H60" s="275"/>
      <c r="I60" s="54" t="s">
        <v>50</v>
      </c>
      <c r="J60" s="55">
        <v>1</v>
      </c>
      <c r="K60" s="55">
        <v>2</v>
      </c>
      <c r="L60" s="56">
        <v>2</v>
      </c>
      <c r="M60" s="36"/>
      <c r="N60" s="36"/>
      <c r="O60" s="52">
        <f t="shared" ref="O60:O65" si="0">J60+K60+L60</f>
        <v>5</v>
      </c>
    </row>
    <row r="61" spans="1:15" ht="37.5" customHeight="1" thickTop="1" thickBot="1" x14ac:dyDescent="0.3">
      <c r="A61" s="53">
        <v>3</v>
      </c>
      <c r="B61" s="307" t="s">
        <v>52</v>
      </c>
      <c r="C61" s="307"/>
      <c r="D61" s="307"/>
      <c r="E61" s="307"/>
      <c r="F61" s="275"/>
      <c r="G61" s="275"/>
      <c r="H61" s="275"/>
      <c r="I61" s="54" t="s">
        <v>53</v>
      </c>
      <c r="J61" s="55">
        <v>4</v>
      </c>
      <c r="K61" s="55">
        <v>7</v>
      </c>
      <c r="L61" s="56">
        <v>4</v>
      </c>
      <c r="M61" s="36"/>
      <c r="N61" s="36"/>
      <c r="O61" s="52">
        <f t="shared" si="0"/>
        <v>15</v>
      </c>
    </row>
    <row r="62" spans="1:15" ht="37.5" customHeight="1" thickTop="1" thickBot="1" x14ac:dyDescent="0.3">
      <c r="A62" s="53">
        <v>4</v>
      </c>
      <c r="B62" s="307" t="s">
        <v>54</v>
      </c>
      <c r="C62" s="307"/>
      <c r="D62" s="307"/>
      <c r="E62" s="307"/>
      <c r="F62" s="275"/>
      <c r="G62" s="275"/>
      <c r="H62" s="275"/>
      <c r="I62" s="54" t="s">
        <v>53</v>
      </c>
      <c r="J62" s="55">
        <v>3</v>
      </c>
      <c r="K62" s="55">
        <v>7</v>
      </c>
      <c r="L62" s="56">
        <v>4</v>
      </c>
      <c r="M62" s="36"/>
      <c r="N62" s="36"/>
      <c r="O62" s="52">
        <f t="shared" si="0"/>
        <v>14</v>
      </c>
    </row>
    <row r="63" spans="1:15" ht="37.5" customHeight="1" thickTop="1" thickBot="1" x14ac:dyDescent="0.3">
      <c r="A63" s="53">
        <v>5</v>
      </c>
      <c r="B63" s="307" t="s">
        <v>55</v>
      </c>
      <c r="C63" s="307"/>
      <c r="D63" s="307"/>
      <c r="E63" s="307"/>
      <c r="F63" s="275"/>
      <c r="G63" s="275"/>
      <c r="H63" s="275"/>
      <c r="I63" s="54" t="s">
        <v>53</v>
      </c>
      <c r="J63" s="55">
        <v>3</v>
      </c>
      <c r="K63" s="55">
        <v>7</v>
      </c>
      <c r="L63" s="56">
        <v>3</v>
      </c>
      <c r="M63" s="36"/>
      <c r="N63" s="36"/>
      <c r="O63" s="52">
        <f t="shared" si="0"/>
        <v>13</v>
      </c>
    </row>
    <row r="64" spans="1:15" ht="37.5" customHeight="1" thickTop="1" thickBot="1" x14ac:dyDescent="0.3">
      <c r="A64" s="53">
        <v>6</v>
      </c>
      <c r="B64" s="307" t="s">
        <v>56</v>
      </c>
      <c r="C64" s="307"/>
      <c r="D64" s="307"/>
      <c r="E64" s="307"/>
      <c r="F64" s="275"/>
      <c r="G64" s="275"/>
      <c r="H64" s="275"/>
      <c r="I64" s="54" t="s">
        <v>57</v>
      </c>
      <c r="J64" s="55">
        <v>4</v>
      </c>
      <c r="K64" s="55">
        <v>4</v>
      </c>
      <c r="L64" s="56">
        <v>2</v>
      </c>
      <c r="M64" s="36"/>
      <c r="N64" s="36"/>
      <c r="O64" s="52">
        <f t="shared" si="0"/>
        <v>10</v>
      </c>
    </row>
    <row r="65" spans="1:15" ht="37.5" customHeight="1" thickTop="1" thickBot="1" x14ac:dyDescent="0.3">
      <c r="A65" s="57">
        <v>7</v>
      </c>
      <c r="B65" s="308" t="s">
        <v>58</v>
      </c>
      <c r="C65" s="308"/>
      <c r="D65" s="308"/>
      <c r="E65" s="308"/>
      <c r="F65" s="277"/>
      <c r="G65" s="277"/>
      <c r="H65" s="277"/>
      <c r="I65" s="58" t="s">
        <v>57</v>
      </c>
      <c r="J65" s="59">
        <v>3</v>
      </c>
      <c r="K65" s="59">
        <v>4</v>
      </c>
      <c r="L65" s="60">
        <v>2</v>
      </c>
      <c r="M65" s="36"/>
      <c r="N65" s="36"/>
      <c r="O65" s="52">
        <f t="shared" si="0"/>
        <v>9</v>
      </c>
    </row>
    <row r="66" spans="1:15" ht="16.5" thickBot="1" x14ac:dyDescent="0.3">
      <c r="A66" s="309" t="s">
        <v>59</v>
      </c>
      <c r="B66" s="310"/>
      <c r="C66" s="310"/>
      <c r="D66" s="310"/>
      <c r="E66" s="310"/>
      <c r="F66" s="310"/>
      <c r="G66" s="310"/>
      <c r="H66" s="310"/>
      <c r="I66" s="311"/>
      <c r="J66" s="61">
        <f>SUM(J59:J65)</f>
        <v>19</v>
      </c>
      <c r="K66" s="62">
        <f>SUM(K59:K65)</f>
        <v>33</v>
      </c>
      <c r="L66" s="63">
        <f>SUM(L59:L65)</f>
        <v>19</v>
      </c>
      <c r="M66" s="64"/>
      <c r="N66" s="36"/>
      <c r="O66" s="65">
        <f>SUM(O59:O65)</f>
        <v>71</v>
      </c>
    </row>
    <row r="67" spans="1:15" ht="19.5" thickTop="1" thickBot="1" x14ac:dyDescent="0.3">
      <c r="A67" s="312" t="s">
        <v>60</v>
      </c>
      <c r="B67" s="313"/>
      <c r="C67" s="313"/>
      <c r="D67" s="313"/>
      <c r="E67" s="313"/>
      <c r="F67" s="313"/>
      <c r="G67" s="313"/>
      <c r="H67" s="313"/>
      <c r="I67" s="313"/>
      <c r="J67" s="314"/>
      <c r="K67" s="314"/>
      <c r="L67" s="315"/>
      <c r="M67" s="7"/>
      <c r="N67" s="66"/>
      <c r="O67" s="67">
        <f>O66/3</f>
        <v>23.666666666666668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26.25" thickBot="1" x14ac:dyDescent="0.3">
      <c r="A69" s="301" t="s">
        <v>61</v>
      </c>
      <c r="B69" s="302"/>
      <c r="C69" s="302"/>
      <c r="D69" s="302"/>
      <c r="E69" s="302"/>
      <c r="F69" s="302"/>
      <c r="G69" s="302"/>
      <c r="H69" s="303"/>
      <c r="I69" s="68" t="s">
        <v>44</v>
      </c>
      <c r="J69" s="45" t="s">
        <v>45</v>
      </c>
      <c r="K69" s="146" t="s">
        <v>46</v>
      </c>
      <c r="L69" s="46" t="s">
        <v>47</v>
      </c>
      <c r="M69" s="147"/>
      <c r="N69" s="7"/>
      <c r="O69" s="47" t="s">
        <v>48</v>
      </c>
    </row>
    <row r="70" spans="1:15" ht="32.25" customHeight="1" thickTop="1" thickBot="1" x14ac:dyDescent="0.3">
      <c r="A70" s="48">
        <v>1</v>
      </c>
      <c r="B70" s="272" t="s">
        <v>62</v>
      </c>
      <c r="C70" s="272"/>
      <c r="D70" s="272"/>
      <c r="E70" s="272"/>
      <c r="F70" s="273"/>
      <c r="G70" s="273"/>
      <c r="H70" s="273"/>
      <c r="I70" s="69" t="s">
        <v>63</v>
      </c>
      <c r="J70" s="70">
        <v>2</v>
      </c>
      <c r="K70" s="70">
        <v>5</v>
      </c>
      <c r="L70" s="71">
        <v>3</v>
      </c>
      <c r="M70" s="72"/>
      <c r="N70" s="36"/>
      <c r="O70" s="52">
        <f>J70+K70+L70</f>
        <v>10</v>
      </c>
    </row>
    <row r="71" spans="1:15" ht="32.25" customHeight="1" thickTop="1" thickBot="1" x14ac:dyDescent="0.3">
      <c r="A71" s="53">
        <v>2</v>
      </c>
      <c r="B71" s="274" t="s">
        <v>64</v>
      </c>
      <c r="C71" s="274"/>
      <c r="D71" s="274"/>
      <c r="E71" s="274"/>
      <c r="F71" s="275"/>
      <c r="G71" s="275"/>
      <c r="H71" s="275"/>
      <c r="I71" s="73" t="s">
        <v>63</v>
      </c>
      <c r="J71" s="74">
        <v>4</v>
      </c>
      <c r="K71" s="74">
        <v>5</v>
      </c>
      <c r="L71" s="75">
        <v>3</v>
      </c>
      <c r="M71" s="72"/>
      <c r="N71" s="36"/>
      <c r="O71" s="52">
        <f>J71+K71+L71</f>
        <v>12</v>
      </c>
    </row>
    <row r="72" spans="1:15" ht="32.25" customHeight="1" thickTop="1" thickBot="1" x14ac:dyDescent="0.3">
      <c r="A72" s="57">
        <v>3</v>
      </c>
      <c r="B72" s="276" t="s">
        <v>65</v>
      </c>
      <c r="C72" s="276"/>
      <c r="D72" s="276"/>
      <c r="E72" s="276"/>
      <c r="F72" s="277"/>
      <c r="G72" s="277"/>
      <c r="H72" s="277"/>
      <c r="I72" s="76" t="s">
        <v>63</v>
      </c>
      <c r="J72" s="77">
        <v>2</v>
      </c>
      <c r="K72" s="77">
        <v>5</v>
      </c>
      <c r="L72" s="78">
        <v>4</v>
      </c>
      <c r="M72" s="72"/>
      <c r="N72" s="36"/>
      <c r="O72" s="52">
        <f>J72+K72+L72</f>
        <v>11</v>
      </c>
    </row>
    <row r="73" spans="1:15" ht="16.5" thickTop="1" thickBot="1" x14ac:dyDescent="0.3">
      <c r="A73" s="35"/>
      <c r="B73" s="278" t="s">
        <v>66</v>
      </c>
      <c r="C73" s="279"/>
      <c r="D73" s="279"/>
      <c r="E73" s="279"/>
      <c r="F73" s="279"/>
      <c r="G73" s="279"/>
      <c r="H73" s="279"/>
      <c r="I73" s="280"/>
      <c r="J73" s="79">
        <f>SUM(J70:J72)</f>
        <v>8</v>
      </c>
      <c r="K73" s="79">
        <f>SUM(K70:K72)</f>
        <v>15</v>
      </c>
      <c r="L73" s="80">
        <f>SUM(L70:L72)</f>
        <v>10</v>
      </c>
      <c r="M73" s="72"/>
      <c r="N73" s="36"/>
      <c r="O73" s="81">
        <f>SUM(O70:O72)</f>
        <v>33</v>
      </c>
    </row>
    <row r="74" spans="1:15" ht="19.5" thickTop="1" thickBot="1" x14ac:dyDescent="0.3">
      <c r="A74" s="281" t="s">
        <v>67</v>
      </c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3"/>
      <c r="M74" s="72"/>
      <c r="N74" s="36"/>
      <c r="O74" s="67">
        <f>O73/3</f>
        <v>11</v>
      </c>
    </row>
    <row r="75" spans="1:15" ht="19.5" thickTop="1" thickBot="1" x14ac:dyDescent="0.3">
      <c r="A75" s="284"/>
      <c r="B75" s="285"/>
      <c r="C75" s="285"/>
      <c r="D75" s="285"/>
      <c r="E75" s="285"/>
      <c r="F75" s="285"/>
      <c r="G75" s="285"/>
      <c r="H75" s="285"/>
      <c r="I75" s="285"/>
      <c r="J75" s="285"/>
      <c r="K75" s="286"/>
      <c r="L75" s="286"/>
      <c r="M75" s="72"/>
      <c r="N75" s="36"/>
      <c r="O75" s="148"/>
    </row>
    <row r="76" spans="1:15" ht="26.25" thickBot="1" x14ac:dyDescent="0.3">
      <c r="A76" s="287" t="s">
        <v>68</v>
      </c>
      <c r="B76" s="288"/>
      <c r="C76" s="288"/>
      <c r="D76" s="288"/>
      <c r="E76" s="288"/>
      <c r="F76" s="288"/>
      <c r="G76" s="288"/>
      <c r="H76" s="289"/>
      <c r="I76" s="82" t="s">
        <v>44</v>
      </c>
      <c r="J76" s="47" t="s">
        <v>45</v>
      </c>
      <c r="K76" s="147"/>
      <c r="L76" s="147"/>
      <c r="M76" s="72"/>
      <c r="N76" s="36"/>
      <c r="O76" s="83" t="s">
        <v>48</v>
      </c>
    </row>
    <row r="77" spans="1:15" ht="37.5" customHeight="1" thickBot="1" x14ac:dyDescent="0.3">
      <c r="A77" s="84">
        <v>1</v>
      </c>
      <c r="B77" s="290" t="s">
        <v>69</v>
      </c>
      <c r="C77" s="290"/>
      <c r="D77" s="290"/>
      <c r="E77" s="290"/>
      <c r="F77" s="291"/>
      <c r="G77" s="292"/>
      <c r="H77" s="293"/>
      <c r="I77" s="85" t="s">
        <v>63</v>
      </c>
      <c r="J77" s="80">
        <v>2</v>
      </c>
      <c r="K77" s="72"/>
      <c r="L77" s="72"/>
      <c r="M77" s="72"/>
      <c r="N77" s="36"/>
      <c r="O77" s="86">
        <f>J77</f>
        <v>2</v>
      </c>
    </row>
    <row r="78" spans="1:15" ht="37.5" customHeight="1" thickBot="1" x14ac:dyDescent="0.3">
      <c r="A78" s="53">
        <v>2</v>
      </c>
      <c r="B78" s="274" t="s">
        <v>70</v>
      </c>
      <c r="C78" s="274"/>
      <c r="D78" s="274"/>
      <c r="E78" s="274"/>
      <c r="F78" s="275"/>
      <c r="G78" s="294"/>
      <c r="H78" s="295"/>
      <c r="I78" s="87" t="s">
        <v>63</v>
      </c>
      <c r="J78" s="88">
        <v>2</v>
      </c>
      <c r="K78" s="72"/>
      <c r="L78" s="72"/>
      <c r="M78" s="72"/>
      <c r="N78" s="36"/>
      <c r="O78" s="86">
        <f>J78</f>
        <v>2</v>
      </c>
    </row>
    <row r="79" spans="1:15" ht="37.5" customHeight="1" thickBot="1" x14ac:dyDescent="0.3">
      <c r="A79" s="57">
        <v>3</v>
      </c>
      <c r="B79" s="276" t="s">
        <v>71</v>
      </c>
      <c r="C79" s="276"/>
      <c r="D79" s="276"/>
      <c r="E79" s="276"/>
      <c r="F79" s="277"/>
      <c r="G79" s="296"/>
      <c r="H79" s="297"/>
      <c r="I79" s="89" t="s">
        <v>63</v>
      </c>
      <c r="J79" s="90">
        <v>3</v>
      </c>
      <c r="K79" s="72"/>
      <c r="L79" s="72"/>
      <c r="M79" s="72"/>
      <c r="N79" s="36"/>
      <c r="O79" s="86">
        <f>J79</f>
        <v>3</v>
      </c>
    </row>
    <row r="80" spans="1:15" ht="16.5" thickBot="1" x14ac:dyDescent="0.3">
      <c r="A80" s="298" t="s">
        <v>72</v>
      </c>
      <c r="B80" s="299"/>
      <c r="C80" s="299"/>
      <c r="D80" s="299"/>
      <c r="E80" s="299"/>
      <c r="F80" s="299"/>
      <c r="G80" s="299"/>
      <c r="H80" s="299"/>
      <c r="I80" s="300"/>
      <c r="J80" s="20">
        <f>SUM(J77:J79)</f>
        <v>7</v>
      </c>
      <c r="K80" s="64"/>
      <c r="L80" s="64"/>
      <c r="M80" s="64"/>
      <c r="N80" s="36"/>
      <c r="O80" s="31"/>
    </row>
    <row r="81" spans="1:15" ht="19.5" thickTop="1" thickBot="1" x14ac:dyDescent="0.3">
      <c r="A81" s="269" t="s">
        <v>73</v>
      </c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1"/>
      <c r="M81" s="64"/>
      <c r="N81" s="36"/>
      <c r="O81" s="67">
        <f>SUM(O77:O79)</f>
        <v>7</v>
      </c>
    </row>
    <row r="82" spans="1:15" x14ac:dyDescent="0.25">
      <c r="A82" s="37"/>
      <c r="B82" s="7"/>
      <c r="C82" s="7"/>
      <c r="D82" s="7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2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43" t="s">
        <v>74</v>
      </c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5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246" t="s">
        <v>75</v>
      </c>
      <c r="B86" s="247"/>
      <c r="C86" s="247"/>
      <c r="D86" s="247"/>
      <c r="E86" s="247"/>
      <c r="F86" s="248"/>
      <c r="G86" s="248"/>
      <c r="H86" s="249"/>
      <c r="I86" s="82" t="s">
        <v>44</v>
      </c>
      <c r="J86" s="147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250" t="s">
        <v>76</v>
      </c>
      <c r="C87" s="251"/>
      <c r="D87" s="251"/>
      <c r="E87" s="251"/>
      <c r="F87" s="252"/>
      <c r="G87" s="252"/>
      <c r="H87" s="253"/>
      <c r="I87" s="92" t="s">
        <v>77</v>
      </c>
      <c r="J87" s="93"/>
      <c r="K87" s="42"/>
      <c r="L87" s="42"/>
      <c r="M87" s="42"/>
      <c r="N87" s="36"/>
      <c r="O87" s="94">
        <v>1.8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254" t="s">
        <v>78</v>
      </c>
      <c r="B89" s="255"/>
      <c r="C89" s="255"/>
      <c r="D89" s="255"/>
      <c r="E89" s="255"/>
      <c r="F89" s="255"/>
      <c r="G89" s="255"/>
      <c r="H89" s="255"/>
      <c r="I89" s="255"/>
      <c r="J89" s="255"/>
      <c r="K89" s="256"/>
      <c r="L89" s="93"/>
      <c r="M89" s="7"/>
      <c r="N89" s="98"/>
      <c r="O89" s="99">
        <f>O87</f>
        <v>1.8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257" t="s">
        <v>79</v>
      </c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9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260" t="s">
        <v>23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2"/>
      <c r="L93" s="100"/>
      <c r="M93" s="100"/>
      <c r="N93" s="101"/>
      <c r="O93" s="102">
        <f>O41</f>
        <v>19.86</v>
      </c>
    </row>
    <row r="94" spans="1:15" ht="18" x14ac:dyDescent="0.25">
      <c r="A94" s="263" t="s">
        <v>80</v>
      </c>
      <c r="B94" s="264"/>
      <c r="C94" s="264"/>
      <c r="D94" s="264"/>
      <c r="E94" s="264"/>
      <c r="F94" s="264"/>
      <c r="G94" s="264"/>
      <c r="H94" s="264"/>
      <c r="I94" s="264"/>
      <c r="J94" s="264"/>
      <c r="K94" s="265"/>
      <c r="L94" s="100"/>
      <c r="M94" s="100"/>
      <c r="N94" s="101"/>
      <c r="O94" s="103">
        <f>O67</f>
        <v>23.666666666666668</v>
      </c>
    </row>
    <row r="95" spans="1:15" ht="18" x14ac:dyDescent="0.25">
      <c r="A95" s="263" t="s">
        <v>81</v>
      </c>
      <c r="B95" s="264"/>
      <c r="C95" s="264"/>
      <c r="D95" s="264"/>
      <c r="E95" s="264"/>
      <c r="F95" s="264"/>
      <c r="G95" s="264"/>
      <c r="H95" s="264"/>
      <c r="I95" s="264"/>
      <c r="J95" s="264"/>
      <c r="K95" s="265"/>
      <c r="L95" s="100"/>
      <c r="M95" s="100"/>
      <c r="N95" s="101"/>
      <c r="O95" s="104">
        <f>O74</f>
        <v>11</v>
      </c>
    </row>
    <row r="96" spans="1:15" ht="18" x14ac:dyDescent="0.25">
      <c r="A96" s="263" t="s">
        <v>82</v>
      </c>
      <c r="B96" s="264"/>
      <c r="C96" s="264"/>
      <c r="D96" s="264"/>
      <c r="E96" s="264"/>
      <c r="F96" s="264"/>
      <c r="G96" s="264"/>
      <c r="H96" s="264"/>
      <c r="I96" s="264"/>
      <c r="J96" s="264"/>
      <c r="K96" s="265"/>
      <c r="L96" s="100"/>
      <c r="M96" s="100"/>
      <c r="N96" s="101"/>
      <c r="O96" s="105">
        <f>O81</f>
        <v>7</v>
      </c>
    </row>
    <row r="97" spans="1:15" ht="18.75" thickBot="1" x14ac:dyDescent="0.3">
      <c r="A97" s="266" t="s">
        <v>83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8"/>
      <c r="L97" s="100"/>
      <c r="M97" s="100"/>
      <c r="N97" s="101"/>
      <c r="O97" s="105">
        <f>O87</f>
        <v>1.8</v>
      </c>
    </row>
    <row r="98" spans="1:15" ht="24.75" thickTop="1" thickBot="1" x14ac:dyDescent="0.3">
      <c r="A98" s="238" t="s">
        <v>84</v>
      </c>
      <c r="B98" s="239"/>
      <c r="C98" s="239"/>
      <c r="D98" s="239"/>
      <c r="E98" s="239"/>
      <c r="F98" s="239"/>
      <c r="G98" s="239"/>
      <c r="H98" s="239"/>
      <c r="I98" s="239"/>
      <c r="J98" s="239"/>
      <c r="K98" s="240"/>
      <c r="L98" s="106"/>
      <c r="M98" s="107"/>
      <c r="N98" s="108"/>
      <c r="O98" s="109">
        <f>SUM(O93:O97)</f>
        <v>63.326666666666668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9"/>
  <sheetViews>
    <sheetView topLeftCell="A85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63"/>
      <c r="B1" s="364"/>
      <c r="C1" s="364"/>
      <c r="D1" s="364"/>
      <c r="E1" s="365"/>
      <c r="F1" s="372" t="s">
        <v>9</v>
      </c>
      <c r="G1" s="372"/>
      <c r="H1" s="372"/>
      <c r="I1" s="372"/>
      <c r="J1" s="372"/>
      <c r="K1" s="372"/>
      <c r="L1" s="372"/>
      <c r="M1" s="372"/>
      <c r="N1" s="372"/>
      <c r="O1" s="373"/>
    </row>
    <row r="2" spans="1:17" ht="45" customHeight="1" thickBot="1" x14ac:dyDescent="0.3">
      <c r="A2" s="366"/>
      <c r="B2" s="367"/>
      <c r="C2" s="367"/>
      <c r="D2" s="367"/>
      <c r="E2" s="368"/>
      <c r="F2" s="372" t="s">
        <v>10</v>
      </c>
      <c r="G2" s="372"/>
      <c r="H2" s="372"/>
      <c r="I2" s="372"/>
      <c r="J2" s="372"/>
      <c r="K2" s="372"/>
      <c r="L2" s="372"/>
      <c r="M2" s="372"/>
      <c r="N2" s="372"/>
      <c r="O2" s="373"/>
      <c r="Q2" s="137" t="str">
        <f ca="1">MID(CELL("nombrearchivo",'RAMON ENDO ADELA '!E10),FIND("]", CELL("nombrearchivo",'RAMON ENDO ADELA '!E10),1)+1,LEN(CELL("nombrearchivo",'RAMON ENDO ADELA '!E10))-FIND("]",CELL("nombrearchivo",'RAMON ENDO ADELA '!E10),1))</f>
        <v xml:space="preserve">RAMON ENDO ADELA </v>
      </c>
    </row>
    <row r="3" spans="1:17" ht="19.5" customHeight="1" thickBot="1" x14ac:dyDescent="0.3">
      <c r="A3" s="369"/>
      <c r="B3" s="370"/>
      <c r="C3" s="370"/>
      <c r="D3" s="370"/>
      <c r="E3" s="371"/>
      <c r="F3" s="372" t="s">
        <v>95</v>
      </c>
      <c r="G3" s="372"/>
      <c r="H3" s="372"/>
      <c r="I3" s="372"/>
      <c r="J3" s="372"/>
      <c r="K3" s="372"/>
      <c r="L3" s="372"/>
      <c r="M3" s="372"/>
      <c r="N3" s="372"/>
      <c r="O3" s="373"/>
      <c r="Q3" s="137"/>
    </row>
    <row r="4" spans="1:17" ht="15.75" x14ac:dyDescent="0.25">
      <c r="A4" s="374" t="s">
        <v>11</v>
      </c>
      <c r="B4" s="375"/>
      <c r="C4" s="375"/>
      <c r="D4" s="375"/>
      <c r="E4" s="376" t="str">
        <f>GENERAL!AC$2</f>
        <v>PLANTA</v>
      </c>
      <c r="F4" s="376"/>
      <c r="G4" s="376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43" t="s">
        <v>12</v>
      </c>
      <c r="B5" s="344"/>
      <c r="C5" s="344"/>
      <c r="D5" s="344"/>
      <c r="E5" s="345" t="str">
        <f>GENERAL!A$2</f>
        <v>CEA-P-04-1</v>
      </c>
      <c r="F5" s="345"/>
      <c r="G5" s="34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43" t="s">
        <v>13</v>
      </c>
      <c r="B6" s="344"/>
      <c r="C6" s="344"/>
      <c r="D6" s="344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3" t="s">
        <v>14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</row>
    <row r="9" spans="1:17" ht="15" customHeight="1" x14ac:dyDescent="0.25">
      <c r="A9" s="346" t="s">
        <v>15</v>
      </c>
      <c r="B9" s="347"/>
      <c r="C9" s="350" t="s">
        <v>16</v>
      </c>
      <c r="D9" s="145"/>
      <c r="E9" s="352" t="s">
        <v>17</v>
      </c>
      <c r="F9" s="353"/>
      <c r="G9" s="352" t="s">
        <v>18</v>
      </c>
      <c r="H9" s="353"/>
      <c r="I9" s="355" t="s">
        <v>19</v>
      </c>
      <c r="J9" s="355" t="s">
        <v>20</v>
      </c>
      <c r="K9" s="355" t="s">
        <v>21</v>
      </c>
      <c r="L9" s="357" t="s">
        <v>22</v>
      </c>
      <c r="M9" s="359"/>
      <c r="N9" s="359"/>
      <c r="O9" s="361" t="s">
        <v>23</v>
      </c>
    </row>
    <row r="10" spans="1:17" ht="31.5" customHeight="1" thickBot="1" x14ac:dyDescent="0.3">
      <c r="A10" s="348"/>
      <c r="B10" s="349"/>
      <c r="C10" s="351"/>
      <c r="D10" s="149"/>
      <c r="E10" s="351"/>
      <c r="F10" s="354"/>
      <c r="G10" s="351"/>
      <c r="H10" s="354"/>
      <c r="I10" s="356"/>
      <c r="J10" s="356"/>
      <c r="K10" s="356"/>
      <c r="L10" s="358"/>
      <c r="M10" s="360"/>
      <c r="N10" s="360"/>
      <c r="O10" s="362"/>
    </row>
    <row r="11" spans="1:17" ht="44.25" customHeight="1" thickBot="1" x14ac:dyDescent="0.3">
      <c r="A11" s="316" t="s">
        <v>221</v>
      </c>
      <c r="B11" s="317"/>
      <c r="C11" s="150">
        <f>O15</f>
        <v>4</v>
      </c>
      <c r="D11" s="151"/>
      <c r="E11" s="318">
        <f>O17</f>
        <v>1</v>
      </c>
      <c r="F11" s="319"/>
      <c r="G11" s="318">
        <f>O19</f>
        <v>3</v>
      </c>
      <c r="H11" s="319"/>
      <c r="I11" s="14">
        <v>0</v>
      </c>
      <c r="J11" s="14">
        <v>5</v>
      </c>
      <c r="K11" s="14">
        <v>5</v>
      </c>
      <c r="L11" s="15">
        <v>0</v>
      </c>
      <c r="M11" s="16"/>
      <c r="N11" s="16"/>
      <c r="O11" s="17">
        <f>IF( SUM(C11:L11)&lt;=30,SUM(C11:L11),"EXCEDE LOS 30 PUNTOS")</f>
        <v>18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334" t="s">
        <v>24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6"/>
      <c r="O13" s="20" t="s">
        <v>25</v>
      </c>
    </row>
    <row r="14" spans="1:17" ht="24" thickBot="1" x14ac:dyDescent="0.3">
      <c r="A14" s="329" t="s">
        <v>26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1"/>
      <c r="N14" s="7"/>
      <c r="O14" s="19"/>
    </row>
    <row r="15" spans="1:17" ht="31.5" customHeight="1" thickBot="1" x14ac:dyDescent="0.3">
      <c r="A15" s="278" t="s">
        <v>27</v>
      </c>
      <c r="B15" s="280"/>
      <c r="C15" s="21"/>
      <c r="D15" s="323" t="s">
        <v>137</v>
      </c>
      <c r="E15" s="324"/>
      <c r="F15" s="324"/>
      <c r="G15" s="324"/>
      <c r="H15" s="324"/>
      <c r="I15" s="324"/>
      <c r="J15" s="324"/>
      <c r="K15" s="324"/>
      <c r="L15" s="324"/>
      <c r="M15" s="325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332" t="s">
        <v>28</v>
      </c>
      <c r="B17" s="333"/>
      <c r="C17" s="7"/>
      <c r="D17" s="27"/>
      <c r="E17" s="337" t="s">
        <v>233</v>
      </c>
      <c r="F17" s="338"/>
      <c r="G17" s="338"/>
      <c r="H17" s="338"/>
      <c r="I17" s="338"/>
      <c r="J17" s="338"/>
      <c r="K17" s="338"/>
      <c r="L17" s="338"/>
      <c r="M17" s="339"/>
      <c r="N17" s="22"/>
      <c r="O17" s="23">
        <v>1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332" t="s">
        <v>29</v>
      </c>
      <c r="B19" s="333"/>
      <c r="C19" s="21"/>
      <c r="D19" s="144"/>
      <c r="E19" s="338" t="s">
        <v>139</v>
      </c>
      <c r="F19" s="338"/>
      <c r="G19" s="338"/>
      <c r="H19" s="338"/>
      <c r="I19" s="338"/>
      <c r="J19" s="338"/>
      <c r="K19" s="338"/>
      <c r="L19" s="338"/>
      <c r="M19" s="339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332" t="s">
        <v>30</v>
      </c>
      <c r="B21" s="333"/>
      <c r="C21" s="21"/>
      <c r="D21" s="340"/>
      <c r="E21" s="341"/>
      <c r="F21" s="341"/>
      <c r="G21" s="341"/>
      <c r="H21" s="341"/>
      <c r="I21" s="341"/>
      <c r="J21" s="341"/>
      <c r="K21" s="341"/>
      <c r="L21" s="341"/>
      <c r="M21" s="342"/>
      <c r="N21" s="22"/>
      <c r="O21" s="23">
        <v>0</v>
      </c>
    </row>
    <row r="22" spans="1:18" ht="16.5" thickBot="1" x14ac:dyDescent="0.3">
      <c r="A22" s="28"/>
      <c r="B22" s="29"/>
      <c r="C22" s="14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43"/>
      <c r="O22" s="31"/>
    </row>
    <row r="23" spans="1:18" ht="19.5" thickTop="1" thickBot="1" x14ac:dyDescent="0.3">
      <c r="A23" s="326" t="s">
        <v>31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8"/>
      <c r="N23" s="7"/>
      <c r="O23" s="136">
        <f>IF( SUM(O15:O21)&lt;=10,SUM(O15:O21),"EXCEDE LOS 10 PUNTOS VALIDOS")</f>
        <v>8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329" t="s">
        <v>32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1"/>
      <c r="N25" s="7"/>
      <c r="O25" s="31"/>
    </row>
    <row r="26" spans="1:18" ht="204" customHeight="1" thickBot="1" x14ac:dyDescent="0.3">
      <c r="A26" s="278" t="s">
        <v>33</v>
      </c>
      <c r="B26" s="280"/>
      <c r="C26" s="21"/>
      <c r="D26" s="323" t="s">
        <v>241</v>
      </c>
      <c r="E26" s="324"/>
      <c r="F26" s="324"/>
      <c r="G26" s="324"/>
      <c r="H26" s="324"/>
      <c r="I26" s="324"/>
      <c r="J26" s="324"/>
      <c r="K26" s="324"/>
      <c r="L26" s="324"/>
      <c r="M26" s="325"/>
      <c r="N26" s="22"/>
      <c r="O26" s="23">
        <v>5</v>
      </c>
      <c r="Q26" s="34"/>
      <c r="R26" s="34"/>
    </row>
    <row r="27" spans="1:18" ht="16.5" thickBot="1" x14ac:dyDescent="0.3">
      <c r="A27" s="28"/>
      <c r="B27" s="29"/>
      <c r="C27" s="143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43"/>
      <c r="O27" s="31"/>
    </row>
    <row r="28" spans="1:18" ht="19.5" thickTop="1" thickBot="1" x14ac:dyDescent="0.3">
      <c r="A28" s="326" t="s">
        <v>34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8"/>
      <c r="N28" s="143"/>
      <c r="O28" s="136">
        <f>IF(O26&lt;=5,O26,"EXCEDE LOS 5 PUNTOS PERMITIDOS")</f>
        <v>5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329" t="s">
        <v>35</v>
      </c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1"/>
      <c r="N30" s="36"/>
      <c r="O30" s="31"/>
    </row>
    <row r="31" spans="1:18" ht="230.25" customHeight="1" thickBot="1" x14ac:dyDescent="0.3">
      <c r="A31" s="278" t="s">
        <v>36</v>
      </c>
      <c r="B31" s="280"/>
      <c r="C31" s="21"/>
      <c r="D31" s="323" t="s">
        <v>234</v>
      </c>
      <c r="E31" s="324"/>
      <c r="F31" s="324"/>
      <c r="G31" s="324"/>
      <c r="H31" s="324"/>
      <c r="I31" s="324"/>
      <c r="J31" s="324"/>
      <c r="K31" s="324"/>
      <c r="L31" s="324"/>
      <c r="M31" s="325"/>
      <c r="N31" s="22"/>
      <c r="O31" s="23">
        <v>5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326" t="s">
        <v>37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8"/>
      <c r="N33" s="143"/>
      <c r="O33" s="136">
        <f>IF(O31&lt;=5,O31,"EXCEDE LOS 5 PUNTOS PERMITIDOS")</f>
        <v>5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329" t="s">
        <v>38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1"/>
      <c r="N35" s="7"/>
      <c r="O35" s="31"/>
    </row>
    <row r="36" spans="1:15" ht="105" customHeight="1" thickBot="1" x14ac:dyDescent="0.3">
      <c r="A36" s="332" t="s">
        <v>39</v>
      </c>
      <c r="B36" s="333"/>
      <c r="C36" s="21"/>
      <c r="D36" s="323"/>
      <c r="E36" s="324"/>
      <c r="F36" s="324"/>
      <c r="G36" s="324"/>
      <c r="H36" s="324"/>
      <c r="I36" s="324"/>
      <c r="J36" s="324"/>
      <c r="K36" s="324"/>
      <c r="L36" s="324"/>
      <c r="M36" s="325"/>
      <c r="N36" s="22"/>
      <c r="O36" s="23">
        <v>0</v>
      </c>
    </row>
    <row r="37" spans="1:15" ht="16.5" thickBot="1" x14ac:dyDescent="0.3">
      <c r="A37" s="28"/>
      <c r="B37" s="29"/>
      <c r="C37" s="14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43"/>
      <c r="O37" s="31"/>
    </row>
    <row r="38" spans="1:15" ht="19.5" thickTop="1" thickBot="1" x14ac:dyDescent="0.3">
      <c r="A38" s="326" t="s">
        <v>40</v>
      </c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8"/>
      <c r="N38" s="143"/>
      <c r="O38" s="136">
        <f>IF(O36&lt;=10,O36,"EXCEDE LOS 10 PUNTOS PERMITIDOS")</f>
        <v>0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320" t="s">
        <v>23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  <c r="N41" s="39"/>
      <c r="O41" s="40">
        <f>IF((O23+O28+O33+O38)&lt;=30,(O23+O28+O33+O38),"ERROR EXCEDE LOS 30 PUNTOS")</f>
        <v>18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43" t="s">
        <v>42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5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4.5" customHeight="1" thickBot="1" x14ac:dyDescent="0.3">
      <c r="A58" s="301" t="s">
        <v>43</v>
      </c>
      <c r="B58" s="302"/>
      <c r="C58" s="302"/>
      <c r="D58" s="302"/>
      <c r="E58" s="302"/>
      <c r="F58" s="304"/>
      <c r="G58" s="304"/>
      <c r="H58" s="305"/>
      <c r="I58" s="44" t="s">
        <v>44</v>
      </c>
      <c r="J58" s="45" t="s">
        <v>45</v>
      </c>
      <c r="K58" s="146" t="s">
        <v>46</v>
      </c>
      <c r="L58" s="46" t="s">
        <v>47</v>
      </c>
      <c r="M58" s="147"/>
      <c r="N58" s="7"/>
      <c r="O58" s="47" t="s">
        <v>48</v>
      </c>
    </row>
    <row r="59" spans="1:15" ht="34.5" customHeight="1" thickTop="1" thickBot="1" x14ac:dyDescent="0.3">
      <c r="A59" s="48">
        <v>1</v>
      </c>
      <c r="B59" s="306" t="s">
        <v>49</v>
      </c>
      <c r="C59" s="306"/>
      <c r="D59" s="306"/>
      <c r="E59" s="306"/>
      <c r="F59" s="273"/>
      <c r="G59" s="273"/>
      <c r="H59" s="273"/>
      <c r="I59" s="49" t="s">
        <v>50</v>
      </c>
      <c r="J59" s="50">
        <v>2</v>
      </c>
      <c r="K59" s="50">
        <v>1</v>
      </c>
      <c r="L59" s="51">
        <v>1.5</v>
      </c>
      <c r="M59" s="36"/>
      <c r="N59" s="36"/>
      <c r="O59" s="52">
        <f>J59+K59+L59</f>
        <v>4.5</v>
      </c>
    </row>
    <row r="60" spans="1:15" ht="37.5" customHeight="1" thickTop="1" thickBot="1" x14ac:dyDescent="0.3">
      <c r="A60" s="53">
        <v>2</v>
      </c>
      <c r="B60" s="274" t="s">
        <v>51</v>
      </c>
      <c r="C60" s="307"/>
      <c r="D60" s="307"/>
      <c r="E60" s="307"/>
      <c r="F60" s="275"/>
      <c r="G60" s="275"/>
      <c r="H60" s="275"/>
      <c r="I60" s="54" t="s">
        <v>50</v>
      </c>
      <c r="J60" s="55">
        <v>2</v>
      </c>
      <c r="K60" s="55">
        <v>1</v>
      </c>
      <c r="L60" s="56">
        <v>1.5</v>
      </c>
      <c r="M60" s="36"/>
      <c r="N60" s="36"/>
      <c r="O60" s="52">
        <f t="shared" ref="O60:O65" si="0">J60+K60+L60</f>
        <v>4.5</v>
      </c>
    </row>
    <row r="61" spans="1:15" ht="37.5" customHeight="1" thickTop="1" thickBot="1" x14ac:dyDescent="0.3">
      <c r="A61" s="53">
        <v>3</v>
      </c>
      <c r="B61" s="307" t="s">
        <v>52</v>
      </c>
      <c r="C61" s="307"/>
      <c r="D61" s="307"/>
      <c r="E61" s="307"/>
      <c r="F61" s="275"/>
      <c r="G61" s="275"/>
      <c r="H61" s="275"/>
      <c r="I61" s="54" t="s">
        <v>53</v>
      </c>
      <c r="J61" s="55">
        <v>4</v>
      </c>
      <c r="K61" s="55">
        <v>4</v>
      </c>
      <c r="L61" s="56">
        <v>3</v>
      </c>
      <c r="M61" s="36"/>
      <c r="N61" s="36"/>
      <c r="O61" s="52">
        <f t="shared" si="0"/>
        <v>11</v>
      </c>
    </row>
    <row r="62" spans="1:15" ht="37.5" customHeight="1" thickTop="1" thickBot="1" x14ac:dyDescent="0.3">
      <c r="A62" s="53">
        <v>4</v>
      </c>
      <c r="B62" s="307" t="s">
        <v>54</v>
      </c>
      <c r="C62" s="307"/>
      <c r="D62" s="307"/>
      <c r="E62" s="307"/>
      <c r="F62" s="275"/>
      <c r="G62" s="275"/>
      <c r="H62" s="275"/>
      <c r="I62" s="54" t="s">
        <v>53</v>
      </c>
      <c r="J62" s="55">
        <v>4</v>
      </c>
      <c r="K62" s="55">
        <v>4</v>
      </c>
      <c r="L62" s="56">
        <v>3</v>
      </c>
      <c r="M62" s="36"/>
      <c r="N62" s="36"/>
      <c r="O62" s="52">
        <f t="shared" si="0"/>
        <v>11</v>
      </c>
    </row>
    <row r="63" spans="1:15" ht="37.5" customHeight="1" thickTop="1" thickBot="1" x14ac:dyDescent="0.3">
      <c r="A63" s="53">
        <v>5</v>
      </c>
      <c r="B63" s="307" t="s">
        <v>55</v>
      </c>
      <c r="C63" s="307"/>
      <c r="D63" s="307"/>
      <c r="E63" s="307"/>
      <c r="F63" s="275"/>
      <c r="G63" s="275"/>
      <c r="H63" s="275"/>
      <c r="I63" s="54" t="s">
        <v>53</v>
      </c>
      <c r="J63" s="55">
        <v>3</v>
      </c>
      <c r="K63" s="55">
        <v>3</v>
      </c>
      <c r="L63" s="56">
        <v>3</v>
      </c>
      <c r="M63" s="36"/>
      <c r="N63" s="36"/>
      <c r="O63" s="52">
        <f t="shared" si="0"/>
        <v>9</v>
      </c>
    </row>
    <row r="64" spans="1:15" ht="37.5" customHeight="1" thickTop="1" thickBot="1" x14ac:dyDescent="0.3">
      <c r="A64" s="53">
        <v>6</v>
      </c>
      <c r="B64" s="307" t="s">
        <v>56</v>
      </c>
      <c r="C64" s="307"/>
      <c r="D64" s="307"/>
      <c r="E64" s="307"/>
      <c r="F64" s="275"/>
      <c r="G64" s="275"/>
      <c r="H64" s="275"/>
      <c r="I64" s="54" t="s">
        <v>57</v>
      </c>
      <c r="J64" s="55">
        <v>3</v>
      </c>
      <c r="K64" s="55">
        <v>2</v>
      </c>
      <c r="L64" s="56">
        <v>3</v>
      </c>
      <c r="M64" s="36"/>
      <c r="N64" s="36"/>
      <c r="O64" s="52">
        <f t="shared" si="0"/>
        <v>8</v>
      </c>
    </row>
    <row r="65" spans="1:15" ht="37.5" customHeight="1" thickTop="1" thickBot="1" x14ac:dyDescent="0.3">
      <c r="A65" s="57">
        <v>7</v>
      </c>
      <c r="B65" s="308" t="s">
        <v>58</v>
      </c>
      <c r="C65" s="308"/>
      <c r="D65" s="308"/>
      <c r="E65" s="308"/>
      <c r="F65" s="277"/>
      <c r="G65" s="277"/>
      <c r="H65" s="277"/>
      <c r="I65" s="58" t="s">
        <v>57</v>
      </c>
      <c r="J65" s="59">
        <v>3</v>
      </c>
      <c r="K65" s="59">
        <v>1</v>
      </c>
      <c r="L65" s="60">
        <v>2</v>
      </c>
      <c r="M65" s="36"/>
      <c r="N65" s="36"/>
      <c r="O65" s="52">
        <f t="shared" si="0"/>
        <v>6</v>
      </c>
    </row>
    <row r="66" spans="1:15" ht="16.5" thickBot="1" x14ac:dyDescent="0.3">
      <c r="A66" s="309" t="s">
        <v>59</v>
      </c>
      <c r="B66" s="310"/>
      <c r="C66" s="310"/>
      <c r="D66" s="310"/>
      <c r="E66" s="310"/>
      <c r="F66" s="310"/>
      <c r="G66" s="310"/>
      <c r="H66" s="310"/>
      <c r="I66" s="311"/>
      <c r="J66" s="61">
        <f>SUM(J59:J65)</f>
        <v>21</v>
      </c>
      <c r="K66" s="62">
        <f>SUM(K59:K65)</f>
        <v>16</v>
      </c>
      <c r="L66" s="63">
        <f>SUM(L59:L65)</f>
        <v>17</v>
      </c>
      <c r="M66" s="64"/>
      <c r="N66" s="36"/>
      <c r="O66" s="65">
        <f>SUM(O59:O65)</f>
        <v>54</v>
      </c>
    </row>
    <row r="67" spans="1:15" ht="19.5" thickTop="1" thickBot="1" x14ac:dyDescent="0.3">
      <c r="A67" s="312" t="s">
        <v>60</v>
      </c>
      <c r="B67" s="313"/>
      <c r="C67" s="313"/>
      <c r="D67" s="313"/>
      <c r="E67" s="313"/>
      <c r="F67" s="313"/>
      <c r="G67" s="313"/>
      <c r="H67" s="313"/>
      <c r="I67" s="313"/>
      <c r="J67" s="314"/>
      <c r="K67" s="314"/>
      <c r="L67" s="315"/>
      <c r="M67" s="7"/>
      <c r="N67" s="66"/>
      <c r="O67" s="67">
        <f>O66/3</f>
        <v>18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1.5" customHeight="1" thickBot="1" x14ac:dyDescent="0.3">
      <c r="A69" s="301" t="s">
        <v>61</v>
      </c>
      <c r="B69" s="302"/>
      <c r="C69" s="302"/>
      <c r="D69" s="302"/>
      <c r="E69" s="302"/>
      <c r="F69" s="302"/>
      <c r="G69" s="302"/>
      <c r="H69" s="303"/>
      <c r="I69" s="68" t="s">
        <v>44</v>
      </c>
      <c r="J69" s="45" t="s">
        <v>45</v>
      </c>
      <c r="K69" s="146" t="s">
        <v>46</v>
      </c>
      <c r="L69" s="46" t="s">
        <v>47</v>
      </c>
      <c r="M69" s="147"/>
      <c r="N69" s="7"/>
      <c r="O69" s="47" t="s">
        <v>48</v>
      </c>
    </row>
    <row r="70" spans="1:15" ht="32.25" customHeight="1" thickTop="1" thickBot="1" x14ac:dyDescent="0.3">
      <c r="A70" s="48">
        <v>1</v>
      </c>
      <c r="B70" s="272" t="s">
        <v>62</v>
      </c>
      <c r="C70" s="272"/>
      <c r="D70" s="272"/>
      <c r="E70" s="272"/>
      <c r="F70" s="273"/>
      <c r="G70" s="273"/>
      <c r="H70" s="273"/>
      <c r="I70" s="69" t="s">
        <v>63</v>
      </c>
      <c r="J70" s="70">
        <v>4</v>
      </c>
      <c r="K70" s="70">
        <v>3</v>
      </c>
      <c r="L70" s="71">
        <v>3</v>
      </c>
      <c r="M70" s="72"/>
      <c r="N70" s="36"/>
      <c r="O70" s="52">
        <f>J70+K70+L70</f>
        <v>10</v>
      </c>
    </row>
    <row r="71" spans="1:15" ht="32.25" customHeight="1" thickTop="1" thickBot="1" x14ac:dyDescent="0.3">
      <c r="A71" s="53">
        <v>2</v>
      </c>
      <c r="B71" s="274" t="s">
        <v>64</v>
      </c>
      <c r="C71" s="274"/>
      <c r="D71" s="274"/>
      <c r="E71" s="274"/>
      <c r="F71" s="275"/>
      <c r="G71" s="275"/>
      <c r="H71" s="275"/>
      <c r="I71" s="73" t="s">
        <v>63</v>
      </c>
      <c r="J71" s="74">
        <v>4</v>
      </c>
      <c r="K71" s="74">
        <v>3</v>
      </c>
      <c r="L71" s="75">
        <v>3</v>
      </c>
      <c r="M71" s="72"/>
      <c r="N71" s="36"/>
      <c r="O71" s="52">
        <f>J71+K71+L71</f>
        <v>10</v>
      </c>
    </row>
    <row r="72" spans="1:15" ht="32.25" customHeight="1" thickTop="1" thickBot="1" x14ac:dyDescent="0.3">
      <c r="A72" s="57">
        <v>3</v>
      </c>
      <c r="B72" s="276" t="s">
        <v>65</v>
      </c>
      <c r="C72" s="276"/>
      <c r="D72" s="276"/>
      <c r="E72" s="276"/>
      <c r="F72" s="277"/>
      <c r="G72" s="277"/>
      <c r="H72" s="277"/>
      <c r="I72" s="76" t="s">
        <v>63</v>
      </c>
      <c r="J72" s="77">
        <v>2</v>
      </c>
      <c r="K72" s="77">
        <v>2</v>
      </c>
      <c r="L72" s="78">
        <v>3</v>
      </c>
      <c r="M72" s="72"/>
      <c r="N72" s="36"/>
      <c r="O72" s="52">
        <f>J72+K72+L72</f>
        <v>7</v>
      </c>
    </row>
    <row r="73" spans="1:15" ht="16.5" thickTop="1" thickBot="1" x14ac:dyDescent="0.3">
      <c r="A73" s="35"/>
      <c r="B73" s="278" t="s">
        <v>66</v>
      </c>
      <c r="C73" s="279"/>
      <c r="D73" s="279"/>
      <c r="E73" s="279"/>
      <c r="F73" s="279"/>
      <c r="G73" s="279"/>
      <c r="H73" s="279"/>
      <c r="I73" s="280"/>
      <c r="J73" s="79">
        <f>SUM(J70:J72)</f>
        <v>10</v>
      </c>
      <c r="K73" s="79">
        <f>SUM(K70:K72)</f>
        <v>8</v>
      </c>
      <c r="L73" s="80">
        <f>SUM(L70:L72)</f>
        <v>9</v>
      </c>
      <c r="M73" s="72"/>
      <c r="N73" s="36"/>
      <c r="O73" s="81">
        <f>SUM(O70:O72)</f>
        <v>27</v>
      </c>
    </row>
    <row r="74" spans="1:15" ht="19.5" thickTop="1" thickBot="1" x14ac:dyDescent="0.3">
      <c r="A74" s="281" t="s">
        <v>67</v>
      </c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3"/>
      <c r="M74" s="72"/>
      <c r="N74" s="36"/>
      <c r="O74" s="67">
        <f>O73/3</f>
        <v>9</v>
      </c>
    </row>
    <row r="75" spans="1:15" ht="19.5" thickTop="1" thickBot="1" x14ac:dyDescent="0.3">
      <c r="A75" s="284"/>
      <c r="B75" s="285"/>
      <c r="C75" s="285"/>
      <c r="D75" s="285"/>
      <c r="E75" s="285"/>
      <c r="F75" s="285"/>
      <c r="G75" s="285"/>
      <c r="H75" s="285"/>
      <c r="I75" s="285"/>
      <c r="J75" s="285"/>
      <c r="K75" s="286"/>
      <c r="L75" s="286"/>
      <c r="M75" s="72"/>
      <c r="N75" s="36"/>
      <c r="O75" s="148"/>
    </row>
    <row r="76" spans="1:15" ht="26.25" thickBot="1" x14ac:dyDescent="0.3">
      <c r="A76" s="287" t="s">
        <v>68</v>
      </c>
      <c r="B76" s="288"/>
      <c r="C76" s="288"/>
      <c r="D76" s="288"/>
      <c r="E76" s="288"/>
      <c r="F76" s="288"/>
      <c r="G76" s="288"/>
      <c r="H76" s="289"/>
      <c r="I76" s="82" t="s">
        <v>44</v>
      </c>
      <c r="J76" s="47" t="s">
        <v>45</v>
      </c>
      <c r="K76" s="147"/>
      <c r="L76" s="147"/>
      <c r="M76" s="72"/>
      <c r="N76" s="36"/>
      <c r="O76" s="83" t="s">
        <v>48</v>
      </c>
    </row>
    <row r="77" spans="1:15" ht="37.5" customHeight="1" thickBot="1" x14ac:dyDescent="0.3">
      <c r="A77" s="84">
        <v>1</v>
      </c>
      <c r="B77" s="290" t="s">
        <v>69</v>
      </c>
      <c r="C77" s="290"/>
      <c r="D77" s="290"/>
      <c r="E77" s="290"/>
      <c r="F77" s="291"/>
      <c r="G77" s="292"/>
      <c r="H77" s="293"/>
      <c r="I77" s="85" t="s">
        <v>63</v>
      </c>
      <c r="J77" s="80">
        <v>2</v>
      </c>
      <c r="K77" s="72"/>
      <c r="L77" s="72"/>
      <c r="M77" s="72"/>
      <c r="N77" s="36"/>
      <c r="O77" s="86">
        <f>J77</f>
        <v>2</v>
      </c>
    </row>
    <row r="78" spans="1:15" ht="37.5" customHeight="1" thickBot="1" x14ac:dyDescent="0.3">
      <c r="A78" s="53">
        <v>2</v>
      </c>
      <c r="B78" s="274" t="s">
        <v>70</v>
      </c>
      <c r="C78" s="274"/>
      <c r="D78" s="274"/>
      <c r="E78" s="274"/>
      <c r="F78" s="275"/>
      <c r="G78" s="294"/>
      <c r="H78" s="295"/>
      <c r="I78" s="87" t="s">
        <v>63</v>
      </c>
      <c r="J78" s="88">
        <v>2</v>
      </c>
      <c r="K78" s="72"/>
      <c r="L78" s="72"/>
      <c r="M78" s="72"/>
      <c r="N78" s="36"/>
      <c r="O78" s="86">
        <f>J78</f>
        <v>2</v>
      </c>
    </row>
    <row r="79" spans="1:15" ht="37.5" customHeight="1" thickBot="1" x14ac:dyDescent="0.3">
      <c r="A79" s="57">
        <v>3</v>
      </c>
      <c r="B79" s="276" t="s">
        <v>71</v>
      </c>
      <c r="C79" s="276"/>
      <c r="D79" s="276"/>
      <c r="E79" s="276"/>
      <c r="F79" s="277"/>
      <c r="G79" s="296"/>
      <c r="H79" s="297"/>
      <c r="I79" s="89" t="s">
        <v>63</v>
      </c>
      <c r="J79" s="90">
        <v>1</v>
      </c>
      <c r="K79" s="72"/>
      <c r="L79" s="72"/>
      <c r="M79" s="72"/>
      <c r="N79" s="36"/>
      <c r="O79" s="86">
        <f>J79</f>
        <v>1</v>
      </c>
    </row>
    <row r="80" spans="1:15" ht="16.5" thickBot="1" x14ac:dyDescent="0.3">
      <c r="A80" s="298" t="s">
        <v>72</v>
      </c>
      <c r="B80" s="299"/>
      <c r="C80" s="299"/>
      <c r="D80" s="299"/>
      <c r="E80" s="299"/>
      <c r="F80" s="299"/>
      <c r="G80" s="299"/>
      <c r="H80" s="299"/>
      <c r="I80" s="300"/>
      <c r="J80" s="20">
        <f>SUM(J77:J79)</f>
        <v>5</v>
      </c>
      <c r="K80" s="64"/>
      <c r="L80" s="64"/>
      <c r="M80" s="64"/>
      <c r="N80" s="36"/>
      <c r="O80" s="31"/>
    </row>
    <row r="81" spans="1:15" ht="19.5" thickTop="1" thickBot="1" x14ac:dyDescent="0.3">
      <c r="A81" s="269" t="s">
        <v>73</v>
      </c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1"/>
      <c r="M81" s="64"/>
      <c r="N81" s="36"/>
      <c r="O81" s="67">
        <f>SUM(O77:O79)</f>
        <v>5</v>
      </c>
    </row>
    <row r="82" spans="1:15" x14ac:dyDescent="0.25">
      <c r="A82" s="37"/>
      <c r="B82" s="7"/>
      <c r="C82" s="7"/>
      <c r="D82" s="7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2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43" t="s">
        <v>74</v>
      </c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5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246" t="s">
        <v>75</v>
      </c>
      <c r="B86" s="247"/>
      <c r="C86" s="247"/>
      <c r="D86" s="247"/>
      <c r="E86" s="247"/>
      <c r="F86" s="248"/>
      <c r="G86" s="248"/>
      <c r="H86" s="249"/>
      <c r="I86" s="82" t="s">
        <v>44</v>
      </c>
      <c r="J86" s="147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250" t="s">
        <v>76</v>
      </c>
      <c r="C87" s="251"/>
      <c r="D87" s="251"/>
      <c r="E87" s="251"/>
      <c r="F87" s="252"/>
      <c r="G87" s="252"/>
      <c r="H87" s="253"/>
      <c r="I87" s="92" t="s">
        <v>77</v>
      </c>
      <c r="J87" s="93"/>
      <c r="K87" s="42"/>
      <c r="L87" s="42"/>
      <c r="M87" s="42"/>
      <c r="N87" s="36"/>
      <c r="O87" s="94">
        <v>1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254" t="s">
        <v>78</v>
      </c>
      <c r="B89" s="255"/>
      <c r="C89" s="255"/>
      <c r="D89" s="255"/>
      <c r="E89" s="255"/>
      <c r="F89" s="255"/>
      <c r="G89" s="255"/>
      <c r="H89" s="255"/>
      <c r="I89" s="255"/>
      <c r="J89" s="255"/>
      <c r="K89" s="256"/>
      <c r="L89" s="93"/>
      <c r="M89" s="7"/>
      <c r="N89" s="98"/>
      <c r="O89" s="99">
        <f>O87</f>
        <v>1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257" t="s">
        <v>79</v>
      </c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9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260" t="s">
        <v>23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2"/>
      <c r="L93" s="100"/>
      <c r="M93" s="100"/>
      <c r="N93" s="101"/>
      <c r="O93" s="102">
        <f>O41</f>
        <v>18</v>
      </c>
    </row>
    <row r="94" spans="1:15" ht="18" x14ac:dyDescent="0.25">
      <c r="A94" s="263" t="s">
        <v>80</v>
      </c>
      <c r="B94" s="264"/>
      <c r="C94" s="264"/>
      <c r="D94" s="264"/>
      <c r="E94" s="264"/>
      <c r="F94" s="264"/>
      <c r="G94" s="264"/>
      <c r="H94" s="264"/>
      <c r="I94" s="264"/>
      <c r="J94" s="264"/>
      <c r="K94" s="265"/>
      <c r="L94" s="100"/>
      <c r="M94" s="100"/>
      <c r="N94" s="101"/>
      <c r="O94" s="103">
        <f>O67</f>
        <v>18</v>
      </c>
    </row>
    <row r="95" spans="1:15" ht="18" x14ac:dyDescent="0.25">
      <c r="A95" s="263" t="s">
        <v>81</v>
      </c>
      <c r="B95" s="264"/>
      <c r="C95" s="264"/>
      <c r="D95" s="264"/>
      <c r="E95" s="264"/>
      <c r="F95" s="264"/>
      <c r="G95" s="264"/>
      <c r="H95" s="264"/>
      <c r="I95" s="264"/>
      <c r="J95" s="264"/>
      <c r="K95" s="265"/>
      <c r="L95" s="100"/>
      <c r="M95" s="100"/>
      <c r="N95" s="101"/>
      <c r="O95" s="104">
        <f>O74</f>
        <v>9</v>
      </c>
    </row>
    <row r="96" spans="1:15" ht="18" x14ac:dyDescent="0.25">
      <c r="A96" s="263" t="s">
        <v>82</v>
      </c>
      <c r="B96" s="264"/>
      <c r="C96" s="264"/>
      <c r="D96" s="264"/>
      <c r="E96" s="264"/>
      <c r="F96" s="264"/>
      <c r="G96" s="264"/>
      <c r="H96" s="264"/>
      <c r="I96" s="264"/>
      <c r="J96" s="264"/>
      <c r="K96" s="265"/>
      <c r="L96" s="100"/>
      <c r="M96" s="100"/>
      <c r="N96" s="101"/>
      <c r="O96" s="105">
        <f>O81</f>
        <v>5</v>
      </c>
    </row>
    <row r="97" spans="1:15" ht="18.75" thickBot="1" x14ac:dyDescent="0.3">
      <c r="A97" s="266" t="s">
        <v>83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8"/>
      <c r="L97" s="100"/>
      <c r="M97" s="100"/>
      <c r="N97" s="101"/>
      <c r="O97" s="105">
        <f>O87</f>
        <v>1</v>
      </c>
    </row>
    <row r="98" spans="1:15" ht="24.75" thickTop="1" thickBot="1" x14ac:dyDescent="0.3">
      <c r="A98" s="238" t="s">
        <v>84</v>
      </c>
      <c r="B98" s="239"/>
      <c r="C98" s="239"/>
      <c r="D98" s="239"/>
      <c r="E98" s="239"/>
      <c r="F98" s="239"/>
      <c r="G98" s="239"/>
      <c r="H98" s="239"/>
      <c r="I98" s="239"/>
      <c r="J98" s="239"/>
      <c r="K98" s="240"/>
      <c r="L98" s="106"/>
      <c r="M98" s="107"/>
      <c r="N98" s="108"/>
      <c r="O98" s="109">
        <f>SUM(O93:O97)</f>
        <v>51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selectLockedCells="1" selectUnlockedCell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9"/>
  <sheetViews>
    <sheetView topLeftCell="A79" zoomScaleNormal="100" workbookViewId="0">
      <selection activeCell="J79" sqref="J7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63"/>
      <c r="B1" s="364"/>
      <c r="C1" s="364"/>
      <c r="D1" s="364"/>
      <c r="E1" s="365"/>
      <c r="F1" s="372" t="s">
        <v>9</v>
      </c>
      <c r="G1" s="372"/>
      <c r="H1" s="372"/>
      <c r="I1" s="372"/>
      <c r="J1" s="372"/>
      <c r="K1" s="372"/>
      <c r="L1" s="372"/>
      <c r="M1" s="372"/>
      <c r="N1" s="372"/>
      <c r="O1" s="373"/>
    </row>
    <row r="2" spans="1:17" ht="45" customHeight="1" thickBot="1" x14ac:dyDescent="0.3">
      <c r="A2" s="366"/>
      <c r="B2" s="367"/>
      <c r="C2" s="367"/>
      <c r="D2" s="367"/>
      <c r="E2" s="368"/>
      <c r="F2" s="372" t="s">
        <v>10</v>
      </c>
      <c r="G2" s="372"/>
      <c r="H2" s="372"/>
      <c r="I2" s="372"/>
      <c r="J2" s="372"/>
      <c r="K2" s="372"/>
      <c r="L2" s="372"/>
      <c r="M2" s="372"/>
      <c r="N2" s="372"/>
      <c r="O2" s="373"/>
      <c r="Q2" s="137" t="str">
        <f ca="1">MID(CELL("nombrearchivo",'VEGA ARMENTA ALCELMO JOSE '!E10),FIND("]", CELL("nombrearchivo",'VEGA ARMENTA ALCELMO JOSE '!E10),1)+1,LEN(CELL("nombrearchivo",'VEGA ARMENTA ALCELMO JOSE '!E10))-FIND("]",CELL("nombrearchivo",'VEGA ARMENTA ALCELMO JOSE '!E10),1))</f>
        <v xml:space="preserve">VEGA ARMENTA ALCELMO JOSE </v>
      </c>
    </row>
    <row r="3" spans="1:17" ht="19.5" customHeight="1" thickBot="1" x14ac:dyDescent="0.3">
      <c r="A3" s="369"/>
      <c r="B3" s="370"/>
      <c r="C3" s="370"/>
      <c r="D3" s="370"/>
      <c r="E3" s="371"/>
      <c r="F3" s="372" t="s">
        <v>95</v>
      </c>
      <c r="G3" s="372"/>
      <c r="H3" s="372"/>
      <c r="I3" s="372"/>
      <c r="J3" s="372"/>
      <c r="K3" s="372"/>
      <c r="L3" s="372"/>
      <c r="M3" s="372"/>
      <c r="N3" s="372"/>
      <c r="O3" s="373"/>
      <c r="Q3" s="137"/>
    </row>
    <row r="4" spans="1:17" ht="15.75" x14ac:dyDescent="0.25">
      <c r="A4" s="374" t="s">
        <v>11</v>
      </c>
      <c r="B4" s="375"/>
      <c r="C4" s="375"/>
      <c r="D4" s="375"/>
      <c r="E4" s="376" t="str">
        <f>GENERAL!AC$2</f>
        <v>PLANTA</v>
      </c>
      <c r="F4" s="376"/>
      <c r="G4" s="376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43" t="s">
        <v>12</v>
      </c>
      <c r="B5" s="344"/>
      <c r="C5" s="344"/>
      <c r="D5" s="344"/>
      <c r="E5" s="345" t="str">
        <f>GENERAL!A$2</f>
        <v>CEA-P-04-1</v>
      </c>
      <c r="F5" s="345"/>
      <c r="G5" s="34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43" t="s">
        <v>13</v>
      </c>
      <c r="B6" s="344"/>
      <c r="C6" s="344"/>
      <c r="D6" s="344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3" t="s">
        <v>14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</row>
    <row r="9" spans="1:17" ht="15" customHeight="1" x14ac:dyDescent="0.25">
      <c r="A9" s="346" t="s">
        <v>15</v>
      </c>
      <c r="B9" s="347"/>
      <c r="C9" s="350" t="s">
        <v>16</v>
      </c>
      <c r="D9" s="145"/>
      <c r="E9" s="352" t="s">
        <v>17</v>
      </c>
      <c r="F9" s="353"/>
      <c r="G9" s="352" t="s">
        <v>18</v>
      </c>
      <c r="H9" s="353"/>
      <c r="I9" s="355" t="s">
        <v>19</v>
      </c>
      <c r="J9" s="355" t="s">
        <v>20</v>
      </c>
      <c r="K9" s="355" t="s">
        <v>21</v>
      </c>
      <c r="L9" s="357" t="s">
        <v>22</v>
      </c>
      <c r="M9" s="359"/>
      <c r="N9" s="359"/>
      <c r="O9" s="361" t="s">
        <v>23</v>
      </c>
    </row>
    <row r="10" spans="1:17" ht="31.5" customHeight="1" thickBot="1" x14ac:dyDescent="0.3">
      <c r="A10" s="348"/>
      <c r="B10" s="349"/>
      <c r="C10" s="351"/>
      <c r="D10" s="149"/>
      <c r="E10" s="351"/>
      <c r="F10" s="354"/>
      <c r="G10" s="351"/>
      <c r="H10" s="354"/>
      <c r="I10" s="356"/>
      <c r="J10" s="356"/>
      <c r="K10" s="356"/>
      <c r="L10" s="358"/>
      <c r="M10" s="360"/>
      <c r="N10" s="360"/>
      <c r="O10" s="362"/>
    </row>
    <row r="11" spans="1:17" ht="44.25" customHeight="1" thickBot="1" x14ac:dyDescent="0.3">
      <c r="A11" s="316" t="s">
        <v>220</v>
      </c>
      <c r="B11" s="317"/>
      <c r="C11" s="150">
        <f>O15</f>
        <v>4</v>
      </c>
      <c r="D11" s="151"/>
      <c r="E11" s="318">
        <f>O17</f>
        <v>0</v>
      </c>
      <c r="F11" s="319"/>
      <c r="G11" s="318">
        <f>O19</f>
        <v>3</v>
      </c>
      <c r="H11" s="319"/>
      <c r="I11" s="14">
        <v>0</v>
      </c>
      <c r="J11" s="14">
        <v>2.74</v>
      </c>
      <c r="K11" s="14">
        <v>3.3</v>
      </c>
      <c r="L11" s="15">
        <v>1</v>
      </c>
      <c r="M11" s="16"/>
      <c r="N11" s="16"/>
      <c r="O11" s="17">
        <f>IF( SUM(C11:L11)&lt;=30,SUM(C11:L11),"EXCEDE LOS 30 PUNTOS")</f>
        <v>14.04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334" t="s">
        <v>24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6"/>
      <c r="O13" s="20" t="s">
        <v>25</v>
      </c>
    </row>
    <row r="14" spans="1:17" ht="24" thickBot="1" x14ac:dyDescent="0.3">
      <c r="A14" s="329" t="s">
        <v>26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1"/>
      <c r="N14" s="7"/>
      <c r="O14" s="19"/>
    </row>
    <row r="15" spans="1:17" ht="31.5" customHeight="1" thickBot="1" x14ac:dyDescent="0.3">
      <c r="A15" s="278" t="s">
        <v>27</v>
      </c>
      <c r="B15" s="280"/>
      <c r="C15" s="21"/>
      <c r="D15" s="323" t="s">
        <v>123</v>
      </c>
      <c r="E15" s="324"/>
      <c r="F15" s="324"/>
      <c r="G15" s="324"/>
      <c r="H15" s="324"/>
      <c r="I15" s="324"/>
      <c r="J15" s="324"/>
      <c r="K15" s="324"/>
      <c r="L15" s="324"/>
      <c r="M15" s="325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332" t="s">
        <v>28</v>
      </c>
      <c r="B17" s="333"/>
      <c r="C17" s="7"/>
      <c r="D17" s="27"/>
      <c r="E17" s="337"/>
      <c r="F17" s="338"/>
      <c r="G17" s="338"/>
      <c r="H17" s="338"/>
      <c r="I17" s="338"/>
      <c r="J17" s="338"/>
      <c r="K17" s="338"/>
      <c r="L17" s="338"/>
      <c r="M17" s="339"/>
      <c r="N17" s="22"/>
      <c r="O17" s="23">
        <v>0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332" t="s">
        <v>29</v>
      </c>
      <c r="B19" s="333"/>
      <c r="C19" s="21"/>
      <c r="D19" s="144"/>
      <c r="E19" s="338" t="s">
        <v>124</v>
      </c>
      <c r="F19" s="338"/>
      <c r="G19" s="338"/>
      <c r="H19" s="338"/>
      <c r="I19" s="338"/>
      <c r="J19" s="338"/>
      <c r="K19" s="338"/>
      <c r="L19" s="338"/>
      <c r="M19" s="339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332" t="s">
        <v>30</v>
      </c>
      <c r="B21" s="333"/>
      <c r="C21" s="21"/>
      <c r="D21" s="340"/>
      <c r="E21" s="341"/>
      <c r="F21" s="341"/>
      <c r="G21" s="341"/>
      <c r="H21" s="341"/>
      <c r="I21" s="341"/>
      <c r="J21" s="341"/>
      <c r="K21" s="341"/>
      <c r="L21" s="341"/>
      <c r="M21" s="342"/>
      <c r="N21" s="22"/>
      <c r="O21" s="23">
        <v>0</v>
      </c>
    </row>
    <row r="22" spans="1:18" ht="16.5" thickBot="1" x14ac:dyDescent="0.3">
      <c r="A22" s="28"/>
      <c r="B22" s="29"/>
      <c r="C22" s="14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43"/>
      <c r="O22" s="31"/>
    </row>
    <row r="23" spans="1:18" ht="19.5" thickTop="1" thickBot="1" x14ac:dyDescent="0.3">
      <c r="A23" s="326" t="s">
        <v>31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8"/>
      <c r="N23" s="7"/>
      <c r="O23" s="136">
        <f>IF( SUM(O15:O21)&lt;=10,SUM(O15:O21),"EXCEDE LOS 10 PUNTOS VALIDOS")</f>
        <v>7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329" t="s">
        <v>32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1"/>
      <c r="N25" s="7"/>
      <c r="O25" s="31"/>
    </row>
    <row r="26" spans="1:18" ht="123" customHeight="1" thickBot="1" x14ac:dyDescent="0.3">
      <c r="A26" s="278" t="s">
        <v>33</v>
      </c>
      <c r="B26" s="280"/>
      <c r="C26" s="21"/>
      <c r="D26" s="323" t="s">
        <v>240</v>
      </c>
      <c r="E26" s="324"/>
      <c r="F26" s="324"/>
      <c r="G26" s="324"/>
      <c r="H26" s="324"/>
      <c r="I26" s="324"/>
      <c r="J26" s="324"/>
      <c r="K26" s="324"/>
      <c r="L26" s="324"/>
      <c r="M26" s="325"/>
      <c r="N26" s="22"/>
      <c r="O26" s="23">
        <f>0.68+0.27+1.16+0.63</f>
        <v>2.7399999999999998</v>
      </c>
      <c r="Q26" s="34"/>
      <c r="R26" s="34"/>
    </row>
    <row r="27" spans="1:18" ht="16.5" thickBot="1" x14ac:dyDescent="0.3">
      <c r="A27" s="28"/>
      <c r="B27" s="29"/>
      <c r="C27" s="143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43"/>
      <c r="O27" s="31"/>
    </row>
    <row r="28" spans="1:18" ht="19.5" thickTop="1" thickBot="1" x14ac:dyDescent="0.3">
      <c r="A28" s="326" t="s">
        <v>34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8"/>
      <c r="N28" s="143"/>
      <c r="O28" s="136">
        <f>IF(O26&lt;=5,O26,"EXCEDE LOS 5 PUNTOS PERMITIDOS")</f>
        <v>2.7399999999999998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329" t="s">
        <v>35</v>
      </c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1"/>
      <c r="N30" s="36"/>
      <c r="O30" s="31"/>
    </row>
    <row r="31" spans="1:18" ht="137.25" customHeight="1" thickBot="1" x14ac:dyDescent="0.3">
      <c r="A31" s="278" t="s">
        <v>36</v>
      </c>
      <c r="B31" s="280"/>
      <c r="C31" s="21"/>
      <c r="D31" s="323" t="s">
        <v>231</v>
      </c>
      <c r="E31" s="324"/>
      <c r="F31" s="324"/>
      <c r="G31" s="324"/>
      <c r="H31" s="324"/>
      <c r="I31" s="324"/>
      <c r="J31" s="324"/>
      <c r="K31" s="324"/>
      <c r="L31" s="324"/>
      <c r="M31" s="325"/>
      <c r="N31" s="22"/>
      <c r="O31" s="23">
        <f>0.07+0.13+2.55+0.32+0.09+0.14</f>
        <v>3.3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326" t="s">
        <v>37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8"/>
      <c r="N33" s="143"/>
      <c r="O33" s="136">
        <f>IF(O31&lt;=5,O31,"EXCEDE LOS 5 PUNTOS PERMITIDOS")</f>
        <v>3.3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329" t="s">
        <v>38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1"/>
      <c r="N35" s="7"/>
      <c r="O35" s="31"/>
    </row>
    <row r="36" spans="1:15" ht="105" customHeight="1" thickBot="1" x14ac:dyDescent="0.3">
      <c r="A36" s="332" t="s">
        <v>39</v>
      </c>
      <c r="B36" s="333"/>
      <c r="C36" s="21"/>
      <c r="D36" s="323" t="s">
        <v>232</v>
      </c>
      <c r="E36" s="324"/>
      <c r="F36" s="324"/>
      <c r="G36" s="324"/>
      <c r="H36" s="324"/>
      <c r="I36" s="324"/>
      <c r="J36" s="324"/>
      <c r="K36" s="324"/>
      <c r="L36" s="324"/>
      <c r="M36" s="325"/>
      <c r="N36" s="22"/>
      <c r="O36" s="23">
        <f>0.5+0.5</f>
        <v>1</v>
      </c>
    </row>
    <row r="37" spans="1:15" ht="16.5" thickBot="1" x14ac:dyDescent="0.3">
      <c r="A37" s="28"/>
      <c r="B37" s="29"/>
      <c r="C37" s="14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43"/>
      <c r="O37" s="31"/>
    </row>
    <row r="38" spans="1:15" ht="19.5" thickTop="1" thickBot="1" x14ac:dyDescent="0.3">
      <c r="A38" s="326" t="s">
        <v>40</v>
      </c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8"/>
      <c r="N38" s="143"/>
      <c r="O38" s="136">
        <f>IF(O36&lt;=10,O36,"EXCEDE LOS 10 PUNTOS PERMITIDOS")</f>
        <v>1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320" t="s">
        <v>23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  <c r="N41" s="39"/>
      <c r="O41" s="40">
        <f>IF((O23+O28+O33+O38)&lt;=30,(O23+O28+O33+O38),"ERROR EXCEDE LOS 30 PUNTOS")</f>
        <v>14.04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43" t="s">
        <v>42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5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4.5" customHeight="1" thickBot="1" x14ac:dyDescent="0.3">
      <c r="A58" s="301" t="s">
        <v>43</v>
      </c>
      <c r="B58" s="302"/>
      <c r="C58" s="302"/>
      <c r="D58" s="302"/>
      <c r="E58" s="302"/>
      <c r="F58" s="304"/>
      <c r="G58" s="304"/>
      <c r="H58" s="305"/>
      <c r="I58" s="44" t="s">
        <v>44</v>
      </c>
      <c r="J58" s="45" t="s">
        <v>45</v>
      </c>
      <c r="K58" s="146" t="s">
        <v>46</v>
      </c>
      <c r="L58" s="46" t="s">
        <v>47</v>
      </c>
      <c r="M58" s="147"/>
      <c r="N58" s="7"/>
      <c r="O58" s="47" t="s">
        <v>48</v>
      </c>
    </row>
    <row r="59" spans="1:15" ht="37.5" customHeight="1" thickTop="1" thickBot="1" x14ac:dyDescent="0.3">
      <c r="A59" s="48">
        <v>1</v>
      </c>
      <c r="B59" s="306" t="s">
        <v>49</v>
      </c>
      <c r="C59" s="306"/>
      <c r="D59" s="306"/>
      <c r="E59" s="306"/>
      <c r="F59" s="273"/>
      <c r="G59" s="273"/>
      <c r="H59" s="273"/>
      <c r="I59" s="49" t="s">
        <v>50</v>
      </c>
      <c r="J59" s="50">
        <v>1</v>
      </c>
      <c r="K59" s="50">
        <v>1.5</v>
      </c>
      <c r="L59" s="51">
        <v>1</v>
      </c>
      <c r="M59" s="36"/>
      <c r="N59" s="36"/>
      <c r="O59" s="52">
        <f>J59+K59+L59</f>
        <v>3.5</v>
      </c>
    </row>
    <row r="60" spans="1:15" ht="37.5" customHeight="1" thickTop="1" thickBot="1" x14ac:dyDescent="0.3">
      <c r="A60" s="53">
        <v>2</v>
      </c>
      <c r="B60" s="274" t="s">
        <v>51</v>
      </c>
      <c r="C60" s="307"/>
      <c r="D60" s="307"/>
      <c r="E60" s="307"/>
      <c r="F60" s="275"/>
      <c r="G60" s="275"/>
      <c r="H60" s="275"/>
      <c r="I60" s="54" t="s">
        <v>50</v>
      </c>
      <c r="J60" s="55">
        <v>1</v>
      </c>
      <c r="K60" s="55">
        <v>1.5</v>
      </c>
      <c r="L60" s="56">
        <v>1</v>
      </c>
      <c r="M60" s="36"/>
      <c r="N60" s="36"/>
      <c r="O60" s="52">
        <f t="shared" ref="O60:O65" si="0">J60+K60+L60</f>
        <v>3.5</v>
      </c>
    </row>
    <row r="61" spans="1:15" ht="37.5" customHeight="1" thickTop="1" thickBot="1" x14ac:dyDescent="0.3">
      <c r="A61" s="53">
        <v>3</v>
      </c>
      <c r="B61" s="307" t="s">
        <v>52</v>
      </c>
      <c r="C61" s="307"/>
      <c r="D61" s="307"/>
      <c r="E61" s="307"/>
      <c r="F61" s="275"/>
      <c r="G61" s="275"/>
      <c r="H61" s="275"/>
      <c r="I61" s="54" t="s">
        <v>53</v>
      </c>
      <c r="J61" s="55">
        <v>6</v>
      </c>
      <c r="K61" s="55">
        <v>4</v>
      </c>
      <c r="L61" s="56">
        <v>4</v>
      </c>
      <c r="M61" s="36"/>
      <c r="N61" s="36"/>
      <c r="O61" s="52">
        <f t="shared" si="0"/>
        <v>14</v>
      </c>
    </row>
    <row r="62" spans="1:15" ht="37.5" customHeight="1" thickTop="1" thickBot="1" x14ac:dyDescent="0.3">
      <c r="A62" s="53">
        <v>4</v>
      </c>
      <c r="B62" s="307" t="s">
        <v>54</v>
      </c>
      <c r="C62" s="307"/>
      <c r="D62" s="307"/>
      <c r="E62" s="307"/>
      <c r="F62" s="275"/>
      <c r="G62" s="275"/>
      <c r="H62" s="275"/>
      <c r="I62" s="54" t="s">
        <v>53</v>
      </c>
      <c r="J62" s="55">
        <v>7</v>
      </c>
      <c r="K62" s="55">
        <v>5</v>
      </c>
      <c r="L62" s="56">
        <v>5</v>
      </c>
      <c r="M62" s="36"/>
      <c r="N62" s="36"/>
      <c r="O62" s="52">
        <f t="shared" si="0"/>
        <v>17</v>
      </c>
    </row>
    <row r="63" spans="1:15" ht="37.5" customHeight="1" thickTop="1" thickBot="1" x14ac:dyDescent="0.3">
      <c r="A63" s="53">
        <v>5</v>
      </c>
      <c r="B63" s="307" t="s">
        <v>55</v>
      </c>
      <c r="C63" s="307"/>
      <c r="D63" s="307"/>
      <c r="E63" s="307"/>
      <c r="F63" s="275"/>
      <c r="G63" s="275"/>
      <c r="H63" s="275"/>
      <c r="I63" s="54" t="s">
        <v>53</v>
      </c>
      <c r="J63" s="55">
        <v>7</v>
      </c>
      <c r="K63" s="55">
        <v>5</v>
      </c>
      <c r="L63" s="56">
        <v>4</v>
      </c>
      <c r="M63" s="36"/>
      <c r="N63" s="36"/>
      <c r="O63" s="52">
        <f t="shared" si="0"/>
        <v>16</v>
      </c>
    </row>
    <row r="64" spans="1:15" ht="37.5" customHeight="1" thickTop="1" thickBot="1" x14ac:dyDescent="0.3">
      <c r="A64" s="53">
        <v>6</v>
      </c>
      <c r="B64" s="307" t="s">
        <v>56</v>
      </c>
      <c r="C64" s="307"/>
      <c r="D64" s="307"/>
      <c r="E64" s="307"/>
      <c r="F64" s="275"/>
      <c r="G64" s="275"/>
      <c r="H64" s="275"/>
      <c r="I64" s="54" t="s">
        <v>57</v>
      </c>
      <c r="J64" s="55">
        <v>4</v>
      </c>
      <c r="K64" s="55">
        <v>3</v>
      </c>
      <c r="L64" s="56">
        <v>5</v>
      </c>
      <c r="M64" s="36"/>
      <c r="N64" s="36"/>
      <c r="O64" s="52">
        <f t="shared" si="0"/>
        <v>12</v>
      </c>
    </row>
    <row r="65" spans="1:15" ht="37.5" customHeight="1" thickTop="1" thickBot="1" x14ac:dyDescent="0.3">
      <c r="A65" s="57">
        <v>7</v>
      </c>
      <c r="B65" s="308" t="s">
        <v>58</v>
      </c>
      <c r="C65" s="308"/>
      <c r="D65" s="308"/>
      <c r="E65" s="308"/>
      <c r="F65" s="277"/>
      <c r="G65" s="277"/>
      <c r="H65" s="277"/>
      <c r="I65" s="58" t="s">
        <v>57</v>
      </c>
      <c r="J65" s="59">
        <v>5</v>
      </c>
      <c r="K65" s="59">
        <v>2</v>
      </c>
      <c r="L65" s="60">
        <v>2</v>
      </c>
      <c r="M65" s="36"/>
      <c r="N65" s="36"/>
      <c r="O65" s="52">
        <f t="shared" si="0"/>
        <v>9</v>
      </c>
    </row>
    <row r="66" spans="1:15" ht="16.5" thickBot="1" x14ac:dyDescent="0.3">
      <c r="A66" s="309" t="s">
        <v>59</v>
      </c>
      <c r="B66" s="310"/>
      <c r="C66" s="310"/>
      <c r="D66" s="310"/>
      <c r="E66" s="310"/>
      <c r="F66" s="310"/>
      <c r="G66" s="310"/>
      <c r="H66" s="310"/>
      <c r="I66" s="311"/>
      <c r="J66" s="61">
        <f>SUM(J59:J65)</f>
        <v>31</v>
      </c>
      <c r="K66" s="62">
        <f>SUM(K59:K65)</f>
        <v>22</v>
      </c>
      <c r="L66" s="63">
        <f>SUM(L59:L65)</f>
        <v>22</v>
      </c>
      <c r="M66" s="64"/>
      <c r="N66" s="36"/>
      <c r="O66" s="65">
        <f>SUM(O59:O65)</f>
        <v>75</v>
      </c>
    </row>
    <row r="67" spans="1:15" ht="19.5" thickTop="1" thickBot="1" x14ac:dyDescent="0.3">
      <c r="A67" s="312" t="s">
        <v>60</v>
      </c>
      <c r="B67" s="313"/>
      <c r="C67" s="313"/>
      <c r="D67" s="313"/>
      <c r="E67" s="313"/>
      <c r="F67" s="313"/>
      <c r="G67" s="313"/>
      <c r="H67" s="313"/>
      <c r="I67" s="313"/>
      <c r="J67" s="314"/>
      <c r="K67" s="314"/>
      <c r="L67" s="315"/>
      <c r="M67" s="7"/>
      <c r="N67" s="66"/>
      <c r="O67" s="67">
        <f>O66/3</f>
        <v>25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5.25" customHeight="1" thickBot="1" x14ac:dyDescent="0.3">
      <c r="A69" s="301" t="s">
        <v>61</v>
      </c>
      <c r="B69" s="302"/>
      <c r="C69" s="302"/>
      <c r="D69" s="302"/>
      <c r="E69" s="302"/>
      <c r="F69" s="302"/>
      <c r="G69" s="302"/>
      <c r="H69" s="303"/>
      <c r="I69" s="68" t="s">
        <v>44</v>
      </c>
      <c r="J69" s="45" t="s">
        <v>45</v>
      </c>
      <c r="K69" s="146" t="s">
        <v>46</v>
      </c>
      <c r="L69" s="46" t="s">
        <v>47</v>
      </c>
      <c r="M69" s="147"/>
      <c r="N69" s="7"/>
      <c r="O69" s="47" t="s">
        <v>48</v>
      </c>
    </row>
    <row r="70" spans="1:15" ht="32.25" customHeight="1" thickTop="1" thickBot="1" x14ac:dyDescent="0.3">
      <c r="A70" s="48">
        <v>1</v>
      </c>
      <c r="B70" s="272" t="s">
        <v>62</v>
      </c>
      <c r="C70" s="272"/>
      <c r="D70" s="272"/>
      <c r="E70" s="272"/>
      <c r="F70" s="273"/>
      <c r="G70" s="273"/>
      <c r="H70" s="273"/>
      <c r="I70" s="69" t="s">
        <v>63</v>
      </c>
      <c r="J70" s="70">
        <v>4.5</v>
      </c>
      <c r="K70" s="70">
        <v>4</v>
      </c>
      <c r="L70" s="71">
        <v>5</v>
      </c>
      <c r="M70" s="72"/>
      <c r="N70" s="36"/>
      <c r="O70" s="52">
        <f>J70+K70+L70</f>
        <v>13.5</v>
      </c>
    </row>
    <row r="71" spans="1:15" ht="32.25" customHeight="1" thickTop="1" thickBot="1" x14ac:dyDescent="0.3">
      <c r="A71" s="53">
        <v>2</v>
      </c>
      <c r="B71" s="274" t="s">
        <v>64</v>
      </c>
      <c r="C71" s="274"/>
      <c r="D71" s="274"/>
      <c r="E71" s="274"/>
      <c r="F71" s="275"/>
      <c r="G71" s="275"/>
      <c r="H71" s="275"/>
      <c r="I71" s="73" t="s">
        <v>63</v>
      </c>
      <c r="J71" s="74">
        <v>4.5</v>
      </c>
      <c r="K71" s="74">
        <v>4</v>
      </c>
      <c r="L71" s="75">
        <v>5</v>
      </c>
      <c r="M71" s="72"/>
      <c r="N71" s="36"/>
      <c r="O71" s="52">
        <f>J71+K71+L71</f>
        <v>13.5</v>
      </c>
    </row>
    <row r="72" spans="1:15" ht="32.25" customHeight="1" thickTop="1" thickBot="1" x14ac:dyDescent="0.3">
      <c r="A72" s="57">
        <v>3</v>
      </c>
      <c r="B72" s="276" t="s">
        <v>65</v>
      </c>
      <c r="C72" s="276"/>
      <c r="D72" s="276"/>
      <c r="E72" s="276"/>
      <c r="F72" s="277"/>
      <c r="G72" s="277"/>
      <c r="H72" s="277"/>
      <c r="I72" s="76" t="s">
        <v>63</v>
      </c>
      <c r="J72" s="77">
        <v>4</v>
      </c>
      <c r="K72" s="77">
        <v>4</v>
      </c>
      <c r="L72" s="78">
        <v>5</v>
      </c>
      <c r="M72" s="72"/>
      <c r="N72" s="36"/>
      <c r="O72" s="52">
        <f>J72+K72+L72</f>
        <v>13</v>
      </c>
    </row>
    <row r="73" spans="1:15" ht="16.5" thickTop="1" thickBot="1" x14ac:dyDescent="0.3">
      <c r="A73" s="35"/>
      <c r="B73" s="278" t="s">
        <v>66</v>
      </c>
      <c r="C73" s="279"/>
      <c r="D73" s="279"/>
      <c r="E73" s="279"/>
      <c r="F73" s="279"/>
      <c r="G73" s="279"/>
      <c r="H73" s="279"/>
      <c r="I73" s="280"/>
      <c r="J73" s="79">
        <f>SUM(J70:J72)</f>
        <v>13</v>
      </c>
      <c r="K73" s="79">
        <f>SUM(K70:K72)</f>
        <v>12</v>
      </c>
      <c r="L73" s="80">
        <f>SUM(L70:L72)</f>
        <v>15</v>
      </c>
      <c r="M73" s="72"/>
      <c r="N73" s="36"/>
      <c r="O73" s="81">
        <f>SUM(O70:O72)</f>
        <v>40</v>
      </c>
    </row>
    <row r="74" spans="1:15" ht="19.5" thickTop="1" thickBot="1" x14ac:dyDescent="0.3">
      <c r="A74" s="281" t="s">
        <v>67</v>
      </c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3"/>
      <c r="M74" s="72"/>
      <c r="N74" s="36"/>
      <c r="O74" s="67">
        <f>O73/3</f>
        <v>13.333333333333334</v>
      </c>
    </row>
    <row r="75" spans="1:15" ht="19.5" thickTop="1" thickBot="1" x14ac:dyDescent="0.3">
      <c r="A75" s="284"/>
      <c r="B75" s="285"/>
      <c r="C75" s="285"/>
      <c r="D75" s="285"/>
      <c r="E75" s="285"/>
      <c r="F75" s="285"/>
      <c r="G75" s="285"/>
      <c r="H75" s="285"/>
      <c r="I75" s="285"/>
      <c r="J75" s="285"/>
      <c r="K75" s="286"/>
      <c r="L75" s="286"/>
      <c r="M75" s="72"/>
      <c r="N75" s="36"/>
      <c r="O75" s="148"/>
    </row>
    <row r="76" spans="1:15" ht="33" customHeight="1" thickBot="1" x14ac:dyDescent="0.3">
      <c r="A76" s="287" t="s">
        <v>68</v>
      </c>
      <c r="B76" s="288"/>
      <c r="C76" s="288"/>
      <c r="D76" s="288"/>
      <c r="E76" s="288"/>
      <c r="F76" s="288"/>
      <c r="G76" s="288"/>
      <c r="H76" s="289"/>
      <c r="I76" s="82" t="s">
        <v>44</v>
      </c>
      <c r="J76" s="47" t="s">
        <v>45</v>
      </c>
      <c r="K76" s="147"/>
      <c r="L76" s="147"/>
      <c r="M76" s="72"/>
      <c r="N76" s="36"/>
      <c r="O76" s="83" t="s">
        <v>48</v>
      </c>
    </row>
    <row r="77" spans="1:15" ht="37.5" customHeight="1" thickBot="1" x14ac:dyDescent="0.3">
      <c r="A77" s="84">
        <v>1</v>
      </c>
      <c r="B77" s="290" t="s">
        <v>69</v>
      </c>
      <c r="C77" s="290"/>
      <c r="D77" s="290"/>
      <c r="E77" s="290"/>
      <c r="F77" s="291"/>
      <c r="G77" s="292"/>
      <c r="H77" s="293"/>
      <c r="I77" s="85" t="s">
        <v>63</v>
      </c>
      <c r="J77" s="80">
        <v>3</v>
      </c>
      <c r="K77" s="72"/>
      <c r="L77" s="72"/>
      <c r="M77" s="72"/>
      <c r="N77" s="36"/>
      <c r="O77" s="86">
        <f>J77</f>
        <v>3</v>
      </c>
    </row>
    <row r="78" spans="1:15" ht="37.5" customHeight="1" thickBot="1" x14ac:dyDescent="0.3">
      <c r="A78" s="53">
        <v>2</v>
      </c>
      <c r="B78" s="274" t="s">
        <v>70</v>
      </c>
      <c r="C78" s="274"/>
      <c r="D78" s="274"/>
      <c r="E78" s="274"/>
      <c r="F78" s="275"/>
      <c r="G78" s="294"/>
      <c r="H78" s="295"/>
      <c r="I78" s="87" t="s">
        <v>63</v>
      </c>
      <c r="J78" s="88">
        <v>2</v>
      </c>
      <c r="K78" s="72"/>
      <c r="L78" s="72"/>
      <c r="M78" s="72"/>
      <c r="N78" s="36"/>
      <c r="O78" s="86">
        <f>J78</f>
        <v>2</v>
      </c>
    </row>
    <row r="79" spans="1:15" ht="37.5" customHeight="1" thickBot="1" x14ac:dyDescent="0.3">
      <c r="A79" s="57">
        <v>3</v>
      </c>
      <c r="B79" s="276" t="s">
        <v>71</v>
      </c>
      <c r="C79" s="276"/>
      <c r="D79" s="276"/>
      <c r="E79" s="276"/>
      <c r="F79" s="277"/>
      <c r="G79" s="296"/>
      <c r="H79" s="297"/>
      <c r="I79" s="89" t="s">
        <v>63</v>
      </c>
      <c r="J79" s="90">
        <v>4</v>
      </c>
      <c r="K79" s="72"/>
      <c r="L79" s="72"/>
      <c r="M79" s="72"/>
      <c r="N79" s="36"/>
      <c r="O79" s="86">
        <f>J79</f>
        <v>4</v>
      </c>
    </row>
    <row r="80" spans="1:15" ht="16.5" thickBot="1" x14ac:dyDescent="0.3">
      <c r="A80" s="298" t="s">
        <v>72</v>
      </c>
      <c r="B80" s="299"/>
      <c r="C80" s="299"/>
      <c r="D80" s="299"/>
      <c r="E80" s="299"/>
      <c r="F80" s="299"/>
      <c r="G80" s="299"/>
      <c r="H80" s="299"/>
      <c r="I80" s="300"/>
      <c r="J80" s="20">
        <f>SUM(J77:J79)</f>
        <v>9</v>
      </c>
      <c r="K80" s="64"/>
      <c r="L80" s="64"/>
      <c r="M80" s="64"/>
      <c r="N80" s="36"/>
      <c r="O80" s="31"/>
    </row>
    <row r="81" spans="1:15" ht="19.5" thickTop="1" thickBot="1" x14ac:dyDescent="0.3">
      <c r="A81" s="269" t="s">
        <v>73</v>
      </c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1"/>
      <c r="M81" s="64"/>
      <c r="N81" s="36"/>
      <c r="O81" s="67">
        <f>SUM(O77:O79)</f>
        <v>9</v>
      </c>
    </row>
    <row r="82" spans="1:15" x14ac:dyDescent="0.25">
      <c r="A82" s="37"/>
      <c r="B82" s="7"/>
      <c r="C82" s="7"/>
      <c r="D82" s="7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2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43" t="s">
        <v>74</v>
      </c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5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246" t="s">
        <v>75</v>
      </c>
      <c r="B86" s="247"/>
      <c r="C86" s="247"/>
      <c r="D86" s="247"/>
      <c r="E86" s="247"/>
      <c r="F86" s="248"/>
      <c r="G86" s="248"/>
      <c r="H86" s="249"/>
      <c r="I86" s="82" t="s">
        <v>44</v>
      </c>
      <c r="J86" s="147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250" t="s">
        <v>76</v>
      </c>
      <c r="C87" s="251"/>
      <c r="D87" s="251"/>
      <c r="E87" s="251"/>
      <c r="F87" s="252"/>
      <c r="G87" s="252"/>
      <c r="H87" s="253"/>
      <c r="I87" s="92" t="s">
        <v>77</v>
      </c>
      <c r="J87" s="93"/>
      <c r="K87" s="42"/>
      <c r="L87" s="42"/>
      <c r="M87" s="42"/>
      <c r="N87" s="36"/>
      <c r="O87" s="94">
        <v>4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254" t="s">
        <v>78</v>
      </c>
      <c r="B89" s="255"/>
      <c r="C89" s="255"/>
      <c r="D89" s="255"/>
      <c r="E89" s="255"/>
      <c r="F89" s="255"/>
      <c r="G89" s="255"/>
      <c r="H89" s="255"/>
      <c r="I89" s="255"/>
      <c r="J89" s="255"/>
      <c r="K89" s="256"/>
      <c r="L89" s="93"/>
      <c r="M89" s="7"/>
      <c r="N89" s="98"/>
      <c r="O89" s="99">
        <f>O87</f>
        <v>4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257" t="s">
        <v>79</v>
      </c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9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260" t="s">
        <v>23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2"/>
      <c r="L93" s="100"/>
      <c r="M93" s="100"/>
      <c r="N93" s="101"/>
      <c r="O93" s="102">
        <f>O41</f>
        <v>14.04</v>
      </c>
    </row>
    <row r="94" spans="1:15" ht="18" x14ac:dyDescent="0.25">
      <c r="A94" s="263" t="s">
        <v>80</v>
      </c>
      <c r="B94" s="264"/>
      <c r="C94" s="264"/>
      <c r="D94" s="264"/>
      <c r="E94" s="264"/>
      <c r="F94" s="264"/>
      <c r="G94" s="264"/>
      <c r="H94" s="264"/>
      <c r="I94" s="264"/>
      <c r="J94" s="264"/>
      <c r="K94" s="265"/>
      <c r="L94" s="100"/>
      <c r="M94" s="100"/>
      <c r="N94" s="101"/>
      <c r="O94" s="103">
        <f>O67</f>
        <v>25</v>
      </c>
    </row>
    <row r="95" spans="1:15" ht="18" x14ac:dyDescent="0.25">
      <c r="A95" s="263" t="s">
        <v>81</v>
      </c>
      <c r="B95" s="264"/>
      <c r="C95" s="264"/>
      <c r="D95" s="264"/>
      <c r="E95" s="264"/>
      <c r="F95" s="264"/>
      <c r="G95" s="264"/>
      <c r="H95" s="264"/>
      <c r="I95" s="264"/>
      <c r="J95" s="264"/>
      <c r="K95" s="265"/>
      <c r="L95" s="100"/>
      <c r="M95" s="100"/>
      <c r="N95" s="101"/>
      <c r="O95" s="104">
        <f>O74</f>
        <v>13.333333333333334</v>
      </c>
    </row>
    <row r="96" spans="1:15" ht="18" x14ac:dyDescent="0.25">
      <c r="A96" s="263" t="s">
        <v>82</v>
      </c>
      <c r="B96" s="264"/>
      <c r="C96" s="264"/>
      <c r="D96" s="264"/>
      <c r="E96" s="264"/>
      <c r="F96" s="264"/>
      <c r="G96" s="264"/>
      <c r="H96" s="264"/>
      <c r="I96" s="264"/>
      <c r="J96" s="264"/>
      <c r="K96" s="265"/>
      <c r="L96" s="100"/>
      <c r="M96" s="100"/>
      <c r="N96" s="101"/>
      <c r="O96" s="105">
        <f>O81</f>
        <v>9</v>
      </c>
    </row>
    <row r="97" spans="1:15" ht="18.75" thickBot="1" x14ac:dyDescent="0.3">
      <c r="A97" s="266" t="s">
        <v>83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8"/>
      <c r="L97" s="100"/>
      <c r="M97" s="100"/>
      <c r="N97" s="101"/>
      <c r="O97" s="105">
        <f>O87</f>
        <v>4</v>
      </c>
    </row>
    <row r="98" spans="1:15" ht="24.75" thickTop="1" thickBot="1" x14ac:dyDescent="0.3">
      <c r="A98" s="238" t="s">
        <v>84</v>
      </c>
      <c r="B98" s="239"/>
      <c r="C98" s="239"/>
      <c r="D98" s="239"/>
      <c r="E98" s="239"/>
      <c r="F98" s="239"/>
      <c r="G98" s="239"/>
      <c r="H98" s="239"/>
      <c r="I98" s="239"/>
      <c r="J98" s="239"/>
      <c r="K98" s="240"/>
      <c r="L98" s="106"/>
      <c r="M98" s="107"/>
      <c r="N98" s="108"/>
      <c r="O98" s="109">
        <f>SUM(O93:O97)</f>
        <v>65.373333333333335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selectLockedCells="1" selectUnlockedCell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RESULTADOS</vt:lpstr>
      <vt:lpstr>VARGAS RESTREPO JOHNNY HUMBERTO</vt:lpstr>
      <vt:lpstr>SANTIAGO PULIDO JUAN MANUEL </vt:lpstr>
      <vt:lpstr>FLOREZ BOLAÑOS JAIME </vt:lpstr>
      <vt:lpstr>RAMON ENDO ADELA </vt:lpstr>
      <vt:lpstr>VEGA ARMENTA ALCELMO JOSE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2015-06-23T01:39:53Z</dcterms:modified>
</cp:coreProperties>
</file>