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1. MEDICINA VETERINARIA Y ZOOTECNIA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15" r:id="rId2"/>
    <sheet name="HEISSA BERNAL" sheetId="6" r:id="rId3"/>
    <sheet name="SANTIAGO BOTERO" sheetId="5" r:id="rId4"/>
    <sheet name="VICENTE DIAZ" sheetId="12" r:id="rId5"/>
    <sheet name="CESAR ZAPATA" sheetId="11" r:id="rId6"/>
    <sheet name="ALEXANDER NIVIA" sheetId="2" r:id="rId7"/>
    <sheet name="JULIAN BOTERO" sheetId="9" r:id="rId8"/>
    <sheet name="PAULA CARDENAS" sheetId="10" r:id="rId9"/>
    <sheet name="HARVEY RODRIGUEZ ORTIZ" sheetId="14" r:id="rId10"/>
  </sheets>
  <definedNames>
    <definedName name="_xlnm._FilterDatabase" localSheetId="0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5" l="1"/>
  <c r="K15" i="15"/>
  <c r="J13" i="15" l="1"/>
  <c r="I13" i="15"/>
  <c r="H13" i="15"/>
  <c r="G13" i="15"/>
  <c r="F13" i="15"/>
  <c r="J12" i="15"/>
  <c r="I12" i="15"/>
  <c r="H12" i="15"/>
  <c r="G12" i="15"/>
  <c r="F12" i="15"/>
  <c r="J11" i="15"/>
  <c r="I11" i="15"/>
  <c r="H11" i="15"/>
  <c r="G11" i="15"/>
  <c r="F11" i="15"/>
  <c r="J10" i="15"/>
  <c r="I10" i="15"/>
  <c r="H10" i="15"/>
  <c r="G10" i="15"/>
  <c r="F10" i="15"/>
  <c r="J9" i="15"/>
  <c r="I9" i="15"/>
  <c r="H9" i="15"/>
  <c r="G9" i="15"/>
  <c r="F9" i="15"/>
  <c r="J8" i="15"/>
  <c r="I8" i="15"/>
  <c r="H8" i="15"/>
  <c r="G8" i="15"/>
  <c r="F8" i="15"/>
  <c r="J7" i="15"/>
  <c r="I7" i="15"/>
  <c r="H7" i="15"/>
  <c r="G7" i="15"/>
  <c r="F7" i="15"/>
  <c r="J6" i="15"/>
  <c r="I6" i="15"/>
  <c r="H6" i="15"/>
  <c r="G6" i="15"/>
  <c r="F6" i="15"/>
  <c r="K8" i="15" l="1"/>
  <c r="K9" i="15"/>
  <c r="K11" i="15"/>
  <c r="K10" i="15"/>
  <c r="K7" i="15"/>
  <c r="K12" i="15"/>
  <c r="K13" i="15"/>
  <c r="K6" i="15"/>
  <c r="O97" i="14"/>
  <c r="O89" i="14"/>
  <c r="J80" i="14"/>
  <c r="O79" i="14"/>
  <c r="O81" i="14" s="1"/>
  <c r="O96" i="14" s="1"/>
  <c r="O78" i="14"/>
  <c r="O77" i="14"/>
  <c r="L73" i="14"/>
  <c r="K73" i="14"/>
  <c r="J73" i="14"/>
  <c r="O72" i="14"/>
  <c r="O73" i="14" s="1"/>
  <c r="O74" i="14" s="1"/>
  <c r="O95" i="14" s="1"/>
  <c r="O71" i="14"/>
  <c r="O70" i="14"/>
  <c r="L66" i="14"/>
  <c r="K66" i="14"/>
  <c r="J66" i="14"/>
  <c r="O65" i="14"/>
  <c r="O64" i="14"/>
  <c r="O63" i="14"/>
  <c r="O62" i="14"/>
  <c r="O61" i="14"/>
  <c r="O60" i="14"/>
  <c r="O59" i="14"/>
  <c r="O38" i="14"/>
  <c r="L11" i="14" s="1"/>
  <c r="O33" i="14"/>
  <c r="K11" i="14" s="1"/>
  <c r="O28" i="14"/>
  <c r="J11" i="14" s="1"/>
  <c r="O23" i="14"/>
  <c r="I11" i="14"/>
  <c r="G11" i="14"/>
  <c r="E11" i="14"/>
  <c r="C11" i="14"/>
  <c r="E6" i="14"/>
  <c r="E5" i="14"/>
  <c r="E4" i="14"/>
  <c r="Q2" i="14"/>
  <c r="O66" i="14" l="1"/>
  <c r="O67" i="14" s="1"/>
  <c r="O94" i="14" s="1"/>
  <c r="O11" i="14"/>
  <c r="O41" i="14"/>
  <c r="O93" i="14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O98" i="14" l="1"/>
  <c r="O97" i="12"/>
  <c r="O89" i="12"/>
  <c r="J80" i="12"/>
  <c r="O79" i="12"/>
  <c r="O78" i="12"/>
  <c r="O77" i="12"/>
  <c r="L73" i="12"/>
  <c r="K73" i="12"/>
  <c r="J73" i="12"/>
  <c r="O72" i="12"/>
  <c r="O71" i="12"/>
  <c r="O70" i="12"/>
  <c r="L66" i="12"/>
  <c r="K66" i="12"/>
  <c r="J66" i="12"/>
  <c r="O65" i="12"/>
  <c r="O64" i="12"/>
  <c r="O63" i="12"/>
  <c r="O62" i="12"/>
  <c r="O61" i="12"/>
  <c r="O60" i="12"/>
  <c r="O59" i="12"/>
  <c r="O38" i="12"/>
  <c r="L11" i="12" s="1"/>
  <c r="O33" i="12"/>
  <c r="K11" i="12" s="1"/>
  <c r="O28" i="12"/>
  <c r="O23" i="12"/>
  <c r="J11" i="12"/>
  <c r="I11" i="12"/>
  <c r="G11" i="12"/>
  <c r="E11" i="12"/>
  <c r="C11" i="12"/>
  <c r="E6" i="12"/>
  <c r="E5" i="12"/>
  <c r="E4" i="12"/>
  <c r="Q2" i="12"/>
  <c r="S22" i="11"/>
  <c r="S21" i="11"/>
  <c r="O97" i="11"/>
  <c r="O89" i="11"/>
  <c r="J80" i="11"/>
  <c r="O79" i="11"/>
  <c r="O78" i="11"/>
  <c r="O77" i="11"/>
  <c r="O81" i="11" s="1"/>
  <c r="O96" i="11" s="1"/>
  <c r="L73" i="11"/>
  <c r="K73" i="11"/>
  <c r="J73" i="11"/>
  <c r="O72" i="11"/>
  <c r="O71" i="11"/>
  <c r="O70" i="11"/>
  <c r="L66" i="11"/>
  <c r="K66" i="11"/>
  <c r="J66" i="11"/>
  <c r="O65" i="11"/>
  <c r="O64" i="11"/>
  <c r="O63" i="11"/>
  <c r="O62" i="11"/>
  <c r="O61" i="11"/>
  <c r="O60" i="11"/>
  <c r="O59" i="11"/>
  <c r="O38" i="11"/>
  <c r="L11" i="11" s="1"/>
  <c r="O33" i="11"/>
  <c r="K11" i="11" s="1"/>
  <c r="O28" i="11"/>
  <c r="J11" i="11" s="1"/>
  <c r="O23" i="11"/>
  <c r="I11" i="11"/>
  <c r="G11" i="11"/>
  <c r="E11" i="11"/>
  <c r="C11" i="11"/>
  <c r="E6" i="11"/>
  <c r="E5" i="11"/>
  <c r="E4" i="11"/>
  <c r="Q2" i="11"/>
  <c r="O97" i="10"/>
  <c r="O89" i="10"/>
  <c r="J80" i="10"/>
  <c r="O79" i="10"/>
  <c r="O78" i="10"/>
  <c r="O77" i="10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O28" i="10"/>
  <c r="J11" i="10" s="1"/>
  <c r="O23" i="10"/>
  <c r="K11" i="10"/>
  <c r="I11" i="10"/>
  <c r="G11" i="10"/>
  <c r="E11" i="10"/>
  <c r="C11" i="10"/>
  <c r="E6" i="10"/>
  <c r="E5" i="10"/>
  <c r="E4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J11" i="9" s="1"/>
  <c r="O23" i="9"/>
  <c r="I11" i="9"/>
  <c r="G11" i="9"/>
  <c r="E11" i="9"/>
  <c r="C11" i="9"/>
  <c r="E6" i="9"/>
  <c r="E5" i="9"/>
  <c r="E4" i="9"/>
  <c r="Q2" i="9"/>
  <c r="O81" i="10" l="1"/>
  <c r="O96" i="10" s="1"/>
  <c r="O73" i="10"/>
  <c r="O74" i="10" s="1"/>
  <c r="O95" i="10" s="1"/>
  <c r="O66" i="10"/>
  <c r="O67" i="10" s="1"/>
  <c r="O94" i="10" s="1"/>
  <c r="O73" i="11"/>
  <c r="O74" i="11" s="1"/>
  <c r="O95" i="11" s="1"/>
  <c r="O66" i="11"/>
  <c r="O67" i="11" s="1"/>
  <c r="O94" i="11" s="1"/>
  <c r="O81" i="9"/>
  <c r="O96" i="9" s="1"/>
  <c r="O73" i="9"/>
  <c r="O74" i="9" s="1"/>
  <c r="O95" i="9" s="1"/>
  <c r="O66" i="9"/>
  <c r="O67" i="9" s="1"/>
  <c r="O94" i="9" s="1"/>
  <c r="O81" i="12"/>
  <c r="O96" i="12" s="1"/>
  <c r="O73" i="12"/>
  <c r="O74" i="12" s="1"/>
  <c r="O95" i="12" s="1"/>
  <c r="O66" i="12"/>
  <c r="O67" i="12" s="1"/>
  <c r="O94" i="12" s="1"/>
  <c r="O41" i="12"/>
  <c r="O93" i="12" s="1"/>
  <c r="O11" i="12"/>
  <c r="O11" i="11"/>
  <c r="O41" i="11"/>
  <c r="O93" i="11" s="1"/>
  <c r="O11" i="10"/>
  <c r="O41" i="10"/>
  <c r="O93" i="10" s="1"/>
  <c r="O41" i="9"/>
  <c r="O93" i="9" s="1"/>
  <c r="O11" i="9"/>
  <c r="O97" i="6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O23" i="6"/>
  <c r="I11" i="6"/>
  <c r="G11" i="6"/>
  <c r="E11" i="6"/>
  <c r="C11" i="6"/>
  <c r="E6" i="6"/>
  <c r="E5" i="6"/>
  <c r="Q2" i="6"/>
  <c r="O97" i="5"/>
  <c r="O89" i="5"/>
  <c r="J80" i="5"/>
  <c r="O79" i="5"/>
  <c r="O81" i="5" s="1"/>
  <c r="O96" i="5" s="1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O23" i="5"/>
  <c r="J11" i="5"/>
  <c r="I11" i="5"/>
  <c r="G11" i="5"/>
  <c r="E11" i="5"/>
  <c r="C11" i="5"/>
  <c r="E6" i="5"/>
  <c r="E5" i="5"/>
  <c r="Q2" i="5"/>
  <c r="O98" i="10" l="1"/>
  <c r="O98" i="11"/>
  <c r="O98" i="9"/>
  <c r="O98" i="12"/>
  <c r="O81" i="6"/>
  <c r="O96" i="6" s="1"/>
  <c r="O66" i="6"/>
  <c r="O67" i="6" s="1"/>
  <c r="O94" i="6" s="1"/>
  <c r="O66" i="5"/>
  <c r="O67" i="5" s="1"/>
  <c r="O94" i="5" s="1"/>
  <c r="O73" i="5"/>
  <c r="O74" i="5" s="1"/>
  <c r="O95" i="5" s="1"/>
  <c r="O41" i="6"/>
  <c r="O93" i="6" s="1"/>
  <c r="J11" i="6"/>
  <c r="O11" i="6" s="1"/>
  <c r="O11" i="5"/>
  <c r="O41" i="5"/>
  <c r="O93" i="5" s="1"/>
  <c r="O98" i="6" l="1"/>
  <c r="O98" i="5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6" l="1"/>
  <c r="E4" i="5"/>
  <c r="E4" i="2"/>
  <c r="AD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s="1"/>
  <c r="O81" i="2" l="1"/>
  <c r="O96" i="2" s="1"/>
  <c r="O66" i="2"/>
  <c r="O67" i="2" s="1"/>
  <c r="O94" i="2" s="1"/>
  <c r="O73" i="2"/>
  <c r="O74" i="2" s="1"/>
  <c r="O95" i="2" s="1"/>
  <c r="O93" i="2"/>
  <c r="O98" i="2" l="1"/>
</calcChain>
</file>

<file path=xl/sharedStrings.xml><?xml version="1.0" encoding="utf-8"?>
<sst xmlns="http://schemas.openxmlformats.org/spreadsheetml/2006/main" count="1174" uniqueCount="315">
  <si>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</si>
  <si>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</si>
  <si>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</si>
  <si>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</si>
  <si>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</si>
  <si>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</si>
  <si>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</si>
  <si>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</si>
  <si>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</si>
  <si>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</si>
  <si>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</si>
  <si>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</si>
  <si>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</si>
  <si>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</si>
  <si>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</si>
  <si>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</si>
  <si>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</si>
  <si>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</si>
  <si>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</si>
  <si>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</si>
  <si>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</si>
  <si>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</si>
  <si>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</si>
  <si>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</si>
  <si>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</si>
  <si>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</si>
  <si>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</si>
  <si>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</si>
  <si>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</si>
  <si>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</si>
  <si>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</si>
  <si>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</si>
  <si>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</si>
  <si>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</si>
  <si>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</si>
  <si>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</si>
  <si>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</si>
  <si>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</si>
  <si>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</si>
  <si>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</si>
  <si>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</si>
  <si>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</si>
  <si>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</si>
  <si>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</si>
  <si>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</si>
  <si>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</si>
  <si>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</si>
  <si>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</si>
  <si>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</si>
  <si>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</si>
  <si>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</si>
  <si>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</si>
  <si>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</si>
  <si>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</si>
  <si>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</si>
  <si>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</si>
  <si>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</si>
  <si>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</si>
  <si>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</si>
  <si>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</si>
  <si>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</si>
  <si>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</si>
  <si>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</si>
  <si>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</si>
  <si>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</si>
  <si>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</si>
  <si>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</si>
  <si>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</si>
  <si>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</si>
  <si>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</si>
  <si>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</si>
  <si>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</si>
  <si>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</si>
  <si>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</si>
  <si>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</si>
  <si>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</si>
  <si>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</si>
  <si>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</si>
  <si>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</si>
  <si>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</si>
  <si>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</si>
  <si>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</si>
  <si>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</si>
  <si>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</si>
  <si>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</si>
  <si>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</si>
  <si>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</si>
  <si>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</si>
  <si>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</si>
  <si>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</si>
  <si>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</si>
  <si>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</si>
  <si>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</si>
  <si>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</si>
  <si>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</si>
  <si>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</si>
  <si>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CONVOCATORIA SEMESTRE A DE 2015</t>
  </si>
  <si>
    <t>NÚMERO LIBROS</t>
  </si>
  <si>
    <t>NÚMERO CD'S</t>
  </si>
  <si>
    <t>CC</t>
  </si>
  <si>
    <t>NO REGISTRA</t>
  </si>
  <si>
    <t>FLORENCIA</t>
  </si>
  <si>
    <t>DEPARTAMENTO</t>
  </si>
  <si>
    <t>CAQUETA</t>
  </si>
  <si>
    <t>FÍSICO</t>
  </si>
  <si>
    <t>ZAPATA ORTIZ</t>
  </si>
  <si>
    <t>CESAR AUGUSTO</t>
  </si>
  <si>
    <t>3132958165
4353790</t>
  </si>
  <si>
    <t>cesaruniamazonia@gmail.com</t>
  </si>
  <si>
    <t>CARRERA 8 # 7-75 BARRIO ESTRELLA</t>
  </si>
  <si>
    <t>MÉDICO VETERINARIO ZOOTECNISTA - UNIVERSIDAD DE LA AMAZONIA - 15/12/2006</t>
  </si>
  <si>
    <t>ESPECIALISTA EN SISTEMAS SOSTENIBLES DE PRODUCCIÓN PECUARIA - UNIVERSIDAD DE LA AMAZONIA - 19/12/2008</t>
  </si>
  <si>
    <t>MAGISTER EN AGROFORESTERÍA - UNIVERSIDAD DE LA AMAZONIA - 29/06/2012</t>
  </si>
  <si>
    <t>MVZ-P-01-3</t>
  </si>
  <si>
    <t>VELEZ TERRANOVA</t>
  </si>
  <si>
    <t>OSCAR MAURICIO</t>
  </si>
  <si>
    <t>3132294877
2726013</t>
  </si>
  <si>
    <t>om_velezterra@hotmail.com</t>
  </si>
  <si>
    <t>CARRERA 29 A N° 21-47 PALMIRA - VALLE DEL CAUCA</t>
  </si>
  <si>
    <t>PALMIRA</t>
  </si>
  <si>
    <t>ZOOTECNISTA - UNIVERSIDAD NACIONAL DE COLOMBIA - 31/07/2009</t>
  </si>
  <si>
    <t>MAGISTER EN CIENCIAS AGRARIAS - UNIVERSIDAD NACIONAL DE COLOMBIA - 15/12/2011</t>
  </si>
  <si>
    <t>DOCTORADO EN CIENCIAS AGROPECUARIAS - UNIVERSIDAD NACIONAL DE COLOMBIA - NO GRADUADO</t>
  </si>
  <si>
    <t>RODRIGUEZ ORTIZ</t>
  </si>
  <si>
    <t>HARVY</t>
  </si>
  <si>
    <t>3134204215
2748246</t>
  </si>
  <si>
    <t>harvyr@gmail.com</t>
  </si>
  <si>
    <t>CALLE 67 # 5-90 INT 3 APT 201 CONJUNTO RED ALAMEDA</t>
  </si>
  <si>
    <t>IBAGUE</t>
  </si>
  <si>
    <t>TOLIMA</t>
  </si>
  <si>
    <t>MEDICO VETERINARIO Y ZOOTECNIA - UNIVERSIDAD DEL TOLIMA - 30/04/1987</t>
  </si>
  <si>
    <t>MAGISTER EN DESARROLLO RURAL - UNIVERSIDAD JAVERIANA, BOGOTA - 05/12/2002</t>
  </si>
  <si>
    <t>MORENO SANDOVAL</t>
  </si>
  <si>
    <t>JOHN ALEXANDER</t>
  </si>
  <si>
    <t>3143654449
8780170</t>
  </si>
  <si>
    <t>zootjams@gmail.com</t>
  </si>
  <si>
    <t>CARRERA 63A N° 21B-11 MANZANA 7, CASA 5 CIUDADELA COMFENALCO</t>
  </si>
  <si>
    <t>FUSAGASUGA</t>
  </si>
  <si>
    <t>ZOOTECNISTA - UNIVERSIDAD DE CUNDINAMARCA - 26/07/2002</t>
  </si>
  <si>
    <t>ESPECIALISTA EN ESTADISTICA APLICADA - FUNDACION UNIVERSITARIA LOS LIBERTADORES - 14/10/2005
ESPECIALISTA EN NUTRICION Y ALIMENTACION ANIMAL - UNIVERSIDAD DE CUNDINAMARCA - NO GRADUADO</t>
  </si>
  <si>
    <t>MAESTRIA EN CIENCIAS AGRARIAS - UNIVERSIDAD NACIONAL DE COLOMBIA, PALMIRA - NO GRADUADO</t>
  </si>
  <si>
    <t>CUERVO VIVAS</t>
  </si>
  <si>
    <t>WILMER ALFONSO</t>
  </si>
  <si>
    <t>3185212676
3185212676</t>
  </si>
  <si>
    <t>wilalcu@gmail.com</t>
  </si>
  <si>
    <t>CARRERA 54 D N° 187-43 MIRANDELA 9 INTERIOR 2 APTO 101</t>
  </si>
  <si>
    <t>BOGOTA</t>
  </si>
  <si>
    <t>CUNDINAMARCA</t>
  </si>
  <si>
    <t>ZOOTECNISTA - UNIVERSIDAD NACIONAL DE COLOMBIA - 25/08/2006</t>
  </si>
  <si>
    <t>ESPECIALISTA EN NUTRICION ANIMAL - UNIVERSIDAD NACIONAL DE COLOMBIA - 30/07/2009</t>
  </si>
  <si>
    <t>MAGISTER EN CIENCIAS AGRARIAS - UNIVERSIDAD NACIONAL DE COLOMBIA - 19/03/2015</t>
  </si>
  <si>
    <t>TALERO URREGO</t>
  </si>
  <si>
    <t>3138309802
8732512</t>
  </si>
  <si>
    <t>catalerou@ut.edu.co</t>
  </si>
  <si>
    <t>DIAGONAL 18 NO. 20-29</t>
  </si>
  <si>
    <t>ZOOTECNISTA - UNIVERSIDAD NACIONAL DE COLOMBIA - 11/06/2004</t>
  </si>
  <si>
    <t>MAGISTER EN PRODUCCION ANIMAL - UNIVERSIDAD NACIONAL DE COLOMBIA - 25/04/2014</t>
  </si>
  <si>
    <t>DIAZ AVILA</t>
  </si>
  <si>
    <t>VICENTE ALFONSO</t>
  </si>
  <si>
    <t>3003850982
2658926</t>
  </si>
  <si>
    <t>vadiaza@ut.edu.co
veterinodiaz@gmail.com</t>
  </si>
  <si>
    <t>CALLE 27 NO. 8-55 APARTAMENTO 301 EDIFICIO RAMIREZ</t>
  </si>
  <si>
    <t>MEDICO VETERINARIO Y ZOOTECNISTA - UNIVERSIDAD DEL TOLIMA - 26/09/2008</t>
  </si>
  <si>
    <t>MAGISTER EN CIENCIAS PECUARIAS - UNIVERSIDAD DEL TOLIMA - 05/12/2014</t>
  </si>
  <si>
    <t>ANGEL BOTERO</t>
  </si>
  <si>
    <t>SANTIAGO</t>
  </si>
  <si>
    <t>santiangel@yahoo.com</t>
  </si>
  <si>
    <t>CALLE 57A NO. 20B-31</t>
  </si>
  <si>
    <t>NEIVA</t>
  </si>
  <si>
    <t>MEDICO VETERINARIO ZOOTECNISTA - UNIVERSIDAD DE CALDAS - 25/05/2001</t>
  </si>
  <si>
    <t>MAGISTER EN SISTEMAS DE PRODUCCION AGROPECUARIA - UNIVERSIDAD DE CALDAS - 20/03/2009</t>
  </si>
  <si>
    <t>CARDENAS VILLARRAGA</t>
  </si>
  <si>
    <t>PAULA ANDREA</t>
  </si>
  <si>
    <t>mvzpcardenas@yahoo.com
pcardenas@corhuila.edu.co</t>
  </si>
  <si>
    <t>CALLE 21 # 6-01, BARRIO QUIRINAL</t>
  </si>
  <si>
    <t>MEDICO VETERINARIO ZOOTECNISTA - UNIVERSIDAD DEL TOLIMA - 17/12/1999</t>
  </si>
  <si>
    <t>MAESTRIA EN CIENCIAS AGRARIAS - UNIVERSIDAD NACIONAL DE COLOMBIA, PALMIRA - 22/06/2007</t>
  </si>
  <si>
    <t>BARRETO CRUZ</t>
  </si>
  <si>
    <t>OLGA TERESA</t>
  </si>
  <si>
    <t>3112136217
2607350</t>
  </si>
  <si>
    <t>olgatbarreto@hotmail.com</t>
  </si>
  <si>
    <t>MEDICO VETERINARIO Y ZOOTECNIA - UNIVERSIDAD DEL TOLIMA - 13/04/2007</t>
  </si>
  <si>
    <t>MASTER EN ZOOTECNIA (SISTEMAS DE PRODUCCION PECUARIA) - UNIVERSIDAD DE ESTUDUAL DE MARINGA - 22/11/2012</t>
  </si>
  <si>
    <t>HERNANDEZ</t>
  </si>
  <si>
    <t>ERIKA ANDREA</t>
  </si>
  <si>
    <t>andreita056@hotmail.com</t>
  </si>
  <si>
    <t>AVENIDA 2B # 32 AN 33 CONJUNTO RINCON DE LA FLORA II APARTAMENTO 603 TORRE D BARRIO PRADOS DEL NORTE</t>
  </si>
  <si>
    <t>CALI</t>
  </si>
  <si>
    <t>ZOOTECNIA - UNIVERSIDAD NACIONAL DE COLOMBIA - 23/07/2010</t>
  </si>
  <si>
    <t>MAGISTER EN PRODUCCION ANIMAL - UNIVERSIDAD NACIONAL DE COLOMBIA, PALMIRA - 11/04/2013</t>
  </si>
  <si>
    <t>BERNAL RUIZ</t>
  </si>
  <si>
    <t>HEISSA IBETTE</t>
  </si>
  <si>
    <t>hibernal@ut.edu.co</t>
  </si>
  <si>
    <t>RONDA DEL VERGEL CASA 106</t>
  </si>
  <si>
    <t>MEDICO VETERINARIO ZOOTECNISTA - UNIVERSIDAD DEL TOLIMA - 16/09/1994</t>
  </si>
  <si>
    <t>ESPECIALISTA EN RECURSOS HUMANOS Y DESARROLLO ORGANIZACIONAL - UNIVERSIDAD DEL TOLIMA - 23/10/1998</t>
  </si>
  <si>
    <t>MAGISTER EN EDUCACIÓN - UNIVERSIDAD DEL TOLIMA - 06/12/2013
MAGISTER EN CIENCIAS AGRARIAS - UNIVERSIDAD NACIONAL DE COLOMBIA, PALMIRA - 05/09/2014</t>
  </si>
  <si>
    <t>PIÑEROS VARON</t>
  </si>
  <si>
    <t>ROBERTO</t>
  </si>
  <si>
    <t>rpinerosv@ut.edu.co</t>
  </si>
  <si>
    <t>VILLA ARKADIA BLOQUE 18 APARTAMENTO 302</t>
  </si>
  <si>
    <t>MEDICO VETERINARIO ZOOTECNISTA - UNIVERSIDAD DEL TOLIMA - 12/02/2010</t>
  </si>
  <si>
    <t>MAGISTER EN CIENCIAS PECUARIAS - UNIVERSIDAD DEL TOLIMA - NO GRADUADO</t>
  </si>
  <si>
    <t>CORREA OROZCO</t>
  </si>
  <si>
    <t>ADRIANA</t>
  </si>
  <si>
    <t>adrianacorreao@hotmail.com</t>
  </si>
  <si>
    <t>CALLE 64 A NO. 21-10 APTO 301. EDIFICIO PORTAL DEL CABLE</t>
  </si>
  <si>
    <t>MANIZALES</t>
  </si>
  <si>
    <t>MEDICO VETERINARIO ZOOTECNISTA - UNIVERSIDAD DE CALDAS - 18/07/2008</t>
  </si>
  <si>
    <t>MAGISTER EN CIENCIAS VETERINARIAS - UNIVERSIDAD DE CALDAS - 05/07/2011</t>
  </si>
  <si>
    <t>ANZOLA ROZO</t>
  </si>
  <si>
    <t>SEFAIR HUMBERTO</t>
  </si>
  <si>
    <t>sefamvz@gmail.com</t>
  </si>
  <si>
    <t>CALLE 84 NO. 23-05</t>
  </si>
  <si>
    <t>MEDICO VETERINARIO ZOOTECNISTA - UNIVERSIDAD DE LOS LLANOS - 14/12/2007</t>
  </si>
  <si>
    <t>MAGISTER EN SISTEMAS SOSTENIBLES DE SALUD Y PROVISION ANIMAL TROPICAL - UNIVERSIDAD DE LOS LLANOS - NO GRADUADO</t>
  </si>
  <si>
    <t>GARCIA YATE</t>
  </si>
  <si>
    <t>BERNARDO</t>
  </si>
  <si>
    <t>yategarcia775@yahoo.es</t>
  </si>
  <si>
    <t>CARRERA 18 # 27-09 APTO 301 SAN JOSE</t>
  </si>
  <si>
    <t>CALDAS</t>
  </si>
  <si>
    <t>MEDICO VETERINARIO ZOOTECNISTA - UNIVERSIDAD DE CALDAS - 24/08/2007</t>
  </si>
  <si>
    <t>CASTRO SANZ</t>
  </si>
  <si>
    <t>CESAR ALBERTO</t>
  </si>
  <si>
    <t>cealcastrosanz@hotmail.com</t>
  </si>
  <si>
    <t>CARRERA 19 # 36N - 30 MANZANA E CASA 18</t>
  </si>
  <si>
    <t>ARMENIA</t>
  </si>
  <si>
    <t>QUINDIO</t>
  </si>
  <si>
    <t>MEDICO VETERINARIO ZOOTECNISTA - UNIVERSIDAD DEL TOLIMA - 18/06/1999</t>
  </si>
  <si>
    <t>ESPECIALISTA EN ADMINISTRACION - EAFIT - 01/12/2011</t>
  </si>
  <si>
    <t>MAGISTER EN ADMNISTRACION - EAFIT - 01/12/2011</t>
  </si>
  <si>
    <t>BOTERO LONDOÑO</t>
  </si>
  <si>
    <t>JULIAN MAURICIO</t>
  </si>
  <si>
    <t>jmbl2012@hotmail.com</t>
  </si>
  <si>
    <t>CARRERA 15 22 N 21 APARTAMENTO 201 EDIFICIO LAURELES</t>
  </si>
  <si>
    <t>ZOOTECNISTA - CORPORACION UNIVERSITARIA DE SANTA ROSA DE CABAL UNISARC - 11/05/2001</t>
  </si>
  <si>
    <t>MAESTRIA EN CIENCIAS AGRARIAS, ENFASIS EN PRODUCCION ANIMAL TROPICAL - UNIVERSIDAD NACIONAL DE COLOMBIA, SEDE PALMIRA - 23/08/2004</t>
  </si>
  <si>
    <t>DOCTORADO EN CIENCIAS AGRARIAS, ENFASIS EN MANEJO DE SUELOS Y AGUAS - UNIVERSIDAD NACIONAL DE COLOMBIA, SEDE PALMIRA - NO GRADUADO</t>
  </si>
  <si>
    <t>NIVIA OSUNA</t>
  </si>
  <si>
    <t>ALEXANDER</t>
  </si>
  <si>
    <t>3202035875
3098575</t>
  </si>
  <si>
    <t>axel1058_77@hotmail.com</t>
  </si>
  <si>
    <t>CALLE 145 NO. 21-66 APARTAMENTO 204</t>
  </si>
  <si>
    <t>ZOOTECNISTA - UNIVERSIDAD DE LA SALLA - 07/12/2001</t>
  </si>
  <si>
    <t>MAGISTER EN CIENCIAS VETERINARIAS - UNIVERSIDADE FEDERAL DO RIO GRANDE DO SUL, BRASIL - 09/07/2008</t>
  </si>
  <si>
    <t>MARTINEZ ROJAS</t>
  </si>
  <si>
    <t>INGRID YOLANI</t>
  </si>
  <si>
    <t>ingridmar_1@hotmail.com
ingridmar@comunidad.unam.mx</t>
  </si>
  <si>
    <t>RONCONDA DE LOS JUEGOS, EDIFICIO OCA DEPTO 102, COL PEDREGAL DE CARRASCO DELEGACION COYPACAN, MEXICO D.F. C.P. 04700</t>
  </si>
  <si>
    <t>MEXICO DF</t>
  </si>
  <si>
    <t>MEXICO</t>
  </si>
  <si>
    <t>MEDICO VETERINARIO ZOOTECNISTA - UNIVERSIDAD DEL TOLIMA - 10/12/2010</t>
  </si>
  <si>
    <t>MAESTRO EN CIENCIAS - UNIVERSIDAD NACIONAL AUTONOMA DE MEXICO, MEXICO - 28/11/2013</t>
  </si>
  <si>
    <t>DOCTOR EN CIENCIAS - UNIVERSIDAD NACIONAL AUTONOMA DE MEXICO - NO GRADUADO</t>
  </si>
  <si>
    <t>NIVIA OSUNA ALEXANDER</t>
  </si>
  <si>
    <t xml:space="preserve">UNAD - FEDEGAN - COORDINADOR PROYECTO - 30/06/2008 AL 30/12/2008 = 0,5 PUNTOS
CORPOICA - 07/12/2001 AL 08/12/2003 = 1,05 PUNTOS
</t>
  </si>
  <si>
    <t>UNAD - PROFESOR OCASIONAL - MEDIO TIEMPO Y TIEMPO COMPLETO - 02/02/2009 AL 09/03/2015 = 3,22 PUNTOS
FUNDACION AGRARIA DE COLOMBIA - HORAS CÁTEDRA - 07/07/2008 AL 4/02/2008 = 112 HORAS = 0,23 PUNTOS
CORPORACION UNIFICADA NACIONAL DE EDUCACIÓN SUPERIOR - PROFESOR MEDIO TIEMPO - 26/03/2008 AL 08/06/2008 = 0,10 PUNTOS</t>
  </si>
  <si>
    <t>DETERMINACION DEL VOLUMEN DE SACRIFICIO Y EVALUACION DE VARIABLES CUALITATIVAS Y CUANTITATIVAS EN EQUINOS SCRIFICADOS EN UNA PLANTA DE BENEFICIO ANIMAL - ZOOTECNIA TROPICAL - ISSN: 0798-7269 - 2014 - 3 AUTORES - CATEGORIA A1 = 4 PUNTOS
CARACTERIZACION DEL SISTEMA DE COMERCIALIZACION DE ANIMALES Y CARNE DE LA ESPECIE EQUINA EN TORNO A UNA PLANTA DE BENEFICIO - CIENCIA ANIMAL - ISSN: 2389-8879 - 2211-213X - 2014 - 2 AUTORES - CATEGORIA C = 2 PUNTOS
REPRODUCCION Y FECUNDACION DE ESPECIES AGROPECUARIAS - ISBN: 978-958-8635-90-3 - 1 AUTOR - 2011 = 4 PUNTOS
EXCEDE EL MÁXIMO</t>
  </si>
  <si>
    <t>ANGEL BOTERO SANTIAGO</t>
  </si>
  <si>
    <t>CORHUILA - PROFESOR TIEMPO COMPLETO - 19/01/2009 AL 23/02/2015 = 5 PUNTOS
EXCEDE EL MÁXIMO</t>
  </si>
  <si>
    <t>BERNAL RUIZ HEISSA IBETTE</t>
  </si>
  <si>
    <t>UNIVERSIDAD DEL TOLIMA - JEFE DE DEPARTAMENTO - 04/07/2007 AL 30/09/2012 = 5,23 PUNTOS
EXCEDE EL MÁXIMO</t>
  </si>
  <si>
    <t>BOTERO LONDOÑO JULIAN MAURICIO</t>
  </si>
  <si>
    <t>SECRETARIA DE GOBIERNO CIRCASIA QUINDIO - 22/10/2004 AL 16/01/2006 = 1,23 PUNTOS
FIDUCOLDEX - CONTRATO LIQUIDADO - 105 DIAS = 0,29 PUNTOS
GANADERIA AGROFORESTAL LA ESMERALDA S.A.S. - 15 DE AGOSTO DE 2014 - CREACIÓN EN CAMARA DE COMERCIO - LABORÓ HASTA 30 DE JUNIO DE 2014 = 0 PUNTOS
UNIVERSIDAD NACIONAL DE COLOMBIA - 25/08/2003 AL  24/12/2003 - 12 HORAS SEMANALES - INVESTIGACIÓN = 0,85 PUNTOS
ASTI DE COLOMBIA - CONTRATO 1885 HORAS = 0,98 PUNTOS
FORMACOOP - CONRATO - 420 HORAS = 0,21 PUNTOS</t>
  </si>
  <si>
    <t>UNIVERSIDAD LA GRAN COLOMBIA - 41 HORAS SEMANALES - 17/07/2006 AL 16/10/2008 = 1,24 PUNTOS
UNIVERSIDAD DEL TOLIMA - PROFESOR CÁTEDRA - 211,2 HORAS = 0,44 PUNTOS
FUNDACION UNIVERSITARIA SAN MARTIN - NO CUMPLE CON LOS TERMINOS DE REFERENCIA</t>
  </si>
  <si>
    <t>SINAPSIS - ANALISIS TECNICO ECONOMICO DE SISTEMAS DE GANADERIA EN CONFINAMIENTO MODELO ESTABLO INVERNADERO EN EL DEPARTAMENTO DEL QUINDIO - ISSN: 2145-969X - CATEGORIA C - 3 AUTORES - 2013 = 2 PUNTOS
LA PRODUCCION INTELECTUAL ADICIONAL NO CUMPLE CON LOS TÉRMINOS DE REFERENCIA</t>
  </si>
  <si>
    <t>FUNDACION EDUQUEMOS - EJECUTOR DE PROYECTOS - 01/02/2004 AL 31/12/2004 = 0,91 PUNTOS
FUNDACION MANUEL MEJIA - SERVICIOS PROFESIONALES - 07/05/2007 AL 22/06/2007 = 0,12 PUNTOS
UNIVERSIDAD DE CALDAS - 01/02/2003 AL 30/01/2004 = 0,99 PUNTOS
LOS CERTIFICADOS NO VALORADOS NO CUMPLEN CON LOS TERMINOS DE REFERENCIA</t>
  </si>
  <si>
    <t>ESPECIALISTA EN GERENCIA DE RECURSOS HUMANOS Y DESARROLLO ORGANIZACIONAL - UNIVERSIDAD DEL TOLIMA - 23/10/1998 - NO CUMPLE EL ACUERDO 039 DE 2008</t>
  </si>
  <si>
    <t>ACADEMIA COLOMBIANA DE CIENCIAS VETERINARIAS - ISBN: 2215-9800 - COMPETENCIAS COMUNES EN LOS PROGRAMAS ACADEMICOS DEL AREA DE CONOCIMIENTO AGRONOMIA, VETERINARIA Y AFINES - 2 AUTORES - 2013 - NO INDEXADA = 0,5 PUNTOS
ACADEMIA COLOMBIANA DE CIENCIAS VETERINARIAS - ISBN: 2215-9800 - ESTADO DE LOS PROGRAMAS TECNICOS PROFESIONALES Y TECNOLOGICOS EN EL CAMPO DE LAS CIENCIAS ANIMALES, EN EL MARCO DEL DESARROLLO DE PROGRAMAS ESTRATEGICOS PARA COLOMBIA - NO INDEXADA - 2013 - 2 AUTORES = 0,5 PUNTOS
III SEMINARIO INTERNACIONAL DE AGROFORESTERIA - 2011 - INTERNACIONAL - 4 AUTORES = 0,25 PUNTOS 
XI ENCUENTRO NACIONAL Y IV INTERNACIONAL DE INVESTIGADORES DE LAS CIENCIAS PECUARIAS - 4 AUTORES - PONENTE INTERNACIONAL - 2013 = 0,25 PUNTOS
CONGRESO PANAMERICANO DE CIENCIAS VETERINARIAS PANVET XXII - INTERNACIONAL - 2012 = 0,5 PUNTOS</t>
  </si>
  <si>
    <t>UNIVERSIDAD NACIONAL DE COLOMBIA - SEDE PALMIRA - AUXILIAR DE DOCENCIA - 24/12/2003 AL 30/12/2004 - 409,71 HORAS = 0,99 PUNTOS</t>
  </si>
  <si>
    <t>CORHUILA - PROFESOR TIEMPO COMPLETO - 19/01/2009 AL 5/03/2015 = 5 PUNTOS
EXCEDE MÁXIMO</t>
  </si>
  <si>
    <t>ZAPATA ORTIZ CESAR AUGUSTO</t>
  </si>
  <si>
    <t>UNIVERSIDAD DE LA AMAZONIA - PROFESOR OCASIONAL DE TIEMPO COMPLETO - 07/02/2011 AL 20/02/2015 = 3,55 PUNTOS
UNIVERSIDAD DE LA AMAZONIA - PROFESOR CÁTEDRA - 588 HORAS = 1,22 PUNTOS</t>
  </si>
  <si>
    <t xml:space="preserve">FACULTAD DE CIENCIAS AGROPECUARIAS - ISSN: 1692-9454 - 2 AUTORES - ESTUDIO DE LA PREVALENCIA DE LEPTOSPIRA EN CANINOS RESIDENTES EN LOS BARRIOS EL EDEN Y LA ESTRELLA ALTA EN EL MUNICIPIO DE FLORENCIA - CAQUETA - NO INDEXADA - 2012 = 0,5 PUNTOS
FACULTAD DE CIENCIAS AGROPECUARIAS - ISSN: 1692-9454 - 4 AUTORES - EVALUACION SANITARIA EN LOS EQUINOS UTILIZADOS COMO VEHICULOS DE TRACCION EN EL PRIMER SEMESTRE DE 2014 EN EL DEPARTAMENTO DE CAQUETA - NO INDEXADA - 2014 = 0,25 PUNTOS </t>
  </si>
  <si>
    <t>TORRES TABARES</t>
  </si>
  <si>
    <t>alexander.torres@unillanos.edu.co</t>
  </si>
  <si>
    <t>CRA 36 NO. 7-40 SUR BLOQUE 3 CASA 22, CONDOMINIO SANTA PAULA</t>
  </si>
  <si>
    <t>VILLAVICENCIO</t>
  </si>
  <si>
    <t>MEDICO VETERINARIO ZOOTECNISTA - UNIVERSIDAD DE LOS LLANOS - 27/10/2006</t>
  </si>
  <si>
    <t>ESPECIALISTA EN ACUICULTURA DE AGUAS CONTINENTALES - UNIVERSIDAD DE LOS LLANOS - 12/12/2008</t>
  </si>
  <si>
    <t>MAGISTER EN ACUICULTURA - NO GRADUADO</t>
  </si>
  <si>
    <t>DIAZ AVILA VICENTE ALFONSO</t>
  </si>
  <si>
    <t>ASISTENTE DE DOCENCIA - UNIVERSIDAD DEL TOLIMA - 08/08/2011 AL 30/12/2013  = 2,04 PUNTOS
PROFESIONAL - UNIVERSIDAD DEL TOLIMA - 01/07/2014 AL 19/12/2014 = 0,46 PUNTOS</t>
  </si>
  <si>
    <t>CORPORACION OZONO - 02/02/2006 AL 02/05/2006 = 0,25 PUNTOS
CORPORACION OZONO - 08/03/2007 AL 07/06/2007 = 0,24 PUNTOS
ONG CANANGUCHAL - 13/06/2007 AL 13/09/2007 = 0,25 PUNTOS
SENA REGIONAL CAQUETA - 11/08/2008 AL 11/12/2008 = 0,15 PUNTOS</t>
  </si>
  <si>
    <t>REVISTA COLOMBIANA DE CIENCIA ANIMAL - MECANISMOS FISIOLOGICOS DE LA TERMOREGULACION EN ANIMALES DE PRODUCCION - ISSN: 2027-1840 - 2011 - NO INDEXADO - 2 AUTORES = 0,5 PUNTOS
REVISTA COLOMBIANA DE CIENCIA ANIMAL - DESEMPEÑO ANIMAL DE OVINOS DE PELOS COLOMBIANOS, SUPLEMENTADOS CON ESPECIES ARBOREAS DEL BOSQUE SECO TROPICAL - ISSN: 2027-1840 - 2014 - CATEGORIA C - 3 AUTORES = 2 PUNTOS
IV CONGRESO DE PRODUCCION ANIMAL - INTERNACIONAL - 2013 - 2 AUTORES = 0,5 PUNTOS
XLI REUNION DE LA ASOCIACION MAXICANA PARA LA PRODUCCION ANIMAL Y SEGURIDAD ALIMENTARIIA - 2014 - INTERNACIONAL - 3 AUTORES = 0,5 PUNTOS
AGROFORISTERIA NEOTROPICAL - 2014 - NO INDEXADA - 1 AUTOR = 0,5 PUNTOS</t>
  </si>
  <si>
    <t>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</si>
  <si>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</si>
  <si>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</si>
  <si>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</si>
  <si>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</si>
  <si>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</si>
  <si>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RODRIGUEZ ORTIZ HARVY</t>
  </si>
  <si>
    <t>CARDENAS VILLARRAGA PAULA ANDREA</t>
  </si>
  <si>
    <t>SISTEMAS DE PRODUCCIÓN ANIMAL</t>
  </si>
  <si>
    <t>MÉDICO VETERINARIO ZOOTECNISTA O ZOOTECNISTA, CON MAESTRÍA O DOCTORADO EN CIENCIAS AGRARIAS, CON EXPERIENCIA MÍNIMA DE DOS AÑOS, EN EL ÁREA DEL CONCURSO.</t>
  </si>
  <si>
    <t>MEDICO VETERINARIO ZOOTECNISTA</t>
  </si>
  <si>
    <t>MAGÍSTER EN DESARROLLO RURAL</t>
  </si>
  <si>
    <t>SEMILLAS DE AGUA 01/02/1999 AL 24/01/2013= 13,98</t>
  </si>
  <si>
    <t>UNIVERSIDAD SANTA ROSA DE CAVAL 04/05/2014 AL 26/05/2014= 0,07
UNIVERSIDAD SANTA ROSA DE CAVAL 02/03/2012 AL 21/04/2012= 0,10</t>
  </si>
  <si>
    <t>SOBERANIA Y SEGURIDAD ALIMENTARIA ISBN 978-958-57423-3-8 -4 AUTORES=2 PUNTOS
CONTRIBUTIONS TOWARD THE PARTICIPATORY CONSTRUTION OF A PUBLIC POLICY PROPOSAL AN FOOD AND NUTRITIONAL SOVEREINGTY, SECURITY AND AUTONOMY-SSAN-IN COLOMBIA- MATERIAL DE DIVULGACIÓN- 2 AUTORES= 0,5 PUNTOS
CONSTRUCCIÓN PARTICIPATIVA DE SISTEMAS AGROPECUARIOS SOSTENIBLES CON PEQUEÑOS AGRICULTORES DE LA CUENCA DEL RIO ANAIME= NO PUNTUADA POR FECHA DE PUBLICACIÓN ( 2004)</t>
  </si>
  <si>
    <t>PECUS - 2010 - ISSN: 2145-8308 - 1 AUTOR - AMINOACIDOS LIMITANTES, FACTORES TOXICOS Y ANTINUTRICIONALES EN LAS PRINCIPALES FUENTES DE PROTEINA ANIMAL Y VEGETAL. = 0,5 PUNTOS
PECUS - 2011  - ISSN: 2145-8308 - 3 AUTORES - EVALUACION DEL IGUA PITHECELLOBIUM GUACHAPELEEN EN ALIMENTACION ANIMAL = 0,5 PUNTOS
PECUS - 2012 - 2 AUTORES - EVALUACIÓN DEL CONSUMO DE SAL DE LOS BOVINOS DE LA FINCA RIVERA - CORHUILA = 0,5 PUNTOS</t>
  </si>
  <si>
    <t>UNIVERSIDAD DEL TOLIMA - PROFESOR CÁTEDRA - 12/08/2013 AL 29/11/2014 = 664,6 HORAS = 1,34 PUNTOS</t>
  </si>
  <si>
    <t>REVISTA MVZ CORDOBA - ISSN: 0122-0268 - 5 AUTORES - AÑO 2013 - CATEGORIA A1 = (4 PUNTOS / 2 ) = 2 PUNTOS
REVISTA PECUS - ISSN: 2145-8308 - 2011 - EL SILVOPASTOREO COMO ALTERNATIVA AL DESARROLLO SUSTENTABLE DE LA GANADERIA - 1 AUTOR - NO INDEXADA = 0,5 PUNTOS
REVISTA PECUS - ISSN: 2145-8308 - 2012 - MODELO DE UN SISTEMA CAMPESINO DE PRODUCCION OVINA - NO INDEXADA - 1 AUTOR = 0,5 PUNTOS
REVISTA VETERINARIA Y ZOOTECNIA DE LA UNIVERSIDAD DE CALDAS - ISSN: 2011-5415 - 6 AUTORES - AÑO 2011 - CATEGORIA C = (2 PUNTOS / 3 ) = 0,66 PUNTOS
PONENCIA ACOVEZ - XXIII CONGRESO NACIONAL Y II CONGRESO INTERNACIONAL DE MEDICINA VETERINARIA Y ZOOTECNIA 2014 = 0,5 PUNTOS
IV CONGRESO PRODUCCION ANIMAL TROPICAL - 2013 = 0,5 PUNTOS
REVISTA AICAS - ESTUDIO ZOOMETRICO DEL OVINO DE PELO CRIOLLO COLOMBIANO DE LA ZONA NORTE DEL DEPARTAMENTO DEL HUILACOLOMBIA) - MATERIAL DE DIVULGACION = 0,5 PUNTOS
PECUS - SOLUCIONES AL MERCADEO DE PRODUCTORES AGROPECUARIOS - 2012 = 0,5 PUNTOS</t>
  </si>
  <si>
    <t>MAGISTER EN CIENCIAS AGRARIAS - UNIVERSIDAD NACIONAL DE COLOMBIA, PALMIRA - 05/09/2014
MAGISTER EN EDUCACIÓN - UNIVERSIDAD DEL TOLIMA - 06/12/2013</t>
  </si>
  <si>
    <t>PRUEBA DE CONOCIMIENTOS</t>
  </si>
  <si>
    <t>PRESENTACIÓN ORAL/ EVALUACION JURADOS AREA (HASTA 15 PUNTOS)</t>
  </si>
  <si>
    <t>TOTAL</t>
  </si>
  <si>
    <t>GANADOR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</si>
  <si>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</si>
  <si>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ELEGIBLE</t>
  </si>
  <si>
    <t xml:space="preserve">                                                      LISTADO DE GANADORES AL CÓDIGO DE CONCURSO MVZ-P-01-3</t>
  </si>
  <si>
    <t>VAC/BENÍTEZ/PATRICIA BERNAL</t>
  </si>
  <si>
    <t>CORREA OROZCO ADRIANA</t>
  </si>
  <si>
    <t>TALERO URREGO CESAR AUGUSTO</t>
  </si>
  <si>
    <t xml:space="preserve">NO PRESENTÓ PRUEBAS DE CONOCIMIENTOS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</si>
</sst>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4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2" fontId="13" fillId="0" borderId="50" xfId="4" applyNumberFormat="1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/>
    </xf>
    <xf numFmtId="2" fontId="0" fillId="0" borderId="0" xfId="0" applyNumberFormat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2" fontId="7" fillId="0" borderId="6" xfId="4" applyNumberFormat="1" applyFont="1" applyBorder="1" applyAlignment="1">
      <alignment horizontal="left" vertical="center" wrapText="1"/>
    </xf>
    <xf numFmtId="2" fontId="35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0" fontId="36" fillId="0" borderId="48" xfId="0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9" fillId="0" borderId="0" xfId="4" applyFont="1" applyBorder="1" applyAlignment="1">
      <alignment vertical="center"/>
    </xf>
    <xf numFmtId="2" fontId="9" fillId="0" borderId="51" xfId="4" applyNumberFormat="1" applyFont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gatbarreto@hotmail.com" TargetMode="External"/><Relationship Id="rId13" Type="http://schemas.openxmlformats.org/officeDocument/2006/relationships/hyperlink" Target="mailto:sefamvz@gmail.com" TargetMode="External"/><Relationship Id="rId18" Type="http://schemas.openxmlformats.org/officeDocument/2006/relationships/hyperlink" Target="mailto:alexander.torres@unillanos.edu.co" TargetMode="External"/><Relationship Id="rId3" Type="http://schemas.openxmlformats.org/officeDocument/2006/relationships/hyperlink" Target="mailto:harvyr@gmail.com" TargetMode="External"/><Relationship Id="rId7" Type="http://schemas.openxmlformats.org/officeDocument/2006/relationships/hyperlink" Target="mailto:santiangel@yahoo.com" TargetMode="External"/><Relationship Id="rId12" Type="http://schemas.openxmlformats.org/officeDocument/2006/relationships/hyperlink" Target="mailto:adrianacorreao@hotmail.com" TargetMode="External"/><Relationship Id="rId17" Type="http://schemas.openxmlformats.org/officeDocument/2006/relationships/hyperlink" Target="mailto:axel1058_77@hotmail.com" TargetMode="External"/><Relationship Id="rId2" Type="http://schemas.openxmlformats.org/officeDocument/2006/relationships/hyperlink" Target="mailto:om_velezterra@hotmail.com" TargetMode="External"/><Relationship Id="rId16" Type="http://schemas.openxmlformats.org/officeDocument/2006/relationships/hyperlink" Target="mailto:jmbl2012@hotmail.com" TargetMode="External"/><Relationship Id="rId1" Type="http://schemas.openxmlformats.org/officeDocument/2006/relationships/hyperlink" Target="mailto:cesaruniamazonia@gmail.com" TargetMode="External"/><Relationship Id="rId6" Type="http://schemas.openxmlformats.org/officeDocument/2006/relationships/hyperlink" Target="mailto:catalerou@ut.edu.co" TargetMode="External"/><Relationship Id="rId11" Type="http://schemas.openxmlformats.org/officeDocument/2006/relationships/hyperlink" Target="mailto:rpinerosv@ut.edu.co" TargetMode="External"/><Relationship Id="rId5" Type="http://schemas.openxmlformats.org/officeDocument/2006/relationships/hyperlink" Target="mailto:wilalcu@gmail.com" TargetMode="External"/><Relationship Id="rId15" Type="http://schemas.openxmlformats.org/officeDocument/2006/relationships/hyperlink" Target="mailto:cealcastrosanz@hotmail.com" TargetMode="External"/><Relationship Id="rId10" Type="http://schemas.openxmlformats.org/officeDocument/2006/relationships/hyperlink" Target="mailto:hibernal@ut.edu.c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zootjams@gmail.com" TargetMode="External"/><Relationship Id="rId9" Type="http://schemas.openxmlformats.org/officeDocument/2006/relationships/hyperlink" Target="mailto:andreita056@hotmail.com" TargetMode="External"/><Relationship Id="rId14" Type="http://schemas.openxmlformats.org/officeDocument/2006/relationships/hyperlink" Target="mailto:yategarcia775@yaho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H17" zoomScale="80" zoomScaleNormal="80" workbookViewId="0">
      <selection activeCell="O21" sqref="O21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3.7109375" style="157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25" t="s">
        <v>95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D1" s="119">
        <f>COUNTA(C:C)-1</f>
        <v>21</v>
      </c>
    </row>
    <row r="2" spans="1:30" ht="17.25" thickBot="1" x14ac:dyDescent="0.35">
      <c r="A2" s="225" t="s">
        <v>113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29" t="s">
        <v>93</v>
      </c>
      <c r="B3" s="219" t="s">
        <v>91</v>
      </c>
      <c r="C3" s="219" t="s">
        <v>92</v>
      </c>
      <c r="D3" s="219" t="s">
        <v>89</v>
      </c>
      <c r="E3" s="219" t="s">
        <v>90</v>
      </c>
      <c r="F3" s="176"/>
      <c r="G3" s="219" t="s">
        <v>0</v>
      </c>
      <c r="H3" s="219" t="s">
        <v>1</v>
      </c>
      <c r="I3" s="219" t="s">
        <v>2</v>
      </c>
      <c r="J3" s="222" t="s">
        <v>3</v>
      </c>
      <c r="K3" s="222" t="s">
        <v>102</v>
      </c>
      <c r="L3" s="232" t="s">
        <v>4</v>
      </c>
      <c r="M3" s="233"/>
      <c r="N3" s="233"/>
      <c r="O3" s="234"/>
      <c r="P3" s="219" t="s">
        <v>5</v>
      </c>
      <c r="Q3" s="219" t="s">
        <v>88</v>
      </c>
      <c r="R3" s="222" t="s">
        <v>97</v>
      </c>
      <c r="S3" s="222" t="s">
        <v>98</v>
      </c>
      <c r="T3" s="219" t="s">
        <v>6</v>
      </c>
      <c r="U3" s="227" t="s">
        <v>16</v>
      </c>
      <c r="V3" s="227" t="s">
        <v>17</v>
      </c>
      <c r="W3" s="227" t="s">
        <v>18</v>
      </c>
      <c r="X3" s="227" t="s">
        <v>19</v>
      </c>
      <c r="Y3" s="227" t="s">
        <v>20</v>
      </c>
      <c r="Z3" s="227" t="s">
        <v>21</v>
      </c>
      <c r="AA3" s="227" t="s">
        <v>22</v>
      </c>
      <c r="AB3" s="222" t="s">
        <v>94</v>
      </c>
    </row>
    <row r="4" spans="1:30" s="1" customFormat="1" ht="15.75" customHeight="1" thickBot="1" x14ac:dyDescent="0.25">
      <c r="A4" s="230"/>
      <c r="B4" s="220"/>
      <c r="C4" s="220"/>
      <c r="D4" s="220"/>
      <c r="E4" s="220"/>
      <c r="F4" s="177"/>
      <c r="G4" s="220"/>
      <c r="H4" s="220"/>
      <c r="I4" s="220"/>
      <c r="J4" s="223"/>
      <c r="K4" s="223"/>
      <c r="L4" s="222" t="s">
        <v>7</v>
      </c>
      <c r="M4" s="121"/>
      <c r="N4" s="121" t="s">
        <v>8</v>
      </c>
      <c r="O4" s="122"/>
      <c r="P4" s="220"/>
      <c r="Q4" s="220"/>
      <c r="R4" s="223"/>
      <c r="S4" s="223"/>
      <c r="T4" s="220"/>
      <c r="U4" s="228"/>
      <c r="V4" s="228"/>
      <c r="W4" s="228"/>
      <c r="X4" s="228"/>
      <c r="Y4" s="228"/>
      <c r="Z4" s="228"/>
      <c r="AA4" s="228"/>
      <c r="AB4" s="223"/>
    </row>
    <row r="5" spans="1:30" s="1" customFormat="1" ht="13.5" customHeight="1" thickBot="1" x14ac:dyDescent="0.25">
      <c r="A5" s="231"/>
      <c r="B5" s="221"/>
      <c r="C5" s="221"/>
      <c r="D5" s="221"/>
      <c r="E5" s="221"/>
      <c r="F5" s="178"/>
      <c r="G5" s="221"/>
      <c r="H5" s="221"/>
      <c r="I5" s="221"/>
      <c r="J5" s="224"/>
      <c r="K5" s="224"/>
      <c r="L5" s="224"/>
      <c r="M5" s="122" t="s">
        <v>85</v>
      </c>
      <c r="N5" s="123" t="s">
        <v>86</v>
      </c>
      <c r="O5" s="123" t="s">
        <v>87</v>
      </c>
      <c r="P5" s="221"/>
      <c r="Q5" s="221"/>
      <c r="R5" s="224"/>
      <c r="S5" s="224"/>
      <c r="T5" s="221"/>
      <c r="U5" s="228"/>
      <c r="V5" s="228"/>
      <c r="W5" s="228"/>
      <c r="X5" s="228"/>
      <c r="Y5" s="228"/>
      <c r="Z5" s="228"/>
      <c r="AA5" s="228"/>
      <c r="AB5" s="224"/>
    </row>
    <row r="6" spans="1:30" s="1" customFormat="1" ht="51" x14ac:dyDescent="0.2">
      <c r="A6" s="126">
        <v>1</v>
      </c>
      <c r="B6" s="129" t="s">
        <v>99</v>
      </c>
      <c r="C6" s="120">
        <v>17689370</v>
      </c>
      <c r="D6" s="120" t="s">
        <v>105</v>
      </c>
      <c r="E6" s="120" t="s">
        <v>106</v>
      </c>
      <c r="F6" s="120" t="str">
        <f>CONCATENATE(D6," ",E6)</f>
        <v>ZAPATA ORTIZ CESAR AUGUSTO</v>
      </c>
      <c r="G6" s="120" t="s">
        <v>107</v>
      </c>
      <c r="H6" s="150" t="s">
        <v>108</v>
      </c>
      <c r="I6" s="120" t="s">
        <v>109</v>
      </c>
      <c r="J6" s="120" t="s">
        <v>101</v>
      </c>
      <c r="K6" s="120" t="s">
        <v>103</v>
      </c>
      <c r="L6" s="120" t="s">
        <v>110</v>
      </c>
      <c r="M6" s="120" t="s">
        <v>111</v>
      </c>
      <c r="N6" s="120" t="s">
        <v>112</v>
      </c>
      <c r="O6" s="120" t="s">
        <v>100</v>
      </c>
      <c r="P6" s="120">
        <v>50</v>
      </c>
      <c r="Q6" s="120" t="s">
        <v>104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38.25" x14ac:dyDescent="0.2">
      <c r="A7" s="128">
        <v>2</v>
      </c>
      <c r="B7" s="129" t="s">
        <v>99</v>
      </c>
      <c r="C7" s="120">
        <v>14701800</v>
      </c>
      <c r="D7" s="120" t="s">
        <v>114</v>
      </c>
      <c r="E7" s="120" t="s">
        <v>115</v>
      </c>
      <c r="F7" s="120" t="str">
        <f t="shared" ref="F7:F26" si="0">CONCATENATE(D7," ",E7)</f>
        <v>VELEZ TERRANOVA OSCAR MAURICIO</v>
      </c>
      <c r="G7" s="120" t="s">
        <v>116</v>
      </c>
      <c r="H7" s="150" t="s">
        <v>117</v>
      </c>
      <c r="I7" s="120" t="s">
        <v>118</v>
      </c>
      <c r="J7" s="120" t="s">
        <v>119</v>
      </c>
      <c r="K7" s="120"/>
      <c r="L7" s="120" t="s">
        <v>120</v>
      </c>
      <c r="M7" s="120" t="s">
        <v>100</v>
      </c>
      <c r="N7" s="120" t="s">
        <v>121</v>
      </c>
      <c r="O7" s="120" t="s">
        <v>122</v>
      </c>
      <c r="P7" s="120">
        <v>134</v>
      </c>
      <c r="Q7" s="120" t="s">
        <v>104</v>
      </c>
      <c r="R7" s="125">
        <v>0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38.25" x14ac:dyDescent="0.2">
      <c r="A8" s="128">
        <v>3</v>
      </c>
      <c r="B8" s="129" t="s">
        <v>99</v>
      </c>
      <c r="C8" s="120">
        <v>93358167</v>
      </c>
      <c r="D8" s="120" t="s">
        <v>123</v>
      </c>
      <c r="E8" s="120" t="s">
        <v>124</v>
      </c>
      <c r="F8" s="120" t="str">
        <f t="shared" si="0"/>
        <v>RODRIGUEZ ORTIZ HARVY</v>
      </c>
      <c r="G8" s="120" t="s">
        <v>125</v>
      </c>
      <c r="H8" s="150" t="s">
        <v>126</v>
      </c>
      <c r="I8" s="120" t="s">
        <v>127</v>
      </c>
      <c r="J8" s="120" t="s">
        <v>128</v>
      </c>
      <c r="K8" s="120" t="s">
        <v>129</v>
      </c>
      <c r="L8" s="120" t="s">
        <v>130</v>
      </c>
      <c r="M8" s="120" t="s">
        <v>100</v>
      </c>
      <c r="N8" s="120" t="s">
        <v>131</v>
      </c>
      <c r="O8" s="120" t="s">
        <v>100</v>
      </c>
      <c r="P8" s="120">
        <v>122</v>
      </c>
      <c r="Q8" s="120" t="s">
        <v>104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76.5" x14ac:dyDescent="0.2">
      <c r="A9" s="128">
        <v>4</v>
      </c>
      <c r="B9" s="129" t="s">
        <v>99</v>
      </c>
      <c r="C9" s="120">
        <v>80155170</v>
      </c>
      <c r="D9" s="120" t="s">
        <v>132</v>
      </c>
      <c r="E9" s="120" t="s">
        <v>133</v>
      </c>
      <c r="F9" s="120" t="str">
        <f t="shared" si="0"/>
        <v>MORENO SANDOVAL JOHN ALEXANDER</v>
      </c>
      <c r="G9" s="120" t="s">
        <v>134</v>
      </c>
      <c r="H9" s="150" t="s">
        <v>135</v>
      </c>
      <c r="I9" s="120" t="s">
        <v>136</v>
      </c>
      <c r="J9" s="120" t="s">
        <v>137</v>
      </c>
      <c r="K9" s="120"/>
      <c r="L9" s="120" t="s">
        <v>138</v>
      </c>
      <c r="M9" s="120" t="s">
        <v>139</v>
      </c>
      <c r="N9" s="120" t="s">
        <v>140</v>
      </c>
      <c r="O9" s="120" t="s">
        <v>100</v>
      </c>
      <c r="P9" s="120" t="s">
        <v>100</v>
      </c>
      <c r="Q9" s="120" t="s">
        <v>104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2" customFormat="1" ht="38.25" x14ac:dyDescent="0.2">
      <c r="A10" s="128">
        <v>5</v>
      </c>
      <c r="B10" s="129" t="s">
        <v>99</v>
      </c>
      <c r="C10" s="120">
        <v>80843172</v>
      </c>
      <c r="D10" s="120" t="s">
        <v>141</v>
      </c>
      <c r="E10" s="120" t="s">
        <v>142</v>
      </c>
      <c r="F10" s="120" t="str">
        <f t="shared" si="0"/>
        <v>CUERVO VIVAS WILMER ALFONSO</v>
      </c>
      <c r="G10" s="120" t="s">
        <v>143</v>
      </c>
      <c r="H10" s="150" t="s">
        <v>144</v>
      </c>
      <c r="I10" s="120" t="s">
        <v>145</v>
      </c>
      <c r="J10" s="120" t="s">
        <v>146</v>
      </c>
      <c r="K10" s="120" t="s">
        <v>147</v>
      </c>
      <c r="L10" s="120" t="s">
        <v>148</v>
      </c>
      <c r="M10" s="120" t="s">
        <v>149</v>
      </c>
      <c r="N10" s="120" t="s">
        <v>150</v>
      </c>
      <c r="O10" s="120" t="s">
        <v>100</v>
      </c>
      <c r="P10" s="120" t="s">
        <v>100</v>
      </c>
      <c r="Q10" s="120" t="s">
        <v>104</v>
      </c>
      <c r="R10" s="125">
        <v>0</v>
      </c>
      <c r="S10" s="125">
        <v>0</v>
      </c>
      <c r="T10" s="125"/>
      <c r="U10" s="128"/>
      <c r="V10" s="129"/>
      <c r="W10" s="129"/>
      <c r="X10" s="129"/>
      <c r="Y10" s="129"/>
      <c r="Z10" s="129"/>
      <c r="AA10" s="129"/>
      <c r="AB10" s="130"/>
    </row>
    <row r="11" spans="1:30" s="1" customFormat="1" ht="38.25" x14ac:dyDescent="0.2">
      <c r="A11" s="128">
        <v>6</v>
      </c>
      <c r="B11" s="129" t="s">
        <v>99</v>
      </c>
      <c r="C11" s="120">
        <v>82391073</v>
      </c>
      <c r="D11" s="120" t="s">
        <v>151</v>
      </c>
      <c r="E11" s="120" t="s">
        <v>106</v>
      </c>
      <c r="F11" s="120" t="str">
        <f t="shared" si="0"/>
        <v>TALERO URREGO CESAR AUGUSTO</v>
      </c>
      <c r="G11" s="120" t="s">
        <v>152</v>
      </c>
      <c r="H11" s="150" t="s">
        <v>153</v>
      </c>
      <c r="I11" s="120" t="s">
        <v>154</v>
      </c>
      <c r="J11" s="120"/>
      <c r="K11" s="120"/>
      <c r="L11" s="120" t="s">
        <v>155</v>
      </c>
      <c r="M11" s="120" t="s">
        <v>100</v>
      </c>
      <c r="N11" s="120" t="s">
        <v>156</v>
      </c>
      <c r="O11" s="120" t="s">
        <v>100</v>
      </c>
      <c r="P11" s="120">
        <v>152</v>
      </c>
      <c r="Q11" s="120" t="s">
        <v>104</v>
      </c>
      <c r="R11" s="125">
        <v>0</v>
      </c>
      <c r="S11" s="125">
        <v>0</v>
      </c>
      <c r="T11" s="125"/>
      <c r="U11" s="131"/>
      <c r="V11" s="132"/>
      <c r="W11" s="132"/>
      <c r="X11" s="132"/>
      <c r="Y11" s="132"/>
      <c r="Z11" s="132"/>
      <c r="AA11" s="132"/>
      <c r="AB11" s="133"/>
    </row>
    <row r="12" spans="1:30" s="2" customFormat="1" ht="38.25" x14ac:dyDescent="0.2">
      <c r="A12" s="128">
        <v>7</v>
      </c>
      <c r="B12" s="129" t="s">
        <v>99</v>
      </c>
      <c r="C12" s="120">
        <v>80851492</v>
      </c>
      <c r="D12" s="120" t="s">
        <v>157</v>
      </c>
      <c r="E12" s="120" t="s">
        <v>158</v>
      </c>
      <c r="F12" s="120" t="str">
        <f t="shared" si="0"/>
        <v>DIAZ AVILA VICENTE ALFONSO</v>
      </c>
      <c r="G12" s="120" t="s">
        <v>159</v>
      </c>
      <c r="H12" s="120" t="s">
        <v>160</v>
      </c>
      <c r="I12" s="120" t="s">
        <v>161</v>
      </c>
      <c r="J12" s="120" t="s">
        <v>128</v>
      </c>
      <c r="K12" s="120" t="s">
        <v>129</v>
      </c>
      <c r="L12" s="120" t="s">
        <v>162</v>
      </c>
      <c r="M12" s="120" t="s">
        <v>100</v>
      </c>
      <c r="N12" s="120" t="s">
        <v>163</v>
      </c>
      <c r="O12" s="120" t="s">
        <v>100</v>
      </c>
      <c r="P12" s="120">
        <v>102</v>
      </c>
      <c r="Q12" s="120" t="s">
        <v>104</v>
      </c>
      <c r="R12" s="125">
        <v>0</v>
      </c>
      <c r="S12" s="125">
        <v>0</v>
      </c>
      <c r="T12" s="125"/>
      <c r="U12" s="128"/>
      <c r="V12" s="129"/>
      <c r="W12" s="129"/>
      <c r="X12" s="129"/>
      <c r="Y12" s="129"/>
      <c r="Z12" s="129"/>
      <c r="AA12" s="129"/>
      <c r="AB12" s="130"/>
    </row>
    <row r="13" spans="1:30" s="2" customFormat="1" ht="38.25" x14ac:dyDescent="0.2">
      <c r="A13" s="128">
        <v>8</v>
      </c>
      <c r="B13" s="129" t="s">
        <v>99</v>
      </c>
      <c r="C13" s="120">
        <v>75082857</v>
      </c>
      <c r="D13" s="120" t="s">
        <v>164</v>
      </c>
      <c r="E13" s="120" t="s">
        <v>165</v>
      </c>
      <c r="F13" s="120" t="str">
        <f t="shared" si="0"/>
        <v>ANGEL BOTERO SANTIAGO</v>
      </c>
      <c r="G13" s="120">
        <v>3136494654</v>
      </c>
      <c r="H13" s="150" t="s">
        <v>166</v>
      </c>
      <c r="I13" s="120" t="s">
        <v>167</v>
      </c>
      <c r="J13" s="120" t="s">
        <v>168</v>
      </c>
      <c r="K13" s="120"/>
      <c r="L13" s="120" t="s">
        <v>169</v>
      </c>
      <c r="M13" s="120" t="s">
        <v>100</v>
      </c>
      <c r="N13" s="120" t="s">
        <v>170</v>
      </c>
      <c r="O13" s="120" t="s">
        <v>100</v>
      </c>
      <c r="P13" s="120" t="s">
        <v>100</v>
      </c>
      <c r="Q13" s="120" t="s">
        <v>104</v>
      </c>
      <c r="R13" s="125">
        <v>0</v>
      </c>
      <c r="S13" s="125">
        <v>0</v>
      </c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38.25" x14ac:dyDescent="0.2">
      <c r="A14" s="128">
        <v>9</v>
      </c>
      <c r="B14" s="129" t="s">
        <v>99</v>
      </c>
      <c r="C14" s="120">
        <v>65773376</v>
      </c>
      <c r="D14" s="120" t="s">
        <v>171</v>
      </c>
      <c r="E14" s="120" t="s">
        <v>172</v>
      </c>
      <c r="F14" s="120" t="str">
        <f t="shared" si="0"/>
        <v>CARDENAS VILLARRAGA PAULA ANDREA</v>
      </c>
      <c r="G14" s="120">
        <v>3006282660</v>
      </c>
      <c r="H14" s="120" t="s">
        <v>173</v>
      </c>
      <c r="I14" s="120" t="s">
        <v>174</v>
      </c>
      <c r="J14" s="120" t="s">
        <v>168</v>
      </c>
      <c r="K14" s="120"/>
      <c r="L14" s="120" t="s">
        <v>175</v>
      </c>
      <c r="M14" s="120" t="s">
        <v>100</v>
      </c>
      <c r="N14" s="120" t="s">
        <v>176</v>
      </c>
      <c r="O14" s="120" t="s">
        <v>100</v>
      </c>
      <c r="P14" s="120">
        <v>84</v>
      </c>
      <c r="Q14" s="120" t="s">
        <v>104</v>
      </c>
      <c r="R14" s="125">
        <v>0</v>
      </c>
      <c r="S14" s="125">
        <v>0</v>
      </c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2" customFormat="1" ht="53.25" customHeight="1" x14ac:dyDescent="0.2">
      <c r="A15" s="128">
        <v>10</v>
      </c>
      <c r="B15" s="129" t="s">
        <v>99</v>
      </c>
      <c r="C15" s="120">
        <v>53066520</v>
      </c>
      <c r="D15" s="120" t="s">
        <v>177</v>
      </c>
      <c r="E15" s="120" t="s">
        <v>178</v>
      </c>
      <c r="F15" s="120" t="str">
        <f t="shared" si="0"/>
        <v>BARRETO CRUZ OLGA TERESA</v>
      </c>
      <c r="G15" s="120" t="s">
        <v>179</v>
      </c>
      <c r="H15" s="150" t="s">
        <v>180</v>
      </c>
      <c r="I15" s="120" t="s">
        <v>100</v>
      </c>
      <c r="J15" s="120" t="s">
        <v>128</v>
      </c>
      <c r="K15" s="120" t="s">
        <v>129</v>
      </c>
      <c r="L15" s="120" t="s">
        <v>181</v>
      </c>
      <c r="M15" s="120" t="s">
        <v>100</v>
      </c>
      <c r="N15" s="120" t="s">
        <v>182</v>
      </c>
      <c r="O15" s="120" t="s">
        <v>100</v>
      </c>
      <c r="P15" s="120">
        <v>63</v>
      </c>
      <c r="Q15" s="120" t="s">
        <v>104</v>
      </c>
      <c r="R15" s="125">
        <v>0</v>
      </c>
      <c r="S15" s="125">
        <v>0</v>
      </c>
      <c r="T15" s="125"/>
      <c r="U15" s="128"/>
      <c r="V15" s="129"/>
      <c r="W15" s="129"/>
      <c r="X15" s="129"/>
      <c r="Y15" s="129"/>
      <c r="Z15" s="129"/>
      <c r="AA15" s="129"/>
      <c r="AB15" s="130"/>
    </row>
    <row r="16" spans="1:30" s="1" customFormat="1" ht="76.5" x14ac:dyDescent="0.2">
      <c r="A16" s="128">
        <v>11</v>
      </c>
      <c r="B16" s="129" t="s">
        <v>99</v>
      </c>
      <c r="C16" s="120">
        <v>67023358</v>
      </c>
      <c r="D16" s="120" t="s">
        <v>183</v>
      </c>
      <c r="E16" s="120" t="s">
        <v>184</v>
      </c>
      <c r="F16" s="120" t="str">
        <f t="shared" si="0"/>
        <v>HERNANDEZ ERIKA ANDREA</v>
      </c>
      <c r="G16" s="120">
        <v>3207720399</v>
      </c>
      <c r="H16" s="150" t="s">
        <v>185</v>
      </c>
      <c r="I16" s="120" t="s">
        <v>186</v>
      </c>
      <c r="J16" s="120" t="s">
        <v>187</v>
      </c>
      <c r="K16" s="120"/>
      <c r="L16" s="120" t="s">
        <v>188</v>
      </c>
      <c r="M16" s="120" t="s">
        <v>100</v>
      </c>
      <c r="N16" s="120" t="s">
        <v>189</v>
      </c>
      <c r="O16" s="120" t="s">
        <v>100</v>
      </c>
      <c r="P16" s="120">
        <v>91</v>
      </c>
      <c r="Q16" s="120" t="s">
        <v>104</v>
      </c>
      <c r="R16" s="125">
        <v>0</v>
      </c>
      <c r="S16" s="125">
        <v>0</v>
      </c>
      <c r="T16" s="125"/>
      <c r="U16" s="131"/>
      <c r="V16" s="132"/>
      <c r="W16" s="132"/>
      <c r="X16" s="132"/>
      <c r="Y16" s="132"/>
      <c r="Z16" s="132"/>
      <c r="AA16" s="132"/>
      <c r="AB16" s="133"/>
    </row>
    <row r="17" spans="1:28" s="2" customFormat="1" ht="63.75" x14ac:dyDescent="0.2">
      <c r="A17" s="128">
        <v>12</v>
      </c>
      <c r="B17" s="129" t="s">
        <v>99</v>
      </c>
      <c r="C17" s="120">
        <v>39568658</v>
      </c>
      <c r="D17" s="120" t="s">
        <v>190</v>
      </c>
      <c r="E17" s="120" t="s">
        <v>191</v>
      </c>
      <c r="F17" s="120" t="str">
        <f t="shared" si="0"/>
        <v>BERNAL RUIZ HEISSA IBETTE</v>
      </c>
      <c r="G17" s="120">
        <v>3002109707</v>
      </c>
      <c r="H17" s="150" t="s">
        <v>192</v>
      </c>
      <c r="I17" s="120" t="s">
        <v>193</v>
      </c>
      <c r="J17" s="120" t="s">
        <v>128</v>
      </c>
      <c r="K17" s="120" t="s">
        <v>129</v>
      </c>
      <c r="L17" s="120" t="s">
        <v>194</v>
      </c>
      <c r="M17" s="120" t="s">
        <v>195</v>
      </c>
      <c r="N17" s="120" t="s">
        <v>196</v>
      </c>
      <c r="O17" s="120" t="s">
        <v>100</v>
      </c>
      <c r="P17" s="120">
        <v>83</v>
      </c>
      <c r="Q17" s="120" t="s">
        <v>104</v>
      </c>
      <c r="R17" s="125">
        <v>0</v>
      </c>
      <c r="S17" s="125">
        <v>0</v>
      </c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ht="38.25" x14ac:dyDescent="0.2">
      <c r="A18" s="128">
        <v>13</v>
      </c>
      <c r="B18" s="129" t="s">
        <v>99</v>
      </c>
      <c r="C18" s="120">
        <v>14138610</v>
      </c>
      <c r="D18" s="120" t="s">
        <v>197</v>
      </c>
      <c r="E18" s="120" t="s">
        <v>198</v>
      </c>
      <c r="F18" s="120" t="str">
        <f t="shared" si="0"/>
        <v>PIÑEROS VARON ROBERTO</v>
      </c>
      <c r="G18" s="120">
        <v>3123324556</v>
      </c>
      <c r="H18" s="150" t="s">
        <v>199</v>
      </c>
      <c r="I18" s="120" t="s">
        <v>200</v>
      </c>
      <c r="J18" s="120" t="s">
        <v>128</v>
      </c>
      <c r="K18" s="120" t="s">
        <v>129</v>
      </c>
      <c r="L18" s="120" t="s">
        <v>201</v>
      </c>
      <c r="M18" s="120" t="s">
        <v>100</v>
      </c>
      <c r="N18" s="120" t="s">
        <v>202</v>
      </c>
      <c r="O18" s="120" t="s">
        <v>100</v>
      </c>
      <c r="P18" s="120" t="s">
        <v>100</v>
      </c>
      <c r="Q18" s="120" t="s">
        <v>104</v>
      </c>
      <c r="R18" s="125">
        <v>4</v>
      </c>
      <c r="S18" s="125">
        <v>0</v>
      </c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38.25" x14ac:dyDescent="0.2">
      <c r="A19" s="128">
        <v>14</v>
      </c>
      <c r="B19" s="129" t="s">
        <v>99</v>
      </c>
      <c r="C19" s="120">
        <v>24337560</v>
      </c>
      <c r="D19" s="120" t="s">
        <v>203</v>
      </c>
      <c r="E19" s="120" t="s">
        <v>204</v>
      </c>
      <c r="F19" s="120" t="str">
        <f t="shared" si="0"/>
        <v>CORREA OROZCO ADRIANA</v>
      </c>
      <c r="G19" s="120">
        <v>3103765135</v>
      </c>
      <c r="H19" s="150" t="s">
        <v>205</v>
      </c>
      <c r="I19" s="120" t="s">
        <v>206</v>
      </c>
      <c r="J19" s="120" t="s">
        <v>207</v>
      </c>
      <c r="K19" s="120" t="s">
        <v>220</v>
      </c>
      <c r="L19" s="120" t="s">
        <v>208</v>
      </c>
      <c r="M19" s="120" t="s">
        <v>100</v>
      </c>
      <c r="N19" s="120" t="s">
        <v>209</v>
      </c>
      <c r="O19" s="120" t="s">
        <v>100</v>
      </c>
      <c r="P19" s="120">
        <v>156</v>
      </c>
      <c r="Q19" s="120" t="s">
        <v>104</v>
      </c>
      <c r="R19" s="125">
        <v>0</v>
      </c>
      <c r="S19" s="125">
        <v>0</v>
      </c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2" customFormat="1" ht="51" x14ac:dyDescent="0.2">
      <c r="A20" s="128">
        <v>15</v>
      </c>
      <c r="B20" s="129" t="s">
        <v>99</v>
      </c>
      <c r="C20" s="120">
        <v>79861311</v>
      </c>
      <c r="D20" s="120" t="s">
        <v>210</v>
      </c>
      <c r="E20" s="120" t="s">
        <v>211</v>
      </c>
      <c r="F20" s="120" t="str">
        <f t="shared" si="0"/>
        <v>ANZOLA ROZO SEFAIR HUMBERTO</v>
      </c>
      <c r="G20" s="120">
        <v>3143277552</v>
      </c>
      <c r="H20" s="150" t="s">
        <v>212</v>
      </c>
      <c r="I20" s="120" t="s">
        <v>213</v>
      </c>
      <c r="J20" s="120" t="s">
        <v>146</v>
      </c>
      <c r="K20" s="120" t="s">
        <v>147</v>
      </c>
      <c r="L20" s="120" t="s">
        <v>214</v>
      </c>
      <c r="M20" s="120" t="s">
        <v>100</v>
      </c>
      <c r="N20" s="120" t="s">
        <v>215</v>
      </c>
      <c r="O20" s="120" t="s">
        <v>100</v>
      </c>
      <c r="P20" s="120">
        <v>7</v>
      </c>
      <c r="Q20" s="120" t="s">
        <v>104</v>
      </c>
      <c r="R20" s="125">
        <v>0</v>
      </c>
      <c r="S20" s="125">
        <v>0</v>
      </c>
      <c r="T20" s="125"/>
      <c r="U20" s="128"/>
      <c r="V20" s="129"/>
      <c r="W20" s="129"/>
      <c r="X20" s="129"/>
      <c r="Y20" s="129"/>
      <c r="Z20" s="129"/>
      <c r="AA20" s="129"/>
      <c r="AB20" s="130"/>
    </row>
    <row r="21" spans="1:28" s="1" customFormat="1" ht="25.5" x14ac:dyDescent="0.2">
      <c r="A21" s="128">
        <v>16</v>
      </c>
      <c r="B21" s="129" t="s">
        <v>99</v>
      </c>
      <c r="C21" s="120">
        <v>75079820</v>
      </c>
      <c r="D21" s="120" t="s">
        <v>216</v>
      </c>
      <c r="E21" s="120" t="s">
        <v>217</v>
      </c>
      <c r="F21" s="120" t="str">
        <f t="shared" si="0"/>
        <v>GARCIA YATE BERNARDO</v>
      </c>
      <c r="G21" s="120">
        <v>3008183981</v>
      </c>
      <c r="H21" s="150" t="s">
        <v>218</v>
      </c>
      <c r="I21" s="120" t="s">
        <v>219</v>
      </c>
      <c r="J21" s="120" t="s">
        <v>207</v>
      </c>
      <c r="K21" s="120" t="s">
        <v>220</v>
      </c>
      <c r="L21" s="120" t="s">
        <v>221</v>
      </c>
      <c r="M21" s="120" t="s">
        <v>100</v>
      </c>
      <c r="N21" s="120" t="s">
        <v>100</v>
      </c>
      <c r="O21" s="120" t="s">
        <v>100</v>
      </c>
      <c r="P21" s="120">
        <v>42</v>
      </c>
      <c r="Q21" s="120" t="s">
        <v>104</v>
      </c>
      <c r="R21" s="125">
        <v>0</v>
      </c>
      <c r="S21" s="125">
        <v>0</v>
      </c>
      <c r="T21" s="125"/>
      <c r="U21" s="131"/>
      <c r="V21" s="132"/>
      <c r="W21" s="132"/>
      <c r="X21" s="132"/>
      <c r="Y21" s="132"/>
      <c r="Z21" s="132"/>
      <c r="AA21" s="132"/>
      <c r="AB21" s="133"/>
    </row>
    <row r="22" spans="1:28" s="2" customFormat="1" ht="25.5" x14ac:dyDescent="0.2">
      <c r="A22" s="128">
        <v>17</v>
      </c>
      <c r="B22" s="129" t="s">
        <v>99</v>
      </c>
      <c r="C22" s="120">
        <v>18391231</v>
      </c>
      <c r="D22" s="120" t="s">
        <v>222</v>
      </c>
      <c r="E22" s="120" t="s">
        <v>223</v>
      </c>
      <c r="F22" s="120" t="str">
        <f t="shared" si="0"/>
        <v>CASTRO SANZ CESAR ALBERTO</v>
      </c>
      <c r="G22" s="120">
        <v>3216415329</v>
      </c>
      <c r="H22" s="150" t="s">
        <v>224</v>
      </c>
      <c r="I22" s="120" t="s">
        <v>225</v>
      </c>
      <c r="J22" s="120" t="s">
        <v>226</v>
      </c>
      <c r="K22" s="120" t="s">
        <v>227</v>
      </c>
      <c r="L22" s="120" t="s">
        <v>228</v>
      </c>
      <c r="M22" s="120" t="s">
        <v>229</v>
      </c>
      <c r="N22" s="120" t="s">
        <v>230</v>
      </c>
      <c r="O22" s="120" t="s">
        <v>100</v>
      </c>
      <c r="P22" s="120">
        <v>35</v>
      </c>
      <c r="Q22" s="120" t="s">
        <v>104</v>
      </c>
      <c r="R22" s="125">
        <v>0</v>
      </c>
      <c r="S22" s="125">
        <v>0</v>
      </c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ht="51" x14ac:dyDescent="0.2">
      <c r="A23" s="128">
        <v>18</v>
      </c>
      <c r="B23" s="129" t="s">
        <v>99</v>
      </c>
      <c r="C23" s="120">
        <v>75085720</v>
      </c>
      <c r="D23" s="120" t="s">
        <v>231</v>
      </c>
      <c r="E23" s="120" t="s">
        <v>232</v>
      </c>
      <c r="F23" s="120" t="str">
        <f t="shared" si="0"/>
        <v>BOTERO LONDOÑO JULIAN MAURICIO</v>
      </c>
      <c r="G23" s="120">
        <v>75085720</v>
      </c>
      <c r="H23" s="150" t="s">
        <v>233</v>
      </c>
      <c r="I23" s="120" t="s">
        <v>234</v>
      </c>
      <c r="J23" s="120" t="s">
        <v>226</v>
      </c>
      <c r="K23" s="120"/>
      <c r="L23" s="120" t="s">
        <v>235</v>
      </c>
      <c r="M23" s="120" t="s">
        <v>100</v>
      </c>
      <c r="N23" s="120" t="s">
        <v>236</v>
      </c>
      <c r="O23" s="120" t="s">
        <v>237</v>
      </c>
      <c r="P23" s="120">
        <v>94</v>
      </c>
      <c r="Q23" s="120" t="s">
        <v>104</v>
      </c>
      <c r="R23" s="125">
        <v>3</v>
      </c>
      <c r="S23" s="125">
        <v>0</v>
      </c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ht="38.25" x14ac:dyDescent="0.2">
      <c r="A24" s="128">
        <v>19</v>
      </c>
      <c r="B24" s="129" t="s">
        <v>99</v>
      </c>
      <c r="C24" s="120">
        <v>79908409</v>
      </c>
      <c r="D24" s="120" t="s">
        <v>238</v>
      </c>
      <c r="E24" s="120" t="s">
        <v>239</v>
      </c>
      <c r="F24" s="120" t="str">
        <f t="shared" si="0"/>
        <v>NIVIA OSUNA ALEXANDER</v>
      </c>
      <c r="G24" s="120" t="s">
        <v>240</v>
      </c>
      <c r="H24" s="150" t="s">
        <v>241</v>
      </c>
      <c r="I24" s="120" t="s">
        <v>242</v>
      </c>
      <c r="J24" s="120" t="s">
        <v>146</v>
      </c>
      <c r="K24" s="120" t="s">
        <v>147</v>
      </c>
      <c r="L24" s="120" t="s">
        <v>243</v>
      </c>
      <c r="M24" s="120" t="s">
        <v>100</v>
      </c>
      <c r="N24" s="120" t="s">
        <v>244</v>
      </c>
      <c r="O24" s="120" t="s">
        <v>100</v>
      </c>
      <c r="P24" s="120">
        <v>183</v>
      </c>
      <c r="Q24" s="120" t="s">
        <v>104</v>
      </c>
      <c r="R24" s="125">
        <v>0</v>
      </c>
      <c r="S24" s="125">
        <v>0</v>
      </c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s="2" customFormat="1" ht="102" x14ac:dyDescent="0.2">
      <c r="A25" s="128">
        <v>20</v>
      </c>
      <c r="B25" s="129" t="s">
        <v>99</v>
      </c>
      <c r="C25" s="120">
        <v>1110474200</v>
      </c>
      <c r="D25" s="120" t="s">
        <v>245</v>
      </c>
      <c r="E25" s="120" t="s">
        <v>246</v>
      </c>
      <c r="F25" s="120" t="str">
        <f t="shared" si="0"/>
        <v>MARTINEZ ROJAS INGRID YOLANI</v>
      </c>
      <c r="G25" s="120">
        <v>5215528556990</v>
      </c>
      <c r="H25" s="120" t="s">
        <v>247</v>
      </c>
      <c r="I25" s="120" t="s">
        <v>248</v>
      </c>
      <c r="J25" s="120" t="s">
        <v>249</v>
      </c>
      <c r="K25" s="120" t="s">
        <v>250</v>
      </c>
      <c r="L25" s="120" t="s">
        <v>251</v>
      </c>
      <c r="M25" s="120" t="s">
        <v>100</v>
      </c>
      <c r="N25" s="120" t="s">
        <v>252</v>
      </c>
      <c r="O25" s="120" t="s">
        <v>253</v>
      </c>
      <c r="P25" s="120">
        <v>16</v>
      </c>
      <c r="Q25" s="120" t="s">
        <v>104</v>
      </c>
      <c r="R25" s="125">
        <v>0</v>
      </c>
      <c r="S25" s="125">
        <v>0</v>
      </c>
      <c r="T25" s="125"/>
      <c r="U25" s="128"/>
      <c r="V25" s="129"/>
      <c r="W25" s="129"/>
      <c r="X25" s="129"/>
      <c r="Y25" s="129"/>
      <c r="Z25" s="129"/>
      <c r="AA25" s="129"/>
      <c r="AB25" s="130"/>
    </row>
    <row r="26" spans="1:28" ht="66" x14ac:dyDescent="0.3">
      <c r="A26" s="128">
        <v>21</v>
      </c>
      <c r="B26" s="134" t="s">
        <v>99</v>
      </c>
      <c r="C26" s="135">
        <v>86067028</v>
      </c>
      <c r="D26" s="135" t="s">
        <v>274</v>
      </c>
      <c r="E26" s="136" t="s">
        <v>239</v>
      </c>
      <c r="F26" s="120" t="str">
        <f t="shared" si="0"/>
        <v>TORRES TABARES ALEXANDER</v>
      </c>
      <c r="G26" s="136">
        <v>3115755486</v>
      </c>
      <c r="H26" s="179" t="s">
        <v>275</v>
      </c>
      <c r="I26" s="136" t="s">
        <v>276</v>
      </c>
      <c r="J26" s="155" t="s">
        <v>277</v>
      </c>
      <c r="K26" s="136"/>
      <c r="L26" s="180" t="s">
        <v>278</v>
      </c>
      <c r="M26" s="180" t="s">
        <v>279</v>
      </c>
      <c r="N26" s="180" t="s">
        <v>280</v>
      </c>
      <c r="O26" s="134" t="s">
        <v>100</v>
      </c>
      <c r="P26" s="134"/>
      <c r="Q26" s="134" t="s">
        <v>104</v>
      </c>
      <c r="R26" s="137">
        <v>0</v>
      </c>
      <c r="S26" s="137">
        <v>0</v>
      </c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3">
      <c r="A31" s="128">
        <v>26</v>
      </c>
      <c r="B31" s="134"/>
      <c r="C31" s="135"/>
      <c r="D31" s="135"/>
      <c r="E31" s="140" t="str">
        <f>RIGHT(E29,1)</f>
        <v/>
      </c>
      <c r="F31" s="140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55"/>
      <c r="K54" s="136"/>
      <c r="L54" s="134"/>
      <c r="M54" s="134"/>
      <c r="N54" s="134"/>
      <c r="O54" s="134"/>
      <c r="P54" s="134"/>
      <c r="Q54" s="134"/>
      <c r="R54" s="137"/>
      <c r="S54" s="137"/>
      <c r="T54" s="137"/>
      <c r="U54" s="138"/>
      <c r="V54" s="134"/>
      <c r="W54" s="134"/>
      <c r="X54" s="134"/>
      <c r="Y54" s="134"/>
      <c r="Z54" s="134"/>
      <c r="AA54" s="134"/>
      <c r="AB54" s="139"/>
    </row>
    <row r="55" spans="1:28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56"/>
      <c r="K55" s="144"/>
      <c r="L55" s="142"/>
      <c r="M55" s="142"/>
      <c r="N55" s="142"/>
      <c r="O55" s="142"/>
      <c r="P55" s="142"/>
      <c r="Q55" s="142"/>
      <c r="R55" s="145"/>
      <c r="S55" s="145"/>
      <c r="T55" s="145"/>
      <c r="U55" s="146"/>
      <c r="V55" s="142"/>
      <c r="W55" s="142"/>
      <c r="X55" s="142"/>
      <c r="Y55" s="142"/>
      <c r="Z55" s="142"/>
      <c r="AA55" s="142"/>
      <c r="AB55" s="147"/>
    </row>
  </sheetData>
  <autoFilter ref="B3:WWB6">
    <filterColumn colId="10" showButton="0"/>
    <filterColumn colId="11" showButton="0"/>
    <filterColumn colId="12" showButton="0"/>
  </autoFilter>
  <mergeCells count="27"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6" r:id="rId18"/>
  </hyperlinks>
  <pageMargins left="0.7" right="0.7" top="0.75" bottom="0.75" header="0.3" footer="0.3"/>
  <pageSetup paperSize="9"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MID(CELL("nombrearchivo",'HARVEY RODRIGUEZ ORTIZ'!E10),FIND("]", CELL("nombrearchivo",'HARVEY RODRIGUEZ ORTIZ'!E10),1)+1,LEN(CELL("nombrearchivo",'HARVEY RODRIGUEZ ORTIZ'!E10))-FIND("]",CELL("nombrearchivo",'HARVEY RODRIGUEZ ORTIZ'!E10),1))</f>
        <v>HARVEY RODRIGUEZ ORTIZ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91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92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291</v>
      </c>
      <c r="B11" s="312"/>
      <c r="C11" s="187">
        <f>O15</f>
        <v>4</v>
      </c>
      <c r="D11" s="188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5</v>
      </c>
      <c r="K11" s="19">
        <f>O33</f>
        <v>0.17</v>
      </c>
      <c r="L11" s="20">
        <f>O38</f>
        <v>2.5</v>
      </c>
      <c r="M11" s="21"/>
      <c r="N11" s="21"/>
      <c r="O11" s="22">
        <f>IF( SUM(C11:L11)&lt;=30,SUM(C11:L11),"EXCEDE LOS 30 PUNTOS")</f>
        <v>14.67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295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90"/>
      <c r="E19" s="294" t="s">
        <v>296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8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6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297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8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6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8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298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0.17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86"/>
      <c r="O33" s="151">
        <f>IF(O31&lt;=5,O31,"EXCEDE LOS 5 PUNTOS PERMITIDOS")</f>
        <v>0.17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299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2.5</v>
      </c>
    </row>
    <row r="37" spans="1:15" ht="16.5" thickBot="1" x14ac:dyDescent="0.3">
      <c r="A37" s="34"/>
      <c r="B37" s="35"/>
      <c r="C37" s="18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6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86"/>
      <c r="O38" s="151">
        <f>IF(O36&lt;=10,O36,"EXCEDE LOS 10 PUNTOS PERMITIDOS")</f>
        <v>2.5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14.67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42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93" t="s">
        <v>46</v>
      </c>
      <c r="L58" s="54" t="s">
        <v>47</v>
      </c>
      <c r="M58" s="194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</v>
      </c>
      <c r="K59" s="58">
        <v>1.2</v>
      </c>
      <c r="L59" s="59">
        <v>1</v>
      </c>
      <c r="M59" s="43"/>
      <c r="N59" s="43"/>
      <c r="O59" s="60">
        <f>J59+K59+L59</f>
        <v>3.2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0</v>
      </c>
      <c r="K60" s="63">
        <v>1.2</v>
      </c>
      <c r="L60" s="64">
        <v>1.5</v>
      </c>
      <c r="M60" s="43"/>
      <c r="N60" s="43"/>
      <c r="O60" s="60">
        <f t="shared" ref="O60:O65" si="0">J60+K60+L60</f>
        <v>2.7</v>
      </c>
    </row>
    <row r="61" spans="1:15" ht="42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0</v>
      </c>
      <c r="K61" s="63">
        <v>5</v>
      </c>
      <c r="L61" s="64">
        <v>5</v>
      </c>
      <c r="M61" s="43"/>
      <c r="N61" s="43"/>
      <c r="O61" s="60">
        <f t="shared" si="0"/>
        <v>10</v>
      </c>
    </row>
    <row r="62" spans="1:15" ht="4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3</v>
      </c>
      <c r="K62" s="63">
        <v>5</v>
      </c>
      <c r="L62" s="64">
        <v>5</v>
      </c>
      <c r="M62" s="43"/>
      <c r="N62" s="43"/>
      <c r="O62" s="60">
        <f t="shared" si="0"/>
        <v>13</v>
      </c>
    </row>
    <row r="63" spans="1:15" ht="30.7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0</v>
      </c>
      <c r="K63" s="63">
        <v>4.5</v>
      </c>
      <c r="L63" s="64">
        <v>4</v>
      </c>
      <c r="M63" s="43"/>
      <c r="N63" s="43"/>
      <c r="O63" s="60">
        <f t="shared" si="0"/>
        <v>8.5</v>
      </c>
    </row>
    <row r="64" spans="1:15" ht="46.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0</v>
      </c>
      <c r="K64" s="63">
        <v>3.5</v>
      </c>
      <c r="L64" s="64">
        <v>3</v>
      </c>
      <c r="M64" s="43"/>
      <c r="N64" s="43"/>
      <c r="O64" s="60">
        <f t="shared" si="0"/>
        <v>6.5</v>
      </c>
    </row>
    <row r="65" spans="1:15" ht="39.7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0</v>
      </c>
      <c r="K65" s="67">
        <v>1.5</v>
      </c>
      <c r="L65" s="68">
        <v>4</v>
      </c>
      <c r="M65" s="43"/>
      <c r="N65" s="43"/>
      <c r="O65" s="60">
        <f t="shared" si="0"/>
        <v>5.5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4</v>
      </c>
      <c r="K66" s="70">
        <f>SUM(K59:K65)</f>
        <v>21.9</v>
      </c>
      <c r="L66" s="71">
        <f>SUM(L59:L65)</f>
        <v>23.5</v>
      </c>
      <c r="M66" s="72"/>
      <c r="N66" s="43"/>
      <c r="O66" s="73">
        <f>SUM(O59:O65)</f>
        <v>49.4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16.466666666666665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1.5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93" t="s">
        <v>46</v>
      </c>
      <c r="L69" s="54" t="s">
        <v>47</v>
      </c>
      <c r="M69" s="194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1</v>
      </c>
      <c r="K70" s="78">
        <v>4.2</v>
      </c>
      <c r="L70" s="79">
        <v>4</v>
      </c>
      <c r="M70" s="80"/>
      <c r="N70" s="43"/>
      <c r="O70" s="60">
        <f>J70+K70+L70</f>
        <v>9.1999999999999993</v>
      </c>
    </row>
    <row r="71" spans="1:15" ht="28.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1</v>
      </c>
      <c r="K71" s="82">
        <v>3.8</v>
      </c>
      <c r="L71" s="83">
        <v>3</v>
      </c>
      <c r="M71" s="80"/>
      <c r="N71" s="43"/>
      <c r="O71" s="60">
        <f>J71+K71+L71</f>
        <v>7.8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1</v>
      </c>
      <c r="K72" s="85">
        <v>3.8</v>
      </c>
      <c r="L72" s="86">
        <v>2</v>
      </c>
      <c r="M72" s="80"/>
      <c r="N72" s="43"/>
      <c r="O72" s="60">
        <f>J72+K72+L72</f>
        <v>6.8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3</v>
      </c>
      <c r="K73" s="87">
        <f>SUM(K70:K72)</f>
        <v>11.8</v>
      </c>
      <c r="L73" s="88">
        <f>SUM(L70:L72)</f>
        <v>9</v>
      </c>
      <c r="M73" s="80"/>
      <c r="N73" s="43"/>
      <c r="O73" s="89">
        <f>SUM(O70:O72)</f>
        <v>23.8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7.9333333333333336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89"/>
    </row>
    <row r="76" spans="1:15" ht="37.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94"/>
      <c r="L76" s="194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0.7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32.2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94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14.67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16.466666666666665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7.9333333333333336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8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3.2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50.269999999999996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topLeftCell="E1" workbookViewId="0">
      <selection activeCell="L15" sqref="L15"/>
    </sheetView>
  </sheetViews>
  <sheetFormatPr baseColWidth="10" defaultRowHeight="15" x14ac:dyDescent="0.25"/>
  <cols>
    <col min="1" max="1" width="4.7109375" style="208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7.140625" style="197" customWidth="1"/>
    <col min="8" max="8" width="17.28515625" style="197" customWidth="1"/>
    <col min="9" max="9" width="16.5703125" style="197" customWidth="1"/>
    <col min="10" max="10" width="17.42578125" style="197" customWidth="1"/>
    <col min="11" max="11" width="14.140625" style="197" customWidth="1"/>
    <col min="12" max="12" width="29" customWidth="1"/>
  </cols>
  <sheetData>
    <row r="1" spans="1:12" ht="18" x14ac:dyDescent="0.25">
      <c r="A1" s="244" t="s">
        <v>285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x14ac:dyDescent="0.25">
      <c r="A2" s="245" t="s">
        <v>310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6.5" thickBot="1" x14ac:dyDescent="0.3">
      <c r="A3" s="195"/>
      <c r="B3" s="181"/>
      <c r="C3" s="181"/>
      <c r="D3" s="181"/>
      <c r="E3" s="181"/>
      <c r="F3" s="181"/>
      <c r="G3" s="196"/>
    </row>
    <row r="4" spans="1:12" ht="16.5" thickBot="1" x14ac:dyDescent="0.3">
      <c r="A4" s="246" t="s">
        <v>286</v>
      </c>
      <c r="B4" s="246" t="s">
        <v>287</v>
      </c>
      <c r="C4" s="246" t="s">
        <v>288</v>
      </c>
      <c r="D4" s="246" t="s">
        <v>289</v>
      </c>
      <c r="E4" s="246" t="s">
        <v>290</v>
      </c>
      <c r="F4" s="248" t="s">
        <v>23</v>
      </c>
      <c r="G4" s="250" t="s">
        <v>304</v>
      </c>
      <c r="H4" s="251"/>
      <c r="I4" s="251"/>
      <c r="J4" s="251"/>
      <c r="K4" s="251"/>
      <c r="L4" s="252"/>
    </row>
    <row r="5" spans="1:12" ht="45.75" thickBot="1" x14ac:dyDescent="0.3">
      <c r="A5" s="247"/>
      <c r="B5" s="247"/>
      <c r="C5" s="247"/>
      <c r="D5" s="247"/>
      <c r="E5" s="247"/>
      <c r="F5" s="249"/>
      <c r="G5" s="198" t="s">
        <v>43</v>
      </c>
      <c r="H5" s="198" t="s">
        <v>305</v>
      </c>
      <c r="I5" s="198" t="s">
        <v>68</v>
      </c>
      <c r="J5" s="198" t="s">
        <v>74</v>
      </c>
      <c r="K5" s="199" t="s">
        <v>306</v>
      </c>
      <c r="L5" s="200" t="s">
        <v>6</v>
      </c>
    </row>
    <row r="6" spans="1:12" ht="39.75" customHeight="1" x14ac:dyDescent="0.25">
      <c r="A6" s="201">
        <v>1</v>
      </c>
      <c r="B6" s="212" t="s">
        <v>260</v>
      </c>
      <c r="C6" s="235" t="s">
        <v>95</v>
      </c>
      <c r="D6" s="238" t="s">
        <v>293</v>
      </c>
      <c r="E6" s="241" t="s">
        <v>294</v>
      </c>
      <c r="F6" s="185">
        <f>'HEISSA BERNAL'!O93</f>
        <v>18.34</v>
      </c>
      <c r="G6" s="185">
        <f>'HEISSA BERNAL'!O94</f>
        <v>28.299999999999997</v>
      </c>
      <c r="H6" s="202">
        <f>'HEISSA BERNAL'!O95</f>
        <v>13.533333333333331</v>
      </c>
      <c r="I6" s="202">
        <f>'HEISSA BERNAL'!O96</f>
        <v>14</v>
      </c>
      <c r="J6" s="202">
        <f>'HEISSA BERNAL'!O97</f>
        <v>4.5</v>
      </c>
      <c r="K6" s="203">
        <f t="shared" ref="K6:K11" si="0">SUM(F6:J6)</f>
        <v>78.673333333333332</v>
      </c>
      <c r="L6" s="204" t="s">
        <v>307</v>
      </c>
    </row>
    <row r="7" spans="1:12" ht="39.75" customHeight="1" x14ac:dyDescent="0.25">
      <c r="A7" s="184">
        <v>2</v>
      </c>
      <c r="B7" s="210" t="s">
        <v>258</v>
      </c>
      <c r="C7" s="236"/>
      <c r="D7" s="239"/>
      <c r="E7" s="242"/>
      <c r="F7" s="183">
        <f>'SANTIAGO BOTERO'!O93</f>
        <v>19.68</v>
      </c>
      <c r="G7" s="183">
        <f>'SANTIAGO BOTERO'!O94</f>
        <v>26.583333333333332</v>
      </c>
      <c r="H7" s="206">
        <f>'SANTIAGO BOTERO'!O95</f>
        <v>12.833333333333334</v>
      </c>
      <c r="I7" s="206">
        <f>'SANTIAGO BOTERO'!O96</f>
        <v>10.5</v>
      </c>
      <c r="J7" s="206">
        <f>'SANTIAGO BOTERO'!O97</f>
        <v>3.5</v>
      </c>
      <c r="K7" s="211">
        <f t="shared" si="0"/>
        <v>73.096666666666664</v>
      </c>
      <c r="L7" s="213" t="s">
        <v>309</v>
      </c>
    </row>
    <row r="8" spans="1:12" ht="39.75" customHeight="1" x14ac:dyDescent="0.25">
      <c r="A8" s="184">
        <v>3</v>
      </c>
      <c r="B8" s="210" t="s">
        <v>281</v>
      </c>
      <c r="C8" s="236"/>
      <c r="D8" s="239"/>
      <c r="E8" s="242"/>
      <c r="F8" s="183">
        <f>'VICENTE DIAZ'!O93</f>
        <v>13.5</v>
      </c>
      <c r="G8" s="183">
        <f>'VICENTE DIAZ'!O94</f>
        <v>26.833333333333332</v>
      </c>
      <c r="H8" s="206">
        <f>'VICENTE DIAZ'!O95</f>
        <v>12.5</v>
      </c>
      <c r="I8" s="206">
        <f>'VICENTE DIAZ'!O96</f>
        <v>15</v>
      </c>
      <c r="J8" s="206">
        <f>'VICENTE DIAZ'!O97</f>
        <v>3.3</v>
      </c>
      <c r="K8" s="211">
        <f t="shared" si="0"/>
        <v>71.133333333333326</v>
      </c>
      <c r="L8" s="213" t="s">
        <v>309</v>
      </c>
    </row>
    <row r="9" spans="1:12" ht="47.25" customHeight="1" x14ac:dyDescent="0.25">
      <c r="A9" s="184">
        <v>4</v>
      </c>
      <c r="B9" s="210" t="s">
        <v>271</v>
      </c>
      <c r="C9" s="236"/>
      <c r="D9" s="239"/>
      <c r="E9" s="242"/>
      <c r="F9" s="183">
        <f>'CESAR ZAPATA'!O93</f>
        <v>14.41</v>
      </c>
      <c r="G9" s="183">
        <f>'CESAR ZAPATA'!O94</f>
        <v>26.133333333333336</v>
      </c>
      <c r="H9" s="206">
        <f>'CESAR ZAPATA'!O95</f>
        <v>10.566666666666666</v>
      </c>
      <c r="I9" s="206">
        <f>'CESAR ZAPATA'!O96</f>
        <v>15</v>
      </c>
      <c r="J9" s="206">
        <f>'CESAR ZAPATA'!O97</f>
        <v>3.4</v>
      </c>
      <c r="K9" s="211">
        <f t="shared" si="0"/>
        <v>69.510000000000005</v>
      </c>
      <c r="L9" s="207" t="s">
        <v>308</v>
      </c>
    </row>
    <row r="10" spans="1:12" ht="49.5" customHeight="1" x14ac:dyDescent="0.25">
      <c r="A10" s="184">
        <v>5</v>
      </c>
      <c r="B10" s="210" t="s">
        <v>254</v>
      </c>
      <c r="C10" s="236"/>
      <c r="D10" s="239"/>
      <c r="E10" s="242"/>
      <c r="F10" s="183">
        <f>'ALEXANDER NIVIA'!O93</f>
        <v>22.1</v>
      </c>
      <c r="G10" s="183">
        <f>'ALEXANDER NIVIA'!O94</f>
        <v>22.166666666666668</v>
      </c>
      <c r="H10" s="206">
        <f>'ALEXANDER NIVIA'!O95</f>
        <v>9.9666666666666668</v>
      </c>
      <c r="I10" s="206">
        <f>'ALEXANDER NIVIA'!O96</f>
        <v>12</v>
      </c>
      <c r="J10" s="206">
        <f>'ALEXANDER NIVIA'!O97</f>
        <v>3.2</v>
      </c>
      <c r="K10" s="211">
        <f t="shared" si="0"/>
        <v>69.433333333333337</v>
      </c>
      <c r="L10" s="207" t="s">
        <v>308</v>
      </c>
    </row>
    <row r="11" spans="1:12" ht="48.75" customHeight="1" x14ac:dyDescent="0.25">
      <c r="A11" s="184">
        <v>6</v>
      </c>
      <c r="B11" s="210" t="s">
        <v>262</v>
      </c>
      <c r="C11" s="236"/>
      <c r="D11" s="239"/>
      <c r="E11" s="242"/>
      <c r="F11" s="183">
        <f>'JULIAN BOTERO'!O93</f>
        <v>12.8</v>
      </c>
      <c r="G11" s="183">
        <f>'JULIAN BOTERO'!O94</f>
        <v>24</v>
      </c>
      <c r="H11" s="206">
        <f>'JULIAN BOTERO'!O95</f>
        <v>12</v>
      </c>
      <c r="I11" s="206">
        <f>'JULIAN BOTERO'!O96</f>
        <v>10</v>
      </c>
      <c r="J11" s="206">
        <f>'JULIAN BOTERO'!O97</f>
        <v>3.6</v>
      </c>
      <c r="K11" s="211">
        <f t="shared" si="0"/>
        <v>62.4</v>
      </c>
      <c r="L11" s="207" t="s">
        <v>308</v>
      </c>
    </row>
    <row r="12" spans="1:12" ht="48" customHeight="1" x14ac:dyDescent="0.25">
      <c r="A12" s="205">
        <v>7</v>
      </c>
      <c r="B12" s="210" t="s">
        <v>292</v>
      </c>
      <c r="C12" s="236"/>
      <c r="D12" s="239"/>
      <c r="E12" s="242"/>
      <c r="F12" s="183">
        <f>'PAULA CARDENAS'!O93</f>
        <v>14.49</v>
      </c>
      <c r="G12" s="183">
        <f>'PAULA CARDENAS'!O94</f>
        <v>18.266666666666666</v>
      </c>
      <c r="H12" s="206">
        <f>'PAULA CARDENAS'!O95</f>
        <v>9</v>
      </c>
      <c r="I12" s="206">
        <f>'PAULA CARDENAS'!O96</f>
        <v>6</v>
      </c>
      <c r="J12" s="206">
        <f>'PAULA CARDENAS'!O97</f>
        <v>3.4</v>
      </c>
      <c r="K12" s="211">
        <f t="shared" ref="K12:K15" si="1">SUM(F12:J12)</f>
        <v>51.156666666666666</v>
      </c>
      <c r="L12" s="207" t="s">
        <v>308</v>
      </c>
    </row>
    <row r="13" spans="1:12" ht="45" customHeight="1" x14ac:dyDescent="0.25">
      <c r="A13" s="205">
        <v>8</v>
      </c>
      <c r="B13" s="210" t="s">
        <v>291</v>
      </c>
      <c r="C13" s="236"/>
      <c r="D13" s="239"/>
      <c r="E13" s="242"/>
      <c r="F13" s="183">
        <f>'HARVEY RODRIGUEZ ORTIZ'!O93</f>
        <v>14.67</v>
      </c>
      <c r="G13" s="183">
        <f>'HARVEY RODRIGUEZ ORTIZ'!O94</f>
        <v>16.466666666666665</v>
      </c>
      <c r="H13" s="206">
        <f>'HARVEY RODRIGUEZ ORTIZ'!O95</f>
        <v>7.9333333333333336</v>
      </c>
      <c r="I13" s="206">
        <f>'HARVEY RODRIGUEZ ORTIZ'!O96</f>
        <v>8</v>
      </c>
      <c r="J13" s="206">
        <f>'HARVEY RODRIGUEZ ORTIZ'!O97</f>
        <v>3.2</v>
      </c>
      <c r="K13" s="211">
        <f t="shared" si="1"/>
        <v>50.269999999999996</v>
      </c>
      <c r="L13" s="207" t="s">
        <v>308</v>
      </c>
    </row>
    <row r="14" spans="1:12" ht="33" customHeight="1" x14ac:dyDescent="0.25">
      <c r="A14" s="205">
        <v>9</v>
      </c>
      <c r="B14" s="215" t="s">
        <v>312</v>
      </c>
      <c r="C14" s="236"/>
      <c r="D14" s="239"/>
      <c r="E14" s="242"/>
      <c r="F14" s="183">
        <v>19.95</v>
      </c>
      <c r="G14" s="183">
        <v>0</v>
      </c>
      <c r="H14" s="183">
        <v>0</v>
      </c>
      <c r="I14" s="183">
        <v>0</v>
      </c>
      <c r="J14" s="183">
        <v>0</v>
      </c>
      <c r="K14" s="211">
        <f t="shared" si="1"/>
        <v>19.95</v>
      </c>
      <c r="L14" s="207" t="s">
        <v>314</v>
      </c>
    </row>
    <row r="15" spans="1:12" ht="33" customHeight="1" thickBot="1" x14ac:dyDescent="0.3">
      <c r="A15" s="209">
        <v>10</v>
      </c>
      <c r="B15" s="216" t="s">
        <v>313</v>
      </c>
      <c r="C15" s="237"/>
      <c r="D15" s="240"/>
      <c r="E15" s="243"/>
      <c r="F15" s="182">
        <v>16.34</v>
      </c>
      <c r="G15" s="182">
        <v>0</v>
      </c>
      <c r="H15" s="182">
        <v>0</v>
      </c>
      <c r="I15" s="182">
        <v>0</v>
      </c>
      <c r="J15" s="182">
        <v>0</v>
      </c>
      <c r="K15" s="214">
        <f t="shared" si="1"/>
        <v>16.34</v>
      </c>
      <c r="L15" s="218" t="s">
        <v>314</v>
      </c>
    </row>
    <row r="16" spans="1:12" x14ac:dyDescent="0.25">
      <c r="A16" s="217" t="s">
        <v>311</v>
      </c>
    </row>
  </sheetData>
  <sheetProtection password="E53A" sheet="1" objects="1" scenarios="1"/>
  <mergeCells count="12">
    <mergeCell ref="C6:C15"/>
    <mergeCell ref="D6:D15"/>
    <mergeCell ref="E6:E15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L93" sqref="L9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MID(CELL("nombrearchivo",'HEISSA BERNAL'!E10),FIND("]", CELL("nombrearchivo",'HEISSA BERNAL'!E10),1)+1,LEN(CELL("nombrearchivo",'HEISSA BERNAL'!E10))-FIND("]",CELL("nombrearchivo",'HEISSA BERNAL'!E10),1))</f>
        <v>HEISSA BERNAL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6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4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260</v>
      </c>
      <c r="B11" s="312"/>
      <c r="C11" s="165">
        <f>O15</f>
        <v>4</v>
      </c>
      <c r="D11" s="166"/>
      <c r="E11" s="267">
        <f>O17</f>
        <v>0</v>
      </c>
      <c r="F11" s="268"/>
      <c r="G11" s="267">
        <f>O19</f>
        <v>6</v>
      </c>
      <c r="H11" s="268"/>
      <c r="I11" s="19">
        <f>O21</f>
        <v>0</v>
      </c>
      <c r="J11" s="19">
        <f>O28</f>
        <v>5</v>
      </c>
      <c r="K11" s="19">
        <f>O33</f>
        <v>1.34</v>
      </c>
      <c r="L11" s="20">
        <f>O38</f>
        <v>2</v>
      </c>
      <c r="M11" s="21"/>
      <c r="N11" s="21"/>
      <c r="O11" s="22">
        <f>IF( SUM(C11:L11)&lt;=30,SUM(C11:L11),"EXCEDE LOS 30 PUNTOS")</f>
        <v>18.34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194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267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59"/>
      <c r="E19" s="294" t="s">
        <v>303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6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261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58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301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1.34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58"/>
      <c r="O33" s="151">
        <f>IF(O31&lt;=5,O31,"EXCEDE LOS 5 PUNTOS PERMITIDOS")</f>
        <v>1.34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61.25" customHeight="1" thickBot="1" x14ac:dyDescent="0.3">
      <c r="A36" s="292" t="s">
        <v>39</v>
      </c>
      <c r="B36" s="293"/>
      <c r="C36" s="26"/>
      <c r="D36" s="307" t="s">
        <v>268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2</v>
      </c>
    </row>
    <row r="37" spans="1:15" ht="16.5" thickBot="1" x14ac:dyDescent="0.3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58"/>
      <c r="O38" s="151">
        <f>IF(O36&lt;=10,O36,"EXCEDE LOS 10 PUNTOS PERMITIDOS")</f>
        <v>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18.34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3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2</v>
      </c>
      <c r="K59" s="58">
        <v>1.2</v>
      </c>
      <c r="L59" s="59">
        <v>1.5</v>
      </c>
      <c r="M59" s="43"/>
      <c r="N59" s="43"/>
      <c r="O59" s="60">
        <f>J59+K59+L59</f>
        <v>4.7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2</v>
      </c>
      <c r="K60" s="63">
        <v>1.1000000000000001</v>
      </c>
      <c r="L60" s="64">
        <v>1.5</v>
      </c>
      <c r="M60" s="43"/>
      <c r="N60" s="43"/>
      <c r="O60" s="60">
        <f t="shared" ref="O60:O65" si="0">J60+K60+L60</f>
        <v>4.5999999999999996</v>
      </c>
    </row>
    <row r="61" spans="1:15" ht="39.7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6</v>
      </c>
      <c r="K61" s="63">
        <v>5.5</v>
      </c>
      <c r="L61" s="64">
        <v>6</v>
      </c>
      <c r="M61" s="43"/>
      <c r="N61" s="43"/>
      <c r="O61" s="60">
        <f t="shared" si="0"/>
        <v>17.5</v>
      </c>
    </row>
    <row r="62" spans="1:15" ht="39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7</v>
      </c>
      <c r="K62" s="63">
        <v>6.3</v>
      </c>
      <c r="L62" s="64">
        <v>5</v>
      </c>
      <c r="M62" s="43"/>
      <c r="N62" s="43"/>
      <c r="O62" s="60">
        <f t="shared" si="0"/>
        <v>18.3</v>
      </c>
    </row>
    <row r="63" spans="1:15" ht="30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4.2</v>
      </c>
      <c r="L63" s="64">
        <v>6</v>
      </c>
      <c r="M63" s="43"/>
      <c r="N63" s="43"/>
      <c r="O63" s="60">
        <f t="shared" si="0"/>
        <v>15.2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4</v>
      </c>
      <c r="K64" s="63">
        <v>4.0999999999999996</v>
      </c>
      <c r="L64" s="64">
        <v>4</v>
      </c>
      <c r="M64" s="43"/>
      <c r="N64" s="43"/>
      <c r="O64" s="60">
        <f t="shared" si="0"/>
        <v>12.1</v>
      </c>
    </row>
    <row r="65" spans="1:15" ht="40.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4.5</v>
      </c>
      <c r="L65" s="68">
        <v>4</v>
      </c>
      <c r="M65" s="43"/>
      <c r="N65" s="43"/>
      <c r="O65" s="60">
        <f t="shared" si="0"/>
        <v>12.5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30</v>
      </c>
      <c r="K66" s="70">
        <f>SUM(K59:K65)</f>
        <v>26.9</v>
      </c>
      <c r="L66" s="71">
        <f>SUM(L59:L65)</f>
        <v>28</v>
      </c>
      <c r="M66" s="72"/>
      <c r="N66" s="43"/>
      <c r="O66" s="73">
        <f>SUM(O59:O65)</f>
        <v>84.899999999999991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28.299999999999997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22.5" customHeight="1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5</v>
      </c>
      <c r="K70" s="78">
        <v>4.2</v>
      </c>
      <c r="L70" s="79">
        <v>5</v>
      </c>
      <c r="M70" s="80"/>
      <c r="N70" s="43"/>
      <c r="O70" s="60">
        <f>J70+K70+L70</f>
        <v>14.2</v>
      </c>
    </row>
    <row r="71" spans="1:15" ht="30.7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5</v>
      </c>
      <c r="K71" s="82">
        <v>4.0999999999999996</v>
      </c>
      <c r="L71" s="83">
        <v>4</v>
      </c>
      <c r="M71" s="80"/>
      <c r="N71" s="43"/>
      <c r="O71" s="60">
        <f>J71+K71+L71</f>
        <v>13.1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4</v>
      </c>
      <c r="K72" s="85">
        <v>4.3</v>
      </c>
      <c r="L72" s="86">
        <v>5</v>
      </c>
      <c r="M72" s="80"/>
      <c r="N72" s="43"/>
      <c r="O72" s="60">
        <f>J72+K72+L72</f>
        <v>13.3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14</v>
      </c>
      <c r="K73" s="87">
        <f>SUM(K70:K72)</f>
        <v>12.600000000000001</v>
      </c>
      <c r="L73" s="88">
        <f>SUM(L70:L72)</f>
        <v>14</v>
      </c>
      <c r="M73" s="80"/>
      <c r="N73" s="43"/>
      <c r="O73" s="89">
        <f>SUM(O70:O72)</f>
        <v>40.599999999999994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13.533333333333331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63"/>
    </row>
    <row r="76" spans="1:15" ht="32.2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39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2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.7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14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14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4.5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4.5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18.34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28.299999999999997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13.533333333333331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14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4.5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78.673333333333332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MID(CELL("nombrearchivo",'SANTIAGO BOTERO'!E10),FIND("]", CELL("nombrearchivo",'SANTIAGO BOTERO'!E10),1)+1,LEN(CELL("nombrearchivo",'SANTIAGO BOTERO'!E10))-FIND("]",CELL("nombrearchivo",'SANTIAGO BOTERO'!E10),1))</f>
        <v>SANTIAGO BOTERO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6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4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258</v>
      </c>
      <c r="B11" s="312"/>
      <c r="C11" s="165">
        <f>O15</f>
        <v>4</v>
      </c>
      <c r="D11" s="166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2.02</v>
      </c>
      <c r="K11" s="19">
        <f>O33</f>
        <v>5</v>
      </c>
      <c r="L11" s="20">
        <f>O38</f>
        <v>5.66</v>
      </c>
      <c r="M11" s="21"/>
      <c r="N11" s="21"/>
      <c r="O11" s="22">
        <f>IF( SUM(C11:L11)&lt;=30,SUM(C11:L11),"EXCEDE LOS 30 PUNTOS")</f>
        <v>19.68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169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59"/>
      <c r="E19" s="294" t="s">
        <v>170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86.25" customHeight="1" thickBot="1" x14ac:dyDescent="0.3">
      <c r="A26" s="305" t="s">
        <v>33</v>
      </c>
      <c r="B26" s="306"/>
      <c r="C26" s="26"/>
      <c r="D26" s="307" t="s">
        <v>266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2.02</v>
      </c>
      <c r="Q26" s="41"/>
      <c r="R26" s="41"/>
    </row>
    <row r="27" spans="1:18" ht="16.5" thickBot="1" x14ac:dyDescent="0.3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58"/>
      <c r="O28" s="151">
        <f>IF(O26&lt;=5,O26,"EXCEDE LOS 5 PUNTOS PERMITIDOS")</f>
        <v>2.02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59.25" customHeight="1" thickBot="1" x14ac:dyDescent="0.3">
      <c r="A31" s="305" t="s">
        <v>36</v>
      </c>
      <c r="B31" s="306"/>
      <c r="C31" s="26"/>
      <c r="D31" s="307" t="s">
        <v>259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58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85.25" customHeight="1" thickBot="1" x14ac:dyDescent="0.3">
      <c r="A36" s="292" t="s">
        <v>39</v>
      </c>
      <c r="B36" s="293"/>
      <c r="C36" s="26"/>
      <c r="D36" s="307" t="s">
        <v>302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5.66</v>
      </c>
    </row>
    <row r="37" spans="1:15" ht="16.5" thickBot="1" x14ac:dyDescent="0.3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58"/>
      <c r="O38" s="151">
        <f>IF(O36&lt;=10,O36,"EXCEDE LOS 10 PUNTOS PERMITIDOS")</f>
        <v>5.66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19.68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1.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39" customHeight="1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1.5</v>
      </c>
      <c r="K59" s="58">
        <v>1.5</v>
      </c>
      <c r="L59" s="59">
        <v>2</v>
      </c>
      <c r="M59" s="43"/>
      <c r="N59" s="43"/>
      <c r="O59" s="60">
        <f>J59+K59+L59</f>
        <v>5</v>
      </c>
    </row>
    <row r="60" spans="1:15" ht="39" customHeight="1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2</v>
      </c>
      <c r="K60" s="63">
        <v>1.25</v>
      </c>
      <c r="L60" s="64">
        <v>1.5</v>
      </c>
      <c r="M60" s="43"/>
      <c r="N60" s="43"/>
      <c r="O60" s="60">
        <f t="shared" ref="O60:O65" si="0">J60+K60+L60</f>
        <v>4.75</v>
      </c>
    </row>
    <row r="61" spans="1:15" ht="39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6</v>
      </c>
      <c r="K61" s="63">
        <v>4</v>
      </c>
      <c r="L61" s="64">
        <v>6</v>
      </c>
      <c r="M61" s="43"/>
      <c r="N61" s="43"/>
      <c r="O61" s="60">
        <f t="shared" si="0"/>
        <v>16</v>
      </c>
    </row>
    <row r="62" spans="1:15" ht="39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5.5</v>
      </c>
      <c r="K62" s="63">
        <v>3</v>
      </c>
      <c r="L62" s="64">
        <v>7</v>
      </c>
      <c r="M62" s="43"/>
      <c r="N62" s="43"/>
      <c r="O62" s="60">
        <f t="shared" si="0"/>
        <v>15.5</v>
      </c>
    </row>
    <row r="63" spans="1:15" ht="39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6.5</v>
      </c>
      <c r="K63" s="63">
        <v>4</v>
      </c>
      <c r="L63" s="64">
        <v>6</v>
      </c>
      <c r="M63" s="43"/>
      <c r="N63" s="43"/>
      <c r="O63" s="60">
        <f t="shared" si="0"/>
        <v>16.5</v>
      </c>
    </row>
    <row r="64" spans="1:15" ht="39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5</v>
      </c>
      <c r="K64" s="63">
        <v>3</v>
      </c>
      <c r="L64" s="64">
        <v>4</v>
      </c>
      <c r="M64" s="43"/>
      <c r="N64" s="43"/>
      <c r="O64" s="60">
        <f t="shared" si="0"/>
        <v>12</v>
      </c>
    </row>
    <row r="65" spans="1:15" ht="39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2</v>
      </c>
      <c r="L65" s="68">
        <v>4</v>
      </c>
      <c r="M65" s="43"/>
      <c r="N65" s="43"/>
      <c r="O65" s="60">
        <f t="shared" si="0"/>
        <v>10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30.5</v>
      </c>
      <c r="K66" s="70">
        <f>SUM(K59:K65)</f>
        <v>18.75</v>
      </c>
      <c r="L66" s="71">
        <f>SUM(L59:L65)</f>
        <v>30.5</v>
      </c>
      <c r="M66" s="72"/>
      <c r="N66" s="43"/>
      <c r="O66" s="73">
        <f>SUM(O59:O65)</f>
        <v>79.75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26.583333333333332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28.5" customHeight="1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5</v>
      </c>
      <c r="K70" s="78">
        <v>3.5</v>
      </c>
      <c r="L70" s="79">
        <v>5</v>
      </c>
      <c r="M70" s="80"/>
      <c r="N70" s="43"/>
      <c r="O70" s="60">
        <f>J70+K70+L70</f>
        <v>13.5</v>
      </c>
    </row>
    <row r="71" spans="1:15" ht="28.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4</v>
      </c>
      <c r="K71" s="82">
        <v>4</v>
      </c>
      <c r="L71" s="83">
        <v>5</v>
      </c>
      <c r="M71" s="80"/>
      <c r="N71" s="43"/>
      <c r="O71" s="60">
        <f>J71+K71+L71</f>
        <v>13</v>
      </c>
    </row>
    <row r="72" spans="1:15" ht="28.5" customHeight="1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4</v>
      </c>
      <c r="K72" s="85">
        <v>4</v>
      </c>
      <c r="L72" s="86">
        <v>4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13</v>
      </c>
      <c r="K73" s="87">
        <f>SUM(K70:K72)</f>
        <v>11.5</v>
      </c>
      <c r="L73" s="88">
        <f>SUM(L70:L72)</f>
        <v>14</v>
      </c>
      <c r="M73" s="80"/>
      <c r="N73" s="43"/>
      <c r="O73" s="89">
        <f>SUM(O70:O72)</f>
        <v>38.5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12.833333333333334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63"/>
    </row>
    <row r="76" spans="1:15" ht="26.25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36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3.5</v>
      </c>
      <c r="K77" s="80"/>
      <c r="L77" s="80"/>
      <c r="M77" s="80"/>
      <c r="N77" s="43"/>
      <c r="O77" s="95">
        <f>J77</f>
        <v>3.5</v>
      </c>
    </row>
    <row r="78" spans="1:15" ht="36.7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3.5</v>
      </c>
      <c r="K78" s="80"/>
      <c r="L78" s="80"/>
      <c r="M78" s="80"/>
      <c r="N78" s="43"/>
      <c r="O78" s="95">
        <f>J78</f>
        <v>3.5</v>
      </c>
    </row>
    <row r="79" spans="1:15" ht="36.7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3.5</v>
      </c>
      <c r="K79" s="80"/>
      <c r="L79" s="80"/>
      <c r="M79" s="80"/>
      <c r="N79" s="43"/>
      <c r="O79" s="95">
        <f>J79</f>
        <v>3.5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10.5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10.5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3.5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3.5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19.68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26.583333333333332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12.833333333333334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10.5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3.5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73.096666666666664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71" sqref="J7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MID(CELL("nombrearchivo",'VICENTE DIAZ'!E10),FIND("]", CELL("nombrearchivo",'VICENTE DIAZ'!E10),1)+1,LEN(CELL("nombrearchivo",'VICENTE DIAZ'!E10))-FIND("]",CELL("nombrearchivo",'VICENTE DIAZ'!E10),1))</f>
        <v>VICENTE DIAZ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281</v>
      </c>
      <c r="B11" s="312"/>
      <c r="C11" s="168">
        <f>O15</f>
        <v>4</v>
      </c>
      <c r="D11" s="169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2.5</v>
      </c>
      <c r="K11" s="19">
        <f>O33</f>
        <v>0</v>
      </c>
      <c r="L11" s="20">
        <f>O38</f>
        <v>4</v>
      </c>
      <c r="M11" s="21"/>
      <c r="N11" s="21"/>
      <c r="O11" s="22">
        <f>IF( SUM(C11:L11)&lt;=30,SUM(C11:L11),"EXCEDE LOS 30 PUNTOS")</f>
        <v>13.5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162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74"/>
      <c r="E19" s="294" t="s">
        <v>163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282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2.5</v>
      </c>
      <c r="Q26" s="41"/>
      <c r="R26" s="41"/>
    </row>
    <row r="27" spans="1:18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2.5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100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21.5" customHeight="1" thickBot="1" x14ac:dyDescent="0.3">
      <c r="A36" s="292" t="s">
        <v>39</v>
      </c>
      <c r="B36" s="293"/>
      <c r="C36" s="26"/>
      <c r="D36" s="307" t="s">
        <v>284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4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4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13.5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3.7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1.5</v>
      </c>
      <c r="K59" s="58">
        <v>1.2</v>
      </c>
      <c r="L59" s="59">
        <v>1.5</v>
      </c>
      <c r="M59" s="43"/>
      <c r="N59" s="43"/>
      <c r="O59" s="60">
        <f>J59+K59+L59</f>
        <v>4.2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1.3</v>
      </c>
      <c r="K60" s="63">
        <v>1.3</v>
      </c>
      <c r="L60" s="64">
        <v>1.5</v>
      </c>
      <c r="M60" s="43"/>
      <c r="N60" s="43"/>
      <c r="O60" s="60">
        <f t="shared" ref="O60:O65" si="0">J60+K60+L60</f>
        <v>4.0999999999999996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6</v>
      </c>
      <c r="K61" s="63">
        <v>3.5</v>
      </c>
      <c r="L61" s="64">
        <v>5</v>
      </c>
      <c r="M61" s="43"/>
      <c r="N61" s="43"/>
      <c r="O61" s="60">
        <f t="shared" si="0"/>
        <v>14.5</v>
      </c>
    </row>
    <row r="62" spans="1:15" ht="38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5</v>
      </c>
      <c r="K62" s="63">
        <v>6.2</v>
      </c>
      <c r="L62" s="64">
        <v>6</v>
      </c>
      <c r="M62" s="43"/>
      <c r="N62" s="43"/>
      <c r="O62" s="60">
        <f t="shared" si="0"/>
        <v>17.2</v>
      </c>
    </row>
    <row r="63" spans="1:15" ht="27.7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6</v>
      </c>
      <c r="L63" s="64">
        <v>5</v>
      </c>
      <c r="M63" s="43"/>
      <c r="N63" s="43"/>
      <c r="O63" s="60">
        <f t="shared" si="0"/>
        <v>16</v>
      </c>
    </row>
    <row r="64" spans="1:15" ht="39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4</v>
      </c>
      <c r="K64" s="63">
        <v>4</v>
      </c>
      <c r="L64" s="64">
        <v>4</v>
      </c>
      <c r="M64" s="43"/>
      <c r="N64" s="43"/>
      <c r="O64" s="60">
        <f t="shared" si="0"/>
        <v>12</v>
      </c>
    </row>
    <row r="65" spans="1:15" ht="40.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4.5</v>
      </c>
      <c r="L65" s="68">
        <v>4</v>
      </c>
      <c r="M65" s="43"/>
      <c r="N65" s="43"/>
      <c r="O65" s="60">
        <f t="shared" si="0"/>
        <v>12.5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26.8</v>
      </c>
      <c r="K66" s="70">
        <f>SUM(K59:K65)</f>
        <v>26.7</v>
      </c>
      <c r="L66" s="71">
        <f>SUM(L59:L65)</f>
        <v>27</v>
      </c>
      <c r="M66" s="72"/>
      <c r="N66" s="43"/>
      <c r="O66" s="73">
        <f>SUM(O59:O65)</f>
        <v>80.5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26.833333333333332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customHeight="1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4</v>
      </c>
      <c r="K70" s="78">
        <v>4.2</v>
      </c>
      <c r="L70" s="79">
        <v>5</v>
      </c>
      <c r="M70" s="80"/>
      <c r="N70" s="43"/>
      <c r="O70" s="60">
        <f>J70+K70+L70</f>
        <v>13.2</v>
      </c>
    </row>
    <row r="71" spans="1:15" ht="27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5</v>
      </c>
      <c r="K71" s="82">
        <v>4.2</v>
      </c>
      <c r="L71" s="83">
        <v>4</v>
      </c>
      <c r="M71" s="80"/>
      <c r="N71" s="43"/>
      <c r="O71" s="60">
        <f>J71+K71+L71</f>
        <v>13.2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3</v>
      </c>
      <c r="K72" s="85">
        <v>4.0999999999999996</v>
      </c>
      <c r="L72" s="86">
        <v>4</v>
      </c>
      <c r="M72" s="80"/>
      <c r="N72" s="43"/>
      <c r="O72" s="60">
        <f>J72+K72+L72</f>
        <v>11.1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12</v>
      </c>
      <c r="K73" s="87">
        <f>SUM(K70:K72)</f>
        <v>12.5</v>
      </c>
      <c r="L73" s="88">
        <f>SUM(L70:L72)</f>
        <v>13</v>
      </c>
      <c r="M73" s="80"/>
      <c r="N73" s="43"/>
      <c r="O73" s="89">
        <f>SUM(O70:O72)</f>
        <v>37.5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12.5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35.2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0.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29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1.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15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15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3.3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3.3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13.5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26.833333333333332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12.5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15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3.3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71.133333333333326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topLeftCell="A88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MID(CELL("nombrearchivo",'CESAR ZAPATA'!E10),FIND("]", CELL("nombrearchivo",'CESAR ZAPATA'!E10),1)+1,LEN(CELL("nombrearchivo",'CESAR ZAPATA'!E10))-FIND("]",CELL("nombrearchivo",'CESAR ZAPATA'!E10),1))</f>
        <v>CESAR ZAPATA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271</v>
      </c>
      <c r="B11" s="312"/>
      <c r="C11" s="168">
        <f>O15</f>
        <v>4</v>
      </c>
      <c r="D11" s="169"/>
      <c r="E11" s="267">
        <f>O17</f>
        <v>1</v>
      </c>
      <c r="F11" s="268"/>
      <c r="G11" s="267">
        <f>O19</f>
        <v>3</v>
      </c>
      <c r="H11" s="268"/>
      <c r="I11" s="19">
        <f>O21</f>
        <v>0</v>
      </c>
      <c r="J11" s="19">
        <f>O28</f>
        <v>0.89</v>
      </c>
      <c r="K11" s="19">
        <f>O33</f>
        <v>4.7699999999999996</v>
      </c>
      <c r="L11" s="20">
        <f>O38</f>
        <v>0.75</v>
      </c>
      <c r="M11" s="21"/>
      <c r="N11" s="21"/>
      <c r="O11" s="22">
        <f>IF( SUM(C11:L11)&lt;=30,SUM(C11:L11),"EXCEDE LOS 30 PUNTOS")</f>
        <v>14.41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110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40.5" customHeight="1" thickBot="1" x14ac:dyDescent="0.3">
      <c r="A17" s="292" t="s">
        <v>28</v>
      </c>
      <c r="B17" s="293"/>
      <c r="C17" s="7"/>
      <c r="D17" s="32"/>
      <c r="E17" s="310" t="s">
        <v>111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1</v>
      </c>
    </row>
    <row r="18" spans="1:19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40.5" customHeight="1" thickBot="1" x14ac:dyDescent="0.3">
      <c r="A19" s="292" t="s">
        <v>29</v>
      </c>
      <c r="B19" s="293"/>
      <c r="C19" s="26"/>
      <c r="D19" s="174"/>
      <c r="E19" s="294" t="s">
        <v>112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9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  <c r="S21" s="6">
        <f>160*12</f>
        <v>1920</v>
      </c>
    </row>
    <row r="22" spans="1:19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  <c r="S22" s="6">
        <f>300/1920</f>
        <v>0.15625</v>
      </c>
    </row>
    <row r="23" spans="1:19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8</v>
      </c>
    </row>
    <row r="24" spans="1:19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9" ht="105" customHeight="1" thickBot="1" x14ac:dyDescent="0.3">
      <c r="A26" s="305" t="s">
        <v>33</v>
      </c>
      <c r="B26" s="306"/>
      <c r="C26" s="26"/>
      <c r="D26" s="307" t="s">
        <v>283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0.89</v>
      </c>
      <c r="Q26" s="41"/>
      <c r="R26" s="41"/>
    </row>
    <row r="27" spans="1:19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9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0.89</v>
      </c>
      <c r="Q28" s="41"/>
      <c r="R28" s="41"/>
    </row>
    <row r="29" spans="1:19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9" ht="104.25" customHeight="1" thickBot="1" x14ac:dyDescent="0.3">
      <c r="A31" s="305" t="s">
        <v>36</v>
      </c>
      <c r="B31" s="306"/>
      <c r="C31" s="26"/>
      <c r="D31" s="307" t="s">
        <v>272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4.7699999999999996</v>
      </c>
    </row>
    <row r="32" spans="1:19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4.7699999999999996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273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0.75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0.75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14.41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2</v>
      </c>
      <c r="K59" s="58">
        <v>1.7</v>
      </c>
      <c r="L59" s="59">
        <v>1.5</v>
      </c>
      <c r="M59" s="43"/>
      <c r="N59" s="43"/>
      <c r="O59" s="60">
        <f>J59+K59+L59</f>
        <v>5.2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1</v>
      </c>
      <c r="K60" s="63">
        <v>1.4</v>
      </c>
      <c r="L60" s="64">
        <v>1.5</v>
      </c>
      <c r="M60" s="43"/>
      <c r="N60" s="43"/>
      <c r="O60" s="60">
        <f t="shared" ref="O60:O65" si="0">J60+K60+L60</f>
        <v>3.9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4</v>
      </c>
      <c r="K61" s="63">
        <v>6</v>
      </c>
      <c r="L61" s="64">
        <v>6</v>
      </c>
      <c r="M61" s="43"/>
      <c r="N61" s="43"/>
      <c r="O61" s="60">
        <f t="shared" si="0"/>
        <v>16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5</v>
      </c>
      <c r="K62" s="63">
        <v>6.1</v>
      </c>
      <c r="L62" s="64">
        <v>5</v>
      </c>
      <c r="M62" s="43"/>
      <c r="N62" s="43"/>
      <c r="O62" s="60">
        <f t="shared" si="0"/>
        <v>16.100000000000001</v>
      </c>
    </row>
    <row r="63" spans="1:15" ht="27.7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6</v>
      </c>
      <c r="L63" s="64">
        <v>5</v>
      </c>
      <c r="M63" s="43"/>
      <c r="N63" s="43"/>
      <c r="O63" s="60">
        <f t="shared" si="0"/>
        <v>16</v>
      </c>
    </row>
    <row r="64" spans="1:15" ht="42.7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3</v>
      </c>
      <c r="K64" s="63">
        <v>4.2</v>
      </c>
      <c r="L64" s="64">
        <v>3</v>
      </c>
      <c r="M64" s="43"/>
      <c r="N64" s="43"/>
      <c r="O64" s="60">
        <f t="shared" si="0"/>
        <v>10.199999999999999</v>
      </c>
    </row>
    <row r="65" spans="1:15" ht="42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4</v>
      </c>
      <c r="L65" s="68">
        <v>3</v>
      </c>
      <c r="M65" s="43"/>
      <c r="N65" s="43"/>
      <c r="O65" s="60">
        <f t="shared" si="0"/>
        <v>11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24</v>
      </c>
      <c r="K66" s="70">
        <f>SUM(K59:K65)</f>
        <v>29.4</v>
      </c>
      <c r="L66" s="71">
        <f>SUM(L59:L65)</f>
        <v>25</v>
      </c>
      <c r="M66" s="72"/>
      <c r="N66" s="43"/>
      <c r="O66" s="73">
        <f>SUM(O59:O65)</f>
        <v>78.400000000000006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26.133333333333336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2.25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2</v>
      </c>
      <c r="K70" s="78">
        <v>4.2</v>
      </c>
      <c r="L70" s="79">
        <v>4</v>
      </c>
      <c r="M70" s="80"/>
      <c r="N70" s="43"/>
      <c r="O70" s="60">
        <f>J70+K70+L70</f>
        <v>10.199999999999999</v>
      </c>
    </row>
    <row r="71" spans="1:15" ht="28.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3</v>
      </c>
      <c r="K71" s="82">
        <v>4.3</v>
      </c>
      <c r="L71" s="83">
        <v>4</v>
      </c>
      <c r="M71" s="80"/>
      <c r="N71" s="43"/>
      <c r="O71" s="60">
        <f>J71+K71+L71</f>
        <v>11.3</v>
      </c>
    </row>
    <row r="72" spans="1:15" ht="19.5" customHeight="1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2</v>
      </c>
      <c r="K72" s="85">
        <v>4.2</v>
      </c>
      <c r="L72" s="86">
        <v>4</v>
      </c>
      <c r="M72" s="80"/>
      <c r="N72" s="43"/>
      <c r="O72" s="60">
        <f>J72+K72+L72</f>
        <v>10.199999999999999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7</v>
      </c>
      <c r="K73" s="87">
        <f>SUM(K70:K72)</f>
        <v>12.7</v>
      </c>
      <c r="L73" s="88">
        <f>SUM(L70:L72)</f>
        <v>12</v>
      </c>
      <c r="M73" s="80"/>
      <c r="N73" s="43"/>
      <c r="O73" s="89">
        <f>SUM(O70:O72)</f>
        <v>31.7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10.566666666666666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26.25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2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1.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15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15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14.41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26.133333333333336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10.566666666666666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15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69.510000000000005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L70" sqref="L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MID(CELL("nombrearchivo",'ALEXANDER NIVIA'!E10),FIND("]", CELL("nombrearchivo",'ALEXANDER NIVIA'!E10),1)+1,LEN(CELL("nombrearchivo",'ALEXANDER NIVIA'!E10))-FIND("]",CELL("nombrearchivo",'ALEXANDER NIVIA'!E10),1))</f>
        <v>ALEXANDER NIVIA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4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254</v>
      </c>
      <c r="B11" s="312"/>
      <c r="C11" s="17">
        <f>O15</f>
        <v>4</v>
      </c>
      <c r="D11" s="18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1.55</v>
      </c>
      <c r="K11" s="19">
        <f>O33</f>
        <v>3.55</v>
      </c>
      <c r="L11" s="20">
        <f>O38</f>
        <v>10</v>
      </c>
      <c r="M11" s="21"/>
      <c r="N11" s="21"/>
      <c r="O11" s="22">
        <f>IF( SUM(C11:L11)&lt;=30,SUM(C11:L11),"EXCEDE LOS 30 PUNTOS")</f>
        <v>22.1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243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33"/>
      <c r="E19" s="294" t="s">
        <v>244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255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1.55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36"/>
      <c r="O28" s="151">
        <f>IF(O26&lt;=5,O26,"EXCEDE LOS 5 PUNTOS PERMITIDOS")</f>
        <v>1.55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256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3.55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36"/>
      <c r="O33" s="151">
        <f>IF(O31&lt;=5,O31,"EXCEDE LOS 5 PUNTOS PERMITIDOS")</f>
        <v>3.55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257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3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22.1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0.5</v>
      </c>
      <c r="K59" s="58">
        <v>1.6</v>
      </c>
      <c r="L59" s="59">
        <v>1.5</v>
      </c>
      <c r="M59" s="43"/>
      <c r="N59" s="43"/>
      <c r="O59" s="60">
        <f>J59+K59+L59</f>
        <v>3.6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0.2</v>
      </c>
      <c r="K60" s="63">
        <v>1.5</v>
      </c>
      <c r="L60" s="64">
        <v>1.5</v>
      </c>
      <c r="M60" s="43"/>
      <c r="N60" s="43"/>
      <c r="O60" s="60">
        <f t="shared" ref="O60:O65" si="0">J60+K60+L60</f>
        <v>3.2</v>
      </c>
    </row>
    <row r="61" spans="1:15" ht="39.7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2</v>
      </c>
      <c r="K61" s="63">
        <v>4.5</v>
      </c>
      <c r="L61" s="64">
        <v>5</v>
      </c>
      <c r="M61" s="43"/>
      <c r="N61" s="43"/>
      <c r="O61" s="60">
        <f t="shared" si="0"/>
        <v>11.5</v>
      </c>
    </row>
    <row r="62" spans="1:15" ht="40.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3</v>
      </c>
      <c r="K62" s="63">
        <v>6.2</v>
      </c>
      <c r="L62" s="64">
        <v>5</v>
      </c>
      <c r="M62" s="43"/>
      <c r="N62" s="43"/>
      <c r="O62" s="60">
        <f t="shared" si="0"/>
        <v>14.2</v>
      </c>
    </row>
    <row r="63" spans="1:15" ht="28.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2.5</v>
      </c>
      <c r="K63" s="63">
        <v>6</v>
      </c>
      <c r="L63" s="64">
        <v>5</v>
      </c>
      <c r="M63" s="43"/>
      <c r="N63" s="43"/>
      <c r="O63" s="60">
        <f t="shared" si="0"/>
        <v>13.5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2</v>
      </c>
      <c r="K64" s="63">
        <v>4</v>
      </c>
      <c r="L64" s="64">
        <v>4</v>
      </c>
      <c r="M64" s="43"/>
      <c r="N64" s="43"/>
      <c r="O64" s="60">
        <f t="shared" si="0"/>
        <v>10</v>
      </c>
    </row>
    <row r="65" spans="1:15" ht="42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2</v>
      </c>
      <c r="K65" s="67">
        <v>4.5</v>
      </c>
      <c r="L65" s="68">
        <v>4</v>
      </c>
      <c r="M65" s="43"/>
      <c r="N65" s="43"/>
      <c r="O65" s="60">
        <f t="shared" si="0"/>
        <v>10.5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12.2</v>
      </c>
      <c r="K66" s="70">
        <f>SUM(K59:K65)</f>
        <v>28.3</v>
      </c>
      <c r="L66" s="71">
        <f>SUM(L59:L65)</f>
        <v>26</v>
      </c>
      <c r="M66" s="72"/>
      <c r="N66" s="43"/>
      <c r="O66" s="73">
        <f>SUM(O59:O65)</f>
        <v>66.5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22.166666666666668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2</v>
      </c>
      <c r="K70" s="78">
        <v>4</v>
      </c>
      <c r="L70" s="79">
        <v>5</v>
      </c>
      <c r="M70" s="80"/>
      <c r="N70" s="43"/>
      <c r="O70" s="60">
        <f>J70+K70+L70</f>
        <v>11</v>
      </c>
    </row>
    <row r="71" spans="1:15" ht="29.2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1</v>
      </c>
      <c r="K71" s="82">
        <v>3.7</v>
      </c>
      <c r="L71" s="83">
        <v>4</v>
      </c>
      <c r="M71" s="80"/>
      <c r="N71" s="43"/>
      <c r="O71" s="60">
        <f>J71+K71+L71</f>
        <v>8.6999999999999993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2</v>
      </c>
      <c r="K72" s="85">
        <v>4.2</v>
      </c>
      <c r="L72" s="86">
        <v>4</v>
      </c>
      <c r="M72" s="80"/>
      <c r="N72" s="43"/>
      <c r="O72" s="60">
        <f>J72+K72+L72</f>
        <v>10.199999999999999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5</v>
      </c>
      <c r="K73" s="87">
        <f>SUM(K70:K72)</f>
        <v>11.9</v>
      </c>
      <c r="L73" s="88">
        <f>SUM(L70:L72)</f>
        <v>13</v>
      </c>
      <c r="M73" s="80"/>
      <c r="N73" s="43"/>
      <c r="O73" s="89">
        <f>SUM(O70:O72)</f>
        <v>29.9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9.9666666666666668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90"/>
    </row>
    <row r="76" spans="1:15" ht="33.7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9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3.7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1.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22.1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22.166666666666668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9.9666666666666668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12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3.2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69.433333333333337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MID(CELL("nombrearchivo",'JULIAN BOTERO'!E10),FIND("]", CELL("nombrearchivo",'JULIAN BOTERO'!E10),1)+1,LEN(CELL("nombrearchivo",'JULIAN BOTERO'!E10))-FIND("]",CELL("nombrearchivo",'JULIAN BOTERO'!E10),1))</f>
        <v>JULIAN BOTERO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262</v>
      </c>
      <c r="B11" s="312"/>
      <c r="C11" s="168">
        <f>O15</f>
        <v>4</v>
      </c>
      <c r="D11" s="169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2.12</v>
      </c>
      <c r="K11" s="19">
        <f>O33</f>
        <v>1.68</v>
      </c>
      <c r="L11" s="20">
        <f>O38</f>
        <v>2</v>
      </c>
      <c r="M11" s="21"/>
      <c r="N11" s="21"/>
      <c r="O11" s="22">
        <f>IF( SUM(C11:L11)&lt;=30,SUM(C11:L11),"EXCEDE LOS 30 PUNTOS")</f>
        <v>12.8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235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74"/>
      <c r="E19" s="294" t="s">
        <v>236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237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263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2.12</v>
      </c>
      <c r="Q26" s="41"/>
      <c r="R26" s="41"/>
    </row>
    <row r="27" spans="1:18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2.12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264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1.68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1.68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47" customHeight="1" thickBot="1" x14ac:dyDescent="0.3">
      <c r="A36" s="292" t="s">
        <v>39</v>
      </c>
      <c r="B36" s="293"/>
      <c r="C36" s="26"/>
      <c r="D36" s="307" t="s">
        <v>265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2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12.8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9.7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1.5</v>
      </c>
      <c r="K59" s="58">
        <v>1.6</v>
      </c>
      <c r="L59" s="59">
        <v>1.5</v>
      </c>
      <c r="M59" s="43"/>
      <c r="N59" s="43"/>
      <c r="O59" s="60">
        <f>J59+K59+L59</f>
        <v>4.5999999999999996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2</v>
      </c>
      <c r="K60" s="63">
        <v>0.9</v>
      </c>
      <c r="L60" s="64">
        <v>1.5</v>
      </c>
      <c r="M60" s="43"/>
      <c r="N60" s="43"/>
      <c r="O60" s="60">
        <f t="shared" ref="O60:O65" si="0">J60+K60+L60</f>
        <v>4.4000000000000004</v>
      </c>
    </row>
    <row r="61" spans="1:15" ht="42.7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3.5</v>
      </c>
      <c r="K61" s="63">
        <v>4</v>
      </c>
      <c r="L61" s="64">
        <v>5</v>
      </c>
      <c r="M61" s="43"/>
      <c r="N61" s="43"/>
      <c r="O61" s="60">
        <f t="shared" si="0"/>
        <v>12.5</v>
      </c>
    </row>
    <row r="62" spans="1:15" ht="43.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3.5</v>
      </c>
      <c r="K62" s="63">
        <v>6</v>
      </c>
      <c r="L62" s="64">
        <v>5</v>
      </c>
      <c r="M62" s="43"/>
      <c r="N62" s="43"/>
      <c r="O62" s="60">
        <f t="shared" si="0"/>
        <v>14.5</v>
      </c>
    </row>
    <row r="63" spans="1:15" ht="30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5</v>
      </c>
      <c r="L63" s="64">
        <v>5</v>
      </c>
      <c r="M63" s="43"/>
      <c r="N63" s="43"/>
      <c r="O63" s="60">
        <f t="shared" si="0"/>
        <v>15</v>
      </c>
    </row>
    <row r="64" spans="1:15" ht="42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4</v>
      </c>
      <c r="K64" s="63">
        <v>2</v>
      </c>
      <c r="L64" s="64">
        <v>3</v>
      </c>
      <c r="M64" s="43"/>
      <c r="N64" s="43"/>
      <c r="O64" s="60">
        <f t="shared" si="0"/>
        <v>9</v>
      </c>
    </row>
    <row r="65" spans="1:15" ht="44.2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5</v>
      </c>
      <c r="K65" s="67">
        <v>4</v>
      </c>
      <c r="L65" s="68">
        <v>3</v>
      </c>
      <c r="M65" s="43"/>
      <c r="N65" s="43"/>
      <c r="O65" s="60">
        <f t="shared" si="0"/>
        <v>12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24.5</v>
      </c>
      <c r="K66" s="70">
        <f>SUM(K59:K65)</f>
        <v>23.5</v>
      </c>
      <c r="L66" s="71">
        <f>SUM(L59:L65)</f>
        <v>24</v>
      </c>
      <c r="M66" s="72"/>
      <c r="N66" s="43"/>
      <c r="O66" s="73">
        <f>SUM(O59:O65)</f>
        <v>72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24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2.25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5</v>
      </c>
      <c r="K70" s="78">
        <v>4</v>
      </c>
      <c r="L70" s="79">
        <v>4</v>
      </c>
      <c r="M70" s="80"/>
      <c r="N70" s="43"/>
      <c r="O70" s="60">
        <f>J70+K70+L70</f>
        <v>13</v>
      </c>
    </row>
    <row r="71" spans="1:15" ht="30.7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3.5</v>
      </c>
      <c r="K71" s="82">
        <v>4</v>
      </c>
      <c r="L71" s="83">
        <v>4</v>
      </c>
      <c r="M71" s="80"/>
      <c r="N71" s="43"/>
      <c r="O71" s="60">
        <f>J71+K71+L71</f>
        <v>11.5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4</v>
      </c>
      <c r="K72" s="85">
        <v>4.5</v>
      </c>
      <c r="L72" s="86">
        <v>3</v>
      </c>
      <c r="M72" s="80"/>
      <c r="N72" s="43"/>
      <c r="O72" s="60">
        <f>J72+K72+L72</f>
        <v>11.5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12.5</v>
      </c>
      <c r="K73" s="87">
        <f>SUM(K70:K72)</f>
        <v>12.5</v>
      </c>
      <c r="L73" s="88">
        <f>SUM(L70:L72)</f>
        <v>11</v>
      </c>
      <c r="M73" s="80"/>
      <c r="N73" s="43"/>
      <c r="O73" s="89">
        <f>SUM(O70:O72)</f>
        <v>36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12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34.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3.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0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3</v>
      </c>
      <c r="K79" s="80"/>
      <c r="L79" s="80"/>
      <c r="M79" s="80"/>
      <c r="N79" s="43"/>
      <c r="O79" s="95">
        <f>J79</f>
        <v>3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10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10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3.6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3.6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12.8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24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12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10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3.6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62.4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7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MID(CELL("nombrearchivo",'PAULA CARDENAS'!E10),FIND("]", CELL("nombrearchivo",'PAULA CARDENAS'!E10),1)+1,LEN(CELL("nombrearchivo",'PAULA CARDENAS'!E10))-FIND("]",CELL("nombrearchivo",'PAULA CARDENAS'!E10),1))</f>
        <v>PAULA CARDENAS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292</v>
      </c>
      <c r="B11" s="312"/>
      <c r="C11" s="168">
        <f>O15</f>
        <v>4</v>
      </c>
      <c r="D11" s="169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0.99</v>
      </c>
      <c r="K11" s="19">
        <f>O33</f>
        <v>5</v>
      </c>
      <c r="L11" s="20">
        <f>O38</f>
        <v>1.5</v>
      </c>
      <c r="M11" s="21"/>
      <c r="N11" s="21"/>
      <c r="O11" s="22">
        <f>IF( SUM(C11:L11)&lt;=30,SUM(C11:L11),"EXCEDE LOS 30 PUNTOS")</f>
        <v>14.49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175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74"/>
      <c r="E19" s="294" t="s">
        <v>176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269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0.99</v>
      </c>
      <c r="Q26" s="41"/>
      <c r="R26" s="41"/>
    </row>
    <row r="27" spans="1:18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0.99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270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300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1.5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1.5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14.49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42.7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</v>
      </c>
      <c r="K59" s="58">
        <v>1.8</v>
      </c>
      <c r="L59" s="59">
        <v>1</v>
      </c>
      <c r="M59" s="43"/>
      <c r="N59" s="43"/>
      <c r="O59" s="60">
        <f>J59+K59+L59</f>
        <v>3.8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1</v>
      </c>
      <c r="K60" s="63">
        <v>1</v>
      </c>
      <c r="L60" s="64">
        <v>1</v>
      </c>
      <c r="M60" s="43"/>
      <c r="N60" s="43"/>
      <c r="O60" s="60">
        <f t="shared" ref="O60:O65" si="0">J60+K60+L60</f>
        <v>3</v>
      </c>
    </row>
    <row r="61" spans="1:15" ht="42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3</v>
      </c>
      <c r="K61" s="63">
        <v>2.5</v>
      </c>
      <c r="L61" s="64">
        <v>4</v>
      </c>
      <c r="M61" s="43"/>
      <c r="N61" s="43"/>
      <c r="O61" s="60">
        <f t="shared" si="0"/>
        <v>9.5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2.5</v>
      </c>
      <c r="K62" s="63">
        <v>6</v>
      </c>
      <c r="L62" s="64">
        <v>5</v>
      </c>
      <c r="M62" s="43"/>
      <c r="N62" s="43"/>
      <c r="O62" s="60">
        <f t="shared" si="0"/>
        <v>13.5</v>
      </c>
    </row>
    <row r="63" spans="1:15" ht="28.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2</v>
      </c>
      <c r="K63" s="63">
        <v>4.5</v>
      </c>
      <c r="L63" s="64">
        <v>4</v>
      </c>
      <c r="M63" s="43"/>
      <c r="N63" s="43"/>
      <c r="O63" s="60">
        <f t="shared" si="0"/>
        <v>10.5</v>
      </c>
    </row>
    <row r="64" spans="1:15" ht="38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1</v>
      </c>
      <c r="K64" s="63">
        <v>3</v>
      </c>
      <c r="L64" s="64">
        <v>3</v>
      </c>
      <c r="M64" s="43"/>
      <c r="N64" s="43"/>
      <c r="O64" s="60">
        <f t="shared" si="0"/>
        <v>7</v>
      </c>
    </row>
    <row r="65" spans="1:15" ht="42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1</v>
      </c>
      <c r="K65" s="67">
        <v>2.5</v>
      </c>
      <c r="L65" s="68">
        <v>4</v>
      </c>
      <c r="M65" s="43"/>
      <c r="N65" s="43"/>
      <c r="O65" s="60">
        <f t="shared" si="0"/>
        <v>7.5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11.5</v>
      </c>
      <c r="K66" s="70">
        <f>SUM(K59:K65)</f>
        <v>21.3</v>
      </c>
      <c r="L66" s="71">
        <f>SUM(L59:L65)</f>
        <v>22</v>
      </c>
      <c r="M66" s="72"/>
      <c r="N66" s="43"/>
      <c r="O66" s="73">
        <f>SUM(O59:O65)</f>
        <v>54.8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18.266666666666666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3</v>
      </c>
      <c r="K70" s="78">
        <v>4</v>
      </c>
      <c r="L70" s="79">
        <v>4</v>
      </c>
      <c r="M70" s="80"/>
      <c r="N70" s="43"/>
      <c r="O70" s="60">
        <f>J70+K70+L70</f>
        <v>11</v>
      </c>
    </row>
    <row r="71" spans="1:15" ht="30.7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1</v>
      </c>
      <c r="K71" s="82">
        <v>4</v>
      </c>
      <c r="L71" s="83">
        <v>3</v>
      </c>
      <c r="M71" s="80"/>
      <c r="N71" s="43"/>
      <c r="O71" s="60">
        <f>J71+K71+L71</f>
        <v>8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0</v>
      </c>
      <c r="K72" s="85">
        <v>4</v>
      </c>
      <c r="L72" s="86">
        <v>4</v>
      </c>
      <c r="M72" s="80"/>
      <c r="N72" s="43"/>
      <c r="O72" s="60">
        <f>J72+K72+L72</f>
        <v>8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4</v>
      </c>
      <c r="K73" s="87">
        <f>SUM(K70:K72)</f>
        <v>12</v>
      </c>
      <c r="L73" s="88">
        <f>SUM(L70:L72)</f>
        <v>11</v>
      </c>
      <c r="M73" s="80"/>
      <c r="N73" s="43"/>
      <c r="O73" s="89">
        <f>SUM(O70:O72)</f>
        <v>27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9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33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3.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29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2</v>
      </c>
      <c r="K78" s="80"/>
      <c r="L78" s="80"/>
      <c r="M78" s="80"/>
      <c r="N78" s="43"/>
      <c r="O78" s="95">
        <f>J78</f>
        <v>2</v>
      </c>
    </row>
    <row r="79" spans="1:15" ht="33.7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1</v>
      </c>
      <c r="K79" s="80"/>
      <c r="L79" s="80"/>
      <c r="M79" s="80"/>
      <c r="N79" s="43"/>
      <c r="O79" s="95">
        <f>J79</f>
        <v>1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6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6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14.49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18.266666666666666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9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6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51.156666666666666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RESULTADOS</vt:lpstr>
      <vt:lpstr>HEISSA BERNAL</vt:lpstr>
      <vt:lpstr>SANTIAGO BOTERO</vt:lpstr>
      <vt:lpstr>VICENTE DIAZ</vt:lpstr>
      <vt:lpstr>CESAR ZAPATA</vt:lpstr>
      <vt:lpstr>ALEXANDER NIVIA</vt:lpstr>
      <vt:lpstr>JULIAN BOTERO</vt:lpstr>
      <vt:lpstr>PAULA CARDENAS</vt:lpstr>
      <vt:lpstr>HARVEY RODRIGUEZ ORTIZ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2015-06-06T02:33:44Z</dcterms:modified>
</cp:coreProperties>
</file>