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\BLOQUEADOS\3. INGENIERIA AGRONOMICA\"/>
    </mc:Choice>
  </mc:AlternateContent>
  <workbookProtection workbookPassword="E53A" lockStructure="1"/>
  <bookViews>
    <workbookView xWindow="0" yWindow="0" windowWidth="28800" windowHeight="11835" tabRatio="500" firstSheet="1" activeTab="1"/>
  </bookViews>
  <sheets>
    <sheet name="IA-O-03-2" sheetId="4" state="hidden" r:id="rId1"/>
    <sheet name="RESULTADOS" sheetId="9" r:id="rId2"/>
    <sheet name="LUZ MOSQUERA" sheetId="8" r:id="rId3"/>
    <sheet name="DAVID RIVEROS" sheetId="6" r:id="rId4"/>
    <sheet name="PAOLA MORENO" sheetId="2" r:id="rId5"/>
  </sheets>
  <definedNames>
    <definedName name="_xlnm._FilterDatabase" localSheetId="0" hidden="1">'IA-O-03-2'!$B$3:$WWA$5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9" l="1"/>
  <c r="K9" i="9"/>
  <c r="J8" i="9" l="1"/>
  <c r="I8" i="9"/>
  <c r="H8" i="9"/>
  <c r="G8" i="9"/>
  <c r="F8" i="9"/>
  <c r="K7" i="9"/>
  <c r="J7" i="9"/>
  <c r="I7" i="9"/>
  <c r="H7" i="9"/>
  <c r="G7" i="9"/>
  <c r="F7" i="9"/>
  <c r="K6" i="9"/>
  <c r="J6" i="9"/>
  <c r="I6" i="9"/>
  <c r="H6" i="9"/>
  <c r="G6" i="9"/>
  <c r="F6" i="9"/>
  <c r="K8" i="9" l="1"/>
  <c r="O11" i="8"/>
  <c r="O11" i="6"/>
  <c r="O11" i="2"/>
  <c r="O23" i="6" l="1"/>
  <c r="O36" i="8" l="1"/>
  <c r="O31" i="8"/>
  <c r="O26" i="8"/>
  <c r="O97" i="8" l="1"/>
  <c r="O89" i="8"/>
  <c r="J80" i="8"/>
  <c r="O79" i="8"/>
  <c r="O78" i="8"/>
  <c r="O77" i="8"/>
  <c r="L73" i="8"/>
  <c r="K73" i="8"/>
  <c r="J73" i="8"/>
  <c r="O72" i="8"/>
  <c r="O71" i="8"/>
  <c r="O70" i="8"/>
  <c r="L66" i="8"/>
  <c r="K66" i="8"/>
  <c r="J66" i="8"/>
  <c r="O65" i="8"/>
  <c r="O64" i="8"/>
  <c r="O63" i="8"/>
  <c r="O62" i="8"/>
  <c r="O61" i="8"/>
  <c r="O60" i="8"/>
  <c r="O59" i="8"/>
  <c r="O38" i="8"/>
  <c r="O33" i="8"/>
  <c r="K11" i="8" s="1"/>
  <c r="O28" i="8"/>
  <c r="J11" i="8" s="1"/>
  <c r="O23" i="8"/>
  <c r="L11" i="8"/>
  <c r="I11" i="8"/>
  <c r="G11" i="8"/>
  <c r="E11" i="8"/>
  <c r="C11" i="8"/>
  <c r="Q2" i="8"/>
  <c r="O81" i="8" l="1"/>
  <c r="O96" i="8" s="1"/>
  <c r="O73" i="8"/>
  <c r="O74" i="8" s="1"/>
  <c r="O95" i="8" s="1"/>
  <c r="O66" i="8"/>
  <c r="O67" i="8" s="1"/>
  <c r="O94" i="8" s="1"/>
  <c r="O41" i="8"/>
  <c r="O93" i="8" s="1"/>
  <c r="O98" i="8" l="1"/>
  <c r="O36" i="6" l="1"/>
  <c r="O36" i="2" l="1"/>
  <c r="O97" i="6"/>
  <c r="O89" i="6"/>
  <c r="J80" i="6"/>
  <c r="O79" i="6"/>
  <c r="O78" i="6"/>
  <c r="O77" i="6"/>
  <c r="L73" i="6"/>
  <c r="K73" i="6"/>
  <c r="J73" i="6"/>
  <c r="O72" i="6"/>
  <c r="O71" i="6"/>
  <c r="O70" i="6"/>
  <c r="L66" i="6"/>
  <c r="K66" i="6"/>
  <c r="J66" i="6"/>
  <c r="O65" i="6"/>
  <c r="O64" i="6"/>
  <c r="O63" i="6"/>
  <c r="O62" i="6"/>
  <c r="O61" i="6"/>
  <c r="O60" i="6"/>
  <c r="O59" i="6"/>
  <c r="O38" i="6"/>
  <c r="L11" i="6" s="1"/>
  <c r="O33" i="6"/>
  <c r="K11" i="6" s="1"/>
  <c r="O28" i="6"/>
  <c r="J11" i="6" s="1"/>
  <c r="I11" i="6"/>
  <c r="G11" i="6"/>
  <c r="E11" i="6"/>
  <c r="C11" i="6"/>
  <c r="Q2" i="6"/>
  <c r="O26" i="2"/>
  <c r="O81" i="6" l="1"/>
  <c r="O96" i="6" s="1"/>
  <c r="O73" i="6"/>
  <c r="O74" i="6" s="1"/>
  <c r="O95" i="6" s="1"/>
  <c r="O66" i="6"/>
  <c r="O67" i="6" s="1"/>
  <c r="O94" i="6" s="1"/>
  <c r="O41" i="6"/>
  <c r="O93" i="6" s="1"/>
  <c r="E30" i="4"/>
  <c r="E29" i="4"/>
  <c r="AC2" i="4"/>
  <c r="AC1" i="4"/>
  <c r="O98" i="6" l="1"/>
  <c r="I11" i="2"/>
  <c r="G11" i="2"/>
  <c r="Q2" i="2" l="1"/>
  <c r="O38" i="2"/>
  <c r="L11" i="2" s="1"/>
  <c r="O33" i="2"/>
  <c r="K11" i="2" s="1"/>
  <c r="O28" i="2"/>
  <c r="J11" i="2" s="1"/>
  <c r="O23" i="2"/>
  <c r="O41" i="2" l="1"/>
  <c r="O97" i="2" l="1"/>
  <c r="O89" i="2"/>
  <c r="J80" i="2"/>
  <c r="O79" i="2"/>
  <c r="O78" i="2"/>
  <c r="O77" i="2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81" i="2" l="1"/>
  <c r="O96" i="2" s="1"/>
  <c r="O73" i="2"/>
  <c r="O74" i="2" s="1"/>
  <c r="O95" i="2" s="1"/>
  <c r="O66" i="2"/>
  <c r="O67" i="2" s="1"/>
  <c r="O94" i="2" s="1"/>
  <c r="O93" i="2"/>
  <c r="O98" i="2" l="1"/>
</calcChain>
</file>

<file path=xl/sharedStrings.xml><?xml version="1.0" encoding="utf-8"?>
<sst xmlns="http://schemas.openxmlformats.org/spreadsheetml/2006/main" count="462" uniqueCount="201">
  <si>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</si>
  <si>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</si>
  <si>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</si>
  <si>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</si>
  <si>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</si>
  <si>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</si>
  <si>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</si>
  <si>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</si>
  <si>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</si>
  <si>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</si>
  <si>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</si>
  <si>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</si>
  <si>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</si>
  <si>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</si>
  <si>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</si>
  <si>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</si>
  <si>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</si>
  <si>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</si>
  <si>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</si>
  <si>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</si>
  <si>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</si>
  <si>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</si>
  <si>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</si>
  <si>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</si>
  <si>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</si>
  <si>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</si>
  <si>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</si>
  <si>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</si>
  <si>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</si>
  <si>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</si>
  <si>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</si>
  <si>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</si>
  <si>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</si>
  <si>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</si>
  <si>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</si>
  <si>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</si>
  <si>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</si>
  <si>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</si>
  <si>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</si>
  <si>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</si>
  <si>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</si>
  <si>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</si>
  <si>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</si>
  <si>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</si>
  <si>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</si>
  <si>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</si>
  <si>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</si>
  <si>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</si>
  <si>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</si>
  <si>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</si>
  <si>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</si>
  <si>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</si>
  <si>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</si>
  <si>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</si>
  <si>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</si>
  <si>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</si>
  <si>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</si>
  <si>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</si>
  <si>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</si>
  <si>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</si>
  <si>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</si>
  <si>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</si>
  <si>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</si>
  <si>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</si>
  <si>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</si>
  <si>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</si>
  <si>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</si>
  <si>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</si>
  <si>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</si>
  <si>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</si>
  <si>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</si>
  <si>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</si>
  <si>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</si>
  <si>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</si>
  <si>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</si>
  <si>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</si>
  <si>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</si>
  <si>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</si>
  <si>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</si>
  <si>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</si>
  <si>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</si>
  <si>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</si>
  <si>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</si>
  <si>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</si>
  <si>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</si>
  <si>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</si>
  <si>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</si>
  <si>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</si>
  <si>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</si>
  <si>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</si>
  <si>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</si>
  <si>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</si>
  <si>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</si>
  <si>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</si>
  <si>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</si>
  <si>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</si>
  <si>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</si>
  <si>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</si>
  <si>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</si>
  <si>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</si>
  <si>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IBAGUE</t>
  </si>
  <si>
    <t xml:space="preserve">INGENIERIA AGRONOMICA </t>
  </si>
  <si>
    <t xml:space="preserve">TOLIMA </t>
  </si>
  <si>
    <t>PERSONAL</t>
  </si>
  <si>
    <t>CRA. 3 NO 2N 37 APTO 403</t>
  </si>
  <si>
    <t>POPAYAN</t>
  </si>
  <si>
    <t>CERTIFICADO</t>
  </si>
  <si>
    <t xml:space="preserve">AVILA LOMBO </t>
  </si>
  <si>
    <t xml:space="preserve">SILVIA MELISA </t>
  </si>
  <si>
    <t>3002150564
3105111 EXT 5218</t>
  </si>
  <si>
    <t>smalombo@</t>
  </si>
  <si>
    <t>cc</t>
  </si>
  <si>
    <t xml:space="preserve">MOSQUERA RENTERIA </t>
  </si>
  <si>
    <t xml:space="preserve">LUZ MARIELA </t>
  </si>
  <si>
    <t>marym2101@gmail.com</t>
  </si>
  <si>
    <t xml:space="preserve">CALLE 42 CRA 52 29 SECTOR LOS COLEGIOS </t>
  </si>
  <si>
    <t>RIONEGRO</t>
  </si>
  <si>
    <t xml:space="preserve">ANTIOQUIA </t>
  </si>
  <si>
    <t>MICROBIOLOGA INDUSTRIAL - MICROBIOLOGIA AGRICOLA Y VETERINARIA - UNIVERSIDAD JAVERIANA - 26-03-2008</t>
  </si>
  <si>
    <t>MASTER EN SANEAMIENTO AMBIENTAL - UNIVERSIDAD BELGICA - 14-09-2012</t>
  </si>
  <si>
    <t>3138993802
2728734</t>
  </si>
  <si>
    <t xml:space="preserve">OLIVAR BARRETO </t>
  </si>
  <si>
    <t xml:space="preserve">JORGE MARIO </t>
  </si>
  <si>
    <t>jmolivar8207@hotmail.com</t>
  </si>
  <si>
    <t>MAZANA D CASA 4 BARRIO PRADERAS DE NORTE EL SALADO</t>
  </si>
  <si>
    <t xml:space="preserve">VICOSA </t>
  </si>
  <si>
    <t xml:space="preserve">MG BRASIL </t>
  </si>
  <si>
    <t>MEDICO VETERINARIO ZOOTECNISTA - UNIVERSIDAD DEL TOLIMA - 12-12-2008</t>
  </si>
  <si>
    <t>MAGISTER EN CIENCIA - UNIVERSIDAD FEDERAL DE VICOSA - 4-09-2013</t>
  </si>
  <si>
    <t xml:space="preserve">DOCTORADO  ESTUDIOS EN CURSO ACTUALMENTE </t>
  </si>
  <si>
    <t>N292892</t>
  </si>
  <si>
    <t xml:space="preserve">CARVALHO PEREIRA </t>
  </si>
  <si>
    <t>ERIC</t>
  </si>
  <si>
    <t>eric.c.pereira@hotmail.com</t>
  </si>
  <si>
    <t xml:space="preserve">AROSA-CAVEZ 4860 152 CABECERIAS DE BASTO </t>
  </si>
  <si>
    <t xml:space="preserve">PORTUGAL </t>
  </si>
  <si>
    <t>MAESTRO EN BIOTECNOLOGIA - INSTITUTO POLITECNICO DE BRAGANCA - 2010</t>
  </si>
  <si>
    <t>GRADO EN INGENIERIA BIOTECNOLOGIA -   INSTITUTO POLITECNICO DE BRAGANCA - PORTUGAL 27-12-2009 - LICENCIADO EN ANALISIS CLINICAS EN SALUD PUBLICA -  INSTITUTO POLITECNICO DE BRAGANCA - PORTUGAL 27-12-2014</t>
  </si>
  <si>
    <t>MORENO OCAMPO</t>
  </si>
  <si>
    <t>PAOLA ANDREA</t>
  </si>
  <si>
    <t>paoandreamoreno@gmail.com</t>
  </si>
  <si>
    <t>CALLE 41 NO. 1 48 B4  101</t>
  </si>
  <si>
    <t>BIOLOGO - UNIVERSIDAD DEL TOLIMA - 17-07-2009</t>
  </si>
  <si>
    <t>MAGISTRA EN CIENCIAS BIOLOGICAS - PONTIFICIA UNIVERSIDAD JAVERIANA - 21-03-2013</t>
  </si>
  <si>
    <t xml:space="preserve">RIVEROS GALAN </t>
  </si>
  <si>
    <t xml:space="preserve">DAVID SANTIAGO </t>
  </si>
  <si>
    <t>micaelsan@gmail.com</t>
  </si>
  <si>
    <t xml:space="preserve">BELGICA </t>
  </si>
  <si>
    <t xml:space="preserve">HUBERT FRERE ORBANLAAN 444 9000 </t>
  </si>
  <si>
    <t xml:space="preserve">GANTE </t>
  </si>
  <si>
    <t>MICROBIOLOGO INDUSTRIAL - PONTIFICIA UNIVERSIDAD JAVERIANA - 7-09-2005</t>
  </si>
  <si>
    <t>MAGISTER EN CIENCIAS MENCION MICROBIOLOGIA - UNIVERSIDAD AUSTRAL DE CHILE - 25-06-2008</t>
  </si>
  <si>
    <t xml:space="preserve">DOCTORADO  ESTUDIO EN CURSO ACTUALMENTE </t>
  </si>
  <si>
    <t xml:space="preserve">ELECTRONICO </t>
  </si>
  <si>
    <t xml:space="preserve">SUAREZ SUAREZ </t>
  </si>
  <si>
    <t xml:space="preserve">LADY YESENIA </t>
  </si>
  <si>
    <t>ladyyesenia@hotmail.com</t>
  </si>
  <si>
    <t>CARRERA 8 5 74 APTO 201</t>
  </si>
  <si>
    <t xml:space="preserve">PAMPLONA </t>
  </si>
  <si>
    <t xml:space="preserve">ESPAÑA </t>
  </si>
  <si>
    <t>MICROBIOLOGA CON ENFASIS EN ALIMENTOS - UNIVERSIDAD DE PAMPLONA - 7-06-2007</t>
  </si>
  <si>
    <t>ESPECIALISTA EN PEDAGOGIA UNIVERSITARIA - UNIVERSIDAD DE PAMPLONA - 03-03-2006</t>
  </si>
  <si>
    <t>MAGISTER UNIVERSITARIO EN MICROBIOLOGIA - UNIVERSIDAD DE LES ILLES BALEARS - ESPAÑA - 13-07-2009</t>
  </si>
  <si>
    <t>DOCTORA EN MICROBIOLOGIA AMBIENTAL Y BIOTECNOLOGIA - INIVERSIDAD DE LES ILLES BALEARS - ESPAÑA - 08-07-2013</t>
  </si>
  <si>
    <t>IA-O-03-2</t>
  </si>
  <si>
    <t>OCASIONAL</t>
  </si>
  <si>
    <t>INGENIERÍA AGRONÓMICA</t>
  </si>
  <si>
    <t xml:space="preserve">No. </t>
  </si>
  <si>
    <t>APELLIDO(S) Y NOMBRE(S)</t>
  </si>
  <si>
    <t>FACULTAD</t>
  </si>
  <si>
    <t>ÁREA</t>
  </si>
  <si>
    <t>PERFIL DE LA CONVOCATORIA AL QUE ASPIRA</t>
  </si>
  <si>
    <t>AVILA LOMBO SILVIA MELISA</t>
  </si>
  <si>
    <t>BACTERIOLOGO Y LABORATORISTA CLÍNICO</t>
  </si>
  <si>
    <t>MAGÍSTER EN CIENCIAS BIOLÓGICAS</t>
  </si>
  <si>
    <t>MORENO OCAMPO PAOLA ANDREA</t>
  </si>
  <si>
    <t>MAGISTRA EN CIENCIAS BIOLOGICAS CON ENFÁSIS EN BIOTECNOLOGÍA AGRÍCOLA E INDUSTRIAL - PONTIFICIA UNIVERSIDAD JAVERIANA - 21-03-2013</t>
  </si>
  <si>
    <t>UNIVERSIDAD DEL TOLIMA: 17/07/2009 al 5/10/2011: 798 días equivalentes a 2,22 puntos
CORPORACIÓN NATFRAC: 6/10/2011 AL 31/03/2012: 175 días equivalentes a 0,49 puntos
UP CONSULTORIAS: 29/10/2012 AL 30/12/2012: 62 días equivalentes a 0,17 puntos
UP CONSULTORIAS: 4/06/2013 AL 4/07/2013: 30 días equivalentes a 0,08 puntos
UNIVERSIDAD DEL TOLIMA: 1/11/2014 AL 9/03/2015: 129 días equivalentes a 0,36 puntos</t>
  </si>
  <si>
    <t>NO REGISTRA EXPERIENCIA EN DOCENCIA UNIVERSITARIA</t>
  </si>
  <si>
    <t>NO REGISTRA</t>
  </si>
  <si>
    <t>RIVEROS GALÁN DAVID SANTIAGO</t>
  </si>
  <si>
    <t>NO REGISTRA EXPERIENCIA PROFESIONAL</t>
  </si>
  <si>
    <t xml:space="preserve">A curative method for primary gushing.... Revista Journal of the american society of brewing chemists. ISSN: 0361-0470. Categoría A2. 13 autores:  0,615 puntos
Fungal biofilm reactor improves…Revista: Biochemical engineering jorunal. ISSN: 1369-703x. Categoría A1. 9 autores: 0,888 puntos.
Effecto of magnetic field of dispersion.. Journal of food engineering. ISSN:0260-8774. Categoría A1. 8 autores. 1,0 puntos.
Ponencias:
* Internacional 
- Physical differences among class II... Evento: ASBC anual meeting 2014. 0,142 puntos
Patentes
- Botellas con dispositivo antibrote. 2014. 5 autores. 2,0 puntos
</t>
  </si>
  <si>
    <t>SUÁREZ SUÁREZ LADY YESENIA</t>
  </si>
  <si>
    <t>LUZ MARIELA MOSQUERA RENTERÍA</t>
  </si>
  <si>
    <r>
      <rPr>
        <sz val="10"/>
        <color theme="1"/>
        <rFont val="Arial"/>
        <family val="2"/>
      </rPr>
      <t>- Temporal and spatial stability.... Revista: PlosOne. 2014. ISSN: 1932-6203. Categoría A1.  6 autores. 1,333 puntos. 
- Control of nitration in an oxygen... Revista: Bioresource tech tecnology.  2014. ISSN:0960-8524. Categoría A1. 7 autores. 1,142 puntos
- One stage partial ... Revista: Applied microbiology and Biotecnology. 2013. ISSN: 1432-0614. Categoría A1. 8 autores. 1,0 puntos
- Efficient total nitrogen ... Revista. Enviromental science and tecnology. 2012. ISSN: 0013-936x. Categoría A1. 7 autores. 1,142 puntos.
La demás producción sobrepasa la ventada de observación de la convocatoria, la cual corresponde a los últimos 5 años.
Ponencias:</t>
    </r>
    <r>
      <rPr>
        <sz val="10"/>
        <rFont val="Arial"/>
        <family val="2"/>
      </rPr>
      <t xml:space="preserve">
* Internacionales
- Food safety and compost ..Evento: 7 Conference International Orbit 2010. 2010. 7 autores. 0,142 puntos
La demás producción sobrepasa la ventada de observación de la convocatoria, la cual corresponde a los últimos 5 años.
</t>
    </r>
  </si>
  <si>
    <t>MICROBIOLOGÍA INDUSTRIAL</t>
  </si>
  <si>
    <t>PROFESIONAL CON MAESTRÍA O DOCTORADO EN EL ÁREA DE MICROBIOLOGÍA INDUSTRIAL.</t>
  </si>
  <si>
    <t>Eficiencia de la desinfección de esporas de Glomus. Revista Suelos Ecuatoriales. ISSN: 0562-5351. Categoría C. 3 autores: 1,2 puntos
Antimicrobial Susceptibility of listeria…Revista: Journal of swine health and production. ISSN: 1537-209x. Categoría A2.  10 autores: 0,8 puntos.
El control de listeria monocytogenes de la planta a la mesa. ISBN:978.958-9243-92-3. 4 autores. 2,5 puntos.
Ponencias:
* Internacionales
- Perspectivas en la aplicación biotecnológica de cultivo monoxénico... Evento: Congreso Iberoamericano de Biotecnología y Biodiversidad. sept.2010. 3 autores. 0,5 puntos.
- Presencia de listeria en derivados carnicos y quesillos.... Evento: XV Congreso Internacional Inocuidad de Alimentos. 2013. 8 autores. 0,142.
- Presencia de listeria en la industria porcina.... Evento: XV Congreso Internacional Inocuidad de Alimentos. 2013. 4 autores. 0,25.
* Nacionales
- Que se debe conocer de listeria monocytogenesis.  Evento: XLVI Congreso nacional de Ciencias Biológicas. 2011. 5 autores. 0,1 puntos.</t>
  </si>
  <si>
    <t xml:space="preserve">SERVICIO NACIONAL SENA: 6/05/2014 AL 11/11/2014: 0,514 puntos
GREENNOVO TECH:                 10/01/2013 AL 30/11/2013: 0,888 puntos
ACUEDUCTO Y AGUA - ALCANTARILLADO DE BOGOTÁ: 16/03/2009 AL 6/10/2009: 0,555 puntos                                                                                                                                      13/10/2009 AL 12/07/2010: 0,747 puntos                                                                                                                                       02/08/2010 AL 16/09/2010: 0,122 puntos
LABORATORIO NANCY FLÓREZ GARCÍA: 30/09/2008 al 30/01/2009: 0,333 puntos.
LA DEMÁS EXPERIENCIA REPORTADA NO ESTA CERTIFICADA.                                          </t>
  </si>
  <si>
    <t xml:space="preserve">UNIVERSIDADCATÓLICA DE ORIENTE: 21/07/2014 AL 1/12/2014: CATEDRA. 0,425 puntos                                                                                           30/01/2015 AL 09/03/2015: CATEDRA: 0,127 puntos </t>
  </si>
  <si>
    <t>VICERRECTORÍA ACADÉMICA</t>
  </si>
  <si>
    <t>PRUEBA DE CONOCIMIENTOS</t>
  </si>
  <si>
    <t>PRESENTACIÓN ORAL/ EVALUACION JURADOS AREA (HASTA 15 PUNTOS)</t>
  </si>
  <si>
    <t>TOTAL</t>
  </si>
  <si>
    <t>FACULTAD DE INGENIERÍA AGRONÓMICA</t>
  </si>
  <si>
    <t>GANADOR</t>
  </si>
  <si>
    <t>VAC/BENÍTEZ/ESTEBAN LARA.</t>
  </si>
  <si>
    <t xml:space="preserve">NO PRESENTÓ PRUEBAS DE CONOCIMIENTOS </t>
  </si>
  <si>
    <r>
      <t xml:space="preserve">NO ELEGIBLE
</t>
    </r>
    <r>
      <rPr>
        <b/>
        <sz val="10"/>
        <color theme="1"/>
        <rFont val="Arial"/>
        <family val="2"/>
      </rPr>
      <t>NO ALCANZA EL PUNTAJE MÍNIMO</t>
    </r>
  </si>
  <si>
    <t xml:space="preserve">                                                      LISTADO DE GANADORES AL CÓDIGO DE CONCURSO IA-O-03-2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</si>
</sst>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9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2" fontId="6" fillId="0" borderId="0" xfId="0" applyNumberFormat="1" applyFont="1" applyFill="1" applyBorder="1"/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9" fillId="5" borderId="1" xfId="1" applyNumberFormat="1" applyFont="1" applyFill="1" applyBorder="1" applyAlignment="1" applyProtection="1">
      <alignment horizontal="center" vertical="center"/>
      <protection locked="0"/>
    </xf>
    <xf numFmtId="2" fontId="13" fillId="5" borderId="6" xfId="4" applyNumberFormat="1" applyFont="1" applyFill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/>
    </xf>
    <xf numFmtId="2" fontId="0" fillId="0" borderId="0" xfId="0" applyNumberFormat="1"/>
    <xf numFmtId="2" fontId="33" fillId="4" borderId="2" xfId="4" applyNumberFormat="1" applyFont="1" applyFill="1" applyBorder="1" applyAlignment="1" applyProtection="1">
      <alignment horizontal="center" vertical="center" wrapText="1"/>
    </xf>
    <xf numFmtId="2" fontId="34" fillId="4" borderId="2" xfId="4" applyNumberFormat="1" applyFont="1" applyFill="1" applyBorder="1" applyAlignment="1" applyProtection="1">
      <alignment horizontal="center" vertical="center" wrapText="1"/>
    </xf>
    <xf numFmtId="0" fontId="32" fillId="4" borderId="2" xfId="4" applyFont="1" applyFill="1" applyBorder="1" applyAlignment="1" applyProtection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/>
    </xf>
    <xf numFmtId="2" fontId="9" fillId="0" borderId="0" xfId="4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2" fontId="30" fillId="0" borderId="6" xfId="0" applyNumberFormat="1" applyFont="1" applyBorder="1" applyAlignment="1">
      <alignment horizontal="center" vertical="center"/>
    </xf>
    <xf numFmtId="2" fontId="36" fillId="0" borderId="6" xfId="0" applyNumberFormat="1" applyFont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 wrapText="1"/>
    </xf>
    <xf numFmtId="2" fontId="9" fillId="0" borderId="48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left" vertical="center" wrapText="1"/>
    </xf>
    <xf numFmtId="2" fontId="7" fillId="0" borderId="44" xfId="4" applyNumberFormat="1" applyFont="1" applyBorder="1" applyAlignment="1">
      <alignment horizontal="left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2" fontId="30" fillId="0" borderId="44" xfId="0" applyNumberFormat="1" applyFont="1" applyBorder="1" applyAlignment="1">
      <alignment horizontal="center" vertical="center"/>
    </xf>
    <xf numFmtId="2" fontId="36" fillId="0" borderId="44" xfId="0" applyNumberFormat="1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 wrapText="1"/>
    </xf>
    <xf numFmtId="0" fontId="7" fillId="0" borderId="47" xfId="4" applyFont="1" applyFill="1" applyBorder="1" applyAlignment="1">
      <alignment horizontal="center" vertical="center" wrapText="1"/>
    </xf>
    <xf numFmtId="0" fontId="7" fillId="0" borderId="49" xfId="4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/>
    </xf>
    <xf numFmtId="2" fontId="36" fillId="0" borderId="50" xfId="0" applyNumberFormat="1" applyFont="1" applyBorder="1" applyAlignment="1">
      <alignment horizontal="center" vertical="center"/>
    </xf>
    <xf numFmtId="2" fontId="9" fillId="0" borderId="51" xfId="4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9" fillId="0" borderId="0" xfId="4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1" fillId="4" borderId="2" xfId="4" applyFont="1" applyFill="1" applyBorder="1" applyAlignment="1">
      <alignment horizontal="center" vertical="center" wrapText="1"/>
    </xf>
    <xf numFmtId="0" fontId="31" fillId="4" borderId="10" xfId="4" applyFont="1" applyFill="1" applyBorder="1" applyAlignment="1">
      <alignment horizontal="center" vertical="center" wrapText="1"/>
    </xf>
    <xf numFmtId="2" fontId="32" fillId="4" borderId="2" xfId="4" applyNumberFormat="1" applyFont="1" applyFill="1" applyBorder="1" applyAlignment="1">
      <alignment horizontal="center" vertical="center" wrapText="1"/>
    </xf>
    <xf numFmtId="2" fontId="32" fillId="4" borderId="10" xfId="4" applyNumberFormat="1" applyFont="1" applyFill="1" applyBorder="1" applyAlignment="1">
      <alignment horizontal="center" vertical="center" wrapText="1"/>
    </xf>
    <xf numFmtId="2" fontId="32" fillId="4" borderId="92" xfId="4" applyNumberFormat="1" applyFont="1" applyFill="1" applyBorder="1" applyAlignment="1" applyProtection="1">
      <alignment horizontal="center" vertical="center"/>
    </xf>
    <xf numFmtId="2" fontId="32" fillId="4" borderId="93" xfId="4" applyNumberFormat="1" applyFont="1" applyFill="1" applyBorder="1" applyAlignment="1" applyProtection="1">
      <alignment horizontal="center" vertical="center"/>
    </xf>
    <xf numFmtId="2" fontId="32" fillId="4" borderId="94" xfId="4" applyNumberFormat="1" applyFont="1" applyFill="1" applyBorder="1" applyAlignment="1" applyProtection="1">
      <alignment horizontal="center" vertical="center"/>
    </xf>
    <xf numFmtId="0" fontId="35" fillId="0" borderId="44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20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6" xfId="1" applyNumberFormat="1" applyFont="1" applyFill="1" applyBorder="1" applyAlignment="1" applyProtection="1">
      <alignment horizontal="left" vertical="center" wrapText="1"/>
      <protection locked="0"/>
    </xf>
    <xf numFmtId="49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9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9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990600</xdr:colOff>
      <xdr:row>2</xdr:row>
      <xdr:rowOff>168074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228725" cy="52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molivar8207@hotmail.com" TargetMode="External"/><Relationship Id="rId7" Type="http://schemas.openxmlformats.org/officeDocument/2006/relationships/hyperlink" Target="mailto:ladyyesenia@hotmail.com" TargetMode="External"/><Relationship Id="rId2" Type="http://schemas.openxmlformats.org/officeDocument/2006/relationships/hyperlink" Target="mailto:marym2101@gmail.com" TargetMode="External"/><Relationship Id="rId1" Type="http://schemas.openxmlformats.org/officeDocument/2006/relationships/hyperlink" Target="mailto:smalombo@" TargetMode="External"/><Relationship Id="rId6" Type="http://schemas.openxmlformats.org/officeDocument/2006/relationships/hyperlink" Target="mailto:micaelsan@gmail.com" TargetMode="External"/><Relationship Id="rId5" Type="http://schemas.openxmlformats.org/officeDocument/2006/relationships/hyperlink" Target="mailto:paoandreamoreno@gmail.com" TargetMode="External"/><Relationship Id="rId4" Type="http://schemas.openxmlformats.org/officeDocument/2006/relationships/hyperlink" Target="mailto:eric.c.pereira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4"/>
  <sheetViews>
    <sheetView topLeftCell="F1" zoomScale="80" zoomScaleNormal="80" workbookViewId="0">
      <selection activeCell="M6" sqref="M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4.42578125" style="150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204" t="s">
        <v>101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C1" s="119">
        <f>COUNTA(C:C)-1</f>
        <v>7</v>
      </c>
    </row>
    <row r="2" spans="1:29" ht="17.25" thickBot="1" x14ac:dyDescent="0.35">
      <c r="A2" s="204" t="s">
        <v>164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C2" s="1" t="str">
        <f>IF(RIGHT(LEFT(A2,FIND("-",A2)+1),1)="P","PLANTA","OCASIONAL")</f>
        <v>OCASIONAL</v>
      </c>
    </row>
    <row r="3" spans="1:29" s="1" customFormat="1" ht="13.5" customHeight="1" thickBot="1" x14ac:dyDescent="0.25">
      <c r="A3" s="206" t="s">
        <v>93</v>
      </c>
      <c r="B3" s="209" t="s">
        <v>91</v>
      </c>
      <c r="C3" s="209" t="s">
        <v>92</v>
      </c>
      <c r="D3" s="209" t="s">
        <v>89</v>
      </c>
      <c r="E3" s="209" t="s">
        <v>90</v>
      </c>
      <c r="F3" s="209" t="s">
        <v>0</v>
      </c>
      <c r="G3" s="209" t="s">
        <v>1</v>
      </c>
      <c r="H3" s="209" t="s">
        <v>2</v>
      </c>
      <c r="I3" s="212" t="s">
        <v>3</v>
      </c>
      <c r="J3" s="212" t="s">
        <v>99</v>
      </c>
      <c r="K3" s="215" t="s">
        <v>4</v>
      </c>
      <c r="L3" s="216"/>
      <c r="M3" s="216"/>
      <c r="N3" s="217"/>
      <c r="O3" s="209" t="s">
        <v>5</v>
      </c>
      <c r="P3" s="209" t="s">
        <v>88</v>
      </c>
      <c r="Q3" s="212" t="s">
        <v>96</v>
      </c>
      <c r="R3" s="212" t="s">
        <v>97</v>
      </c>
      <c r="S3" s="209" t="s">
        <v>6</v>
      </c>
      <c r="T3" s="218" t="s">
        <v>16</v>
      </c>
      <c r="U3" s="218" t="s">
        <v>17</v>
      </c>
      <c r="V3" s="218" t="s">
        <v>18</v>
      </c>
      <c r="W3" s="218" t="s">
        <v>19</v>
      </c>
      <c r="X3" s="218" t="s">
        <v>20</v>
      </c>
      <c r="Y3" s="218" t="s">
        <v>21</v>
      </c>
      <c r="Z3" s="218" t="s">
        <v>22</v>
      </c>
      <c r="AA3" s="212" t="s">
        <v>94</v>
      </c>
    </row>
    <row r="4" spans="1:29" s="1" customFormat="1" ht="15.75" customHeight="1" thickBot="1" x14ac:dyDescent="0.25">
      <c r="A4" s="207"/>
      <c r="B4" s="210"/>
      <c r="C4" s="210"/>
      <c r="D4" s="210"/>
      <c r="E4" s="210"/>
      <c r="F4" s="210"/>
      <c r="G4" s="210"/>
      <c r="H4" s="210"/>
      <c r="I4" s="213"/>
      <c r="J4" s="213"/>
      <c r="K4" s="212" t="s">
        <v>7</v>
      </c>
      <c r="L4" s="151"/>
      <c r="M4" s="151" t="s">
        <v>8</v>
      </c>
      <c r="N4" s="152"/>
      <c r="O4" s="210"/>
      <c r="P4" s="210"/>
      <c r="Q4" s="213"/>
      <c r="R4" s="213"/>
      <c r="S4" s="210"/>
      <c r="T4" s="219"/>
      <c r="U4" s="219"/>
      <c r="V4" s="219"/>
      <c r="W4" s="219"/>
      <c r="X4" s="219"/>
      <c r="Y4" s="219"/>
      <c r="Z4" s="219"/>
      <c r="AA4" s="213"/>
    </row>
    <row r="5" spans="1:29" s="1" customFormat="1" ht="13.5" customHeight="1" thickBot="1" x14ac:dyDescent="0.25">
      <c r="A5" s="208"/>
      <c r="B5" s="211"/>
      <c r="C5" s="211"/>
      <c r="D5" s="211"/>
      <c r="E5" s="211"/>
      <c r="F5" s="211"/>
      <c r="G5" s="211"/>
      <c r="H5" s="211"/>
      <c r="I5" s="214"/>
      <c r="J5" s="214"/>
      <c r="K5" s="214"/>
      <c r="L5" s="152" t="s">
        <v>85</v>
      </c>
      <c r="M5" s="121" t="s">
        <v>86</v>
      </c>
      <c r="N5" s="121" t="s">
        <v>87</v>
      </c>
      <c r="O5" s="211"/>
      <c r="P5" s="211"/>
      <c r="Q5" s="214"/>
      <c r="R5" s="214"/>
      <c r="S5" s="211"/>
      <c r="T5" s="219"/>
      <c r="U5" s="219"/>
      <c r="V5" s="219"/>
      <c r="W5" s="219"/>
      <c r="X5" s="219"/>
      <c r="Y5" s="219"/>
      <c r="Z5" s="219"/>
      <c r="AA5" s="214"/>
    </row>
    <row r="6" spans="1:29" s="2" customFormat="1" ht="125.25" customHeight="1" x14ac:dyDescent="0.2">
      <c r="A6" s="123">
        <v>1</v>
      </c>
      <c r="B6" s="124" t="s">
        <v>98</v>
      </c>
      <c r="C6" s="120">
        <v>53007329</v>
      </c>
      <c r="D6" s="120" t="s">
        <v>107</v>
      </c>
      <c r="E6" s="120" t="s">
        <v>108</v>
      </c>
      <c r="F6" s="120" t="s">
        <v>109</v>
      </c>
      <c r="G6" s="143" t="s">
        <v>110</v>
      </c>
      <c r="H6" s="120" t="s">
        <v>104</v>
      </c>
      <c r="I6" s="120" t="s">
        <v>105</v>
      </c>
      <c r="J6" s="120"/>
      <c r="K6" s="120" t="s">
        <v>173</v>
      </c>
      <c r="M6" s="120" t="s">
        <v>174</v>
      </c>
      <c r="N6" s="120"/>
      <c r="O6" s="120">
        <v>57</v>
      </c>
      <c r="P6" s="120" t="s">
        <v>106</v>
      </c>
      <c r="Q6" s="122"/>
      <c r="R6" s="122"/>
      <c r="S6" s="122"/>
      <c r="T6" s="123"/>
      <c r="U6" s="124"/>
      <c r="V6" s="124"/>
      <c r="W6" s="124"/>
      <c r="X6" s="124"/>
      <c r="Y6" s="124"/>
      <c r="Z6" s="124"/>
      <c r="AA6" s="125"/>
    </row>
    <row r="7" spans="1:29" s="2" customFormat="1" ht="79.5" customHeight="1" x14ac:dyDescent="0.2">
      <c r="A7" s="123">
        <v>2</v>
      </c>
      <c r="B7" s="124" t="s">
        <v>111</v>
      </c>
      <c r="C7" s="120">
        <v>53125084</v>
      </c>
      <c r="D7" s="120" t="s">
        <v>112</v>
      </c>
      <c r="E7" s="120" t="s">
        <v>113</v>
      </c>
      <c r="F7" s="120">
        <v>53125084</v>
      </c>
      <c r="G7" s="143" t="s">
        <v>114</v>
      </c>
      <c r="H7" s="120" t="s">
        <v>115</v>
      </c>
      <c r="I7" s="120" t="s">
        <v>116</v>
      </c>
      <c r="J7" s="120" t="s">
        <v>117</v>
      </c>
      <c r="K7" s="120" t="s">
        <v>118</v>
      </c>
      <c r="L7" s="120"/>
      <c r="M7" s="120" t="s">
        <v>119</v>
      </c>
      <c r="N7" s="120"/>
      <c r="O7" s="120">
        <v>123</v>
      </c>
      <c r="P7" s="120" t="s">
        <v>106</v>
      </c>
      <c r="Q7" s="122"/>
      <c r="R7" s="122"/>
      <c r="S7" s="122"/>
      <c r="T7" s="123"/>
      <c r="U7" s="124"/>
      <c r="V7" s="124"/>
      <c r="W7" s="124"/>
      <c r="X7" s="124"/>
      <c r="Y7" s="124"/>
      <c r="Z7" s="124"/>
      <c r="AA7" s="125"/>
    </row>
    <row r="8" spans="1:29" s="2" customFormat="1" ht="57.75" customHeight="1" x14ac:dyDescent="0.2">
      <c r="A8" s="123">
        <v>3</v>
      </c>
      <c r="B8" s="124" t="s">
        <v>98</v>
      </c>
      <c r="C8" s="120">
        <v>93298825</v>
      </c>
      <c r="D8" s="120" t="s">
        <v>121</v>
      </c>
      <c r="E8" s="120" t="s">
        <v>122</v>
      </c>
      <c r="F8" s="120" t="s">
        <v>120</v>
      </c>
      <c r="G8" s="143" t="s">
        <v>123</v>
      </c>
      <c r="H8" s="120" t="s">
        <v>124</v>
      </c>
      <c r="I8" s="120" t="s">
        <v>125</v>
      </c>
      <c r="J8" s="120" t="s">
        <v>126</v>
      </c>
      <c r="K8" s="120" t="s">
        <v>127</v>
      </c>
      <c r="L8" s="120"/>
      <c r="M8" s="120" t="s">
        <v>128</v>
      </c>
      <c r="N8" s="120" t="s">
        <v>129</v>
      </c>
      <c r="O8" s="120">
        <v>11</v>
      </c>
      <c r="P8" s="120" t="s">
        <v>103</v>
      </c>
      <c r="Q8" s="122"/>
      <c r="R8" s="122"/>
      <c r="S8" s="122"/>
      <c r="T8" s="123"/>
      <c r="U8" s="124"/>
      <c r="V8" s="124"/>
      <c r="W8" s="124"/>
      <c r="X8" s="124"/>
      <c r="Y8" s="124"/>
      <c r="Z8" s="124"/>
      <c r="AA8" s="125"/>
    </row>
    <row r="9" spans="1:29" s="2" customFormat="1" ht="87.75" customHeight="1" x14ac:dyDescent="0.2">
      <c r="A9" s="123">
        <v>4</v>
      </c>
      <c r="B9" s="124" t="s">
        <v>98</v>
      </c>
      <c r="C9" s="120" t="s">
        <v>130</v>
      </c>
      <c r="D9" s="120" t="s">
        <v>131</v>
      </c>
      <c r="E9" s="120" t="s">
        <v>132</v>
      </c>
      <c r="F9" s="120">
        <v>938501422</v>
      </c>
      <c r="G9" s="143" t="s">
        <v>133</v>
      </c>
      <c r="H9" s="120" t="s">
        <v>134</v>
      </c>
      <c r="I9" s="120" t="s">
        <v>135</v>
      </c>
      <c r="J9" s="120"/>
      <c r="K9" s="120" t="s">
        <v>137</v>
      </c>
      <c r="L9" s="120"/>
      <c r="M9" s="120" t="s">
        <v>136</v>
      </c>
      <c r="N9" s="120"/>
      <c r="O9" s="120">
        <v>84</v>
      </c>
      <c r="P9" s="120" t="s">
        <v>103</v>
      </c>
      <c r="Q9" s="122"/>
      <c r="R9" s="122"/>
      <c r="S9" s="122"/>
      <c r="T9" s="123"/>
      <c r="U9" s="124"/>
      <c r="V9" s="124"/>
      <c r="W9" s="124"/>
      <c r="X9" s="124"/>
      <c r="Y9" s="124"/>
      <c r="Z9" s="124"/>
      <c r="AA9" s="125"/>
    </row>
    <row r="10" spans="1:29" s="1" customFormat="1" ht="67.5" customHeight="1" x14ac:dyDescent="0.2">
      <c r="A10" s="123">
        <v>5</v>
      </c>
      <c r="B10" s="124" t="s">
        <v>98</v>
      </c>
      <c r="C10" s="120">
        <v>41961607</v>
      </c>
      <c r="D10" s="120" t="s">
        <v>138</v>
      </c>
      <c r="E10" s="120" t="s">
        <v>139</v>
      </c>
      <c r="F10" s="120">
        <v>3142686063</v>
      </c>
      <c r="G10" s="143" t="s">
        <v>140</v>
      </c>
      <c r="H10" s="120" t="s">
        <v>141</v>
      </c>
      <c r="I10" s="120" t="s">
        <v>100</v>
      </c>
      <c r="J10" s="120" t="s">
        <v>102</v>
      </c>
      <c r="K10" s="120" t="s">
        <v>142</v>
      </c>
      <c r="L10" s="120"/>
      <c r="M10" s="120" t="s">
        <v>143</v>
      </c>
      <c r="N10" s="120"/>
      <c r="O10" s="120">
        <v>91</v>
      </c>
      <c r="P10" s="120" t="s">
        <v>103</v>
      </c>
      <c r="Q10" s="122"/>
      <c r="R10" s="122"/>
      <c r="S10" s="122"/>
      <c r="T10" s="126"/>
      <c r="U10" s="127"/>
      <c r="V10" s="127"/>
      <c r="W10" s="127"/>
      <c r="X10" s="127"/>
      <c r="Y10" s="127"/>
      <c r="Z10" s="127"/>
      <c r="AA10" s="128"/>
    </row>
    <row r="11" spans="1:29" s="2" customFormat="1" ht="125.25" customHeight="1" x14ac:dyDescent="0.2">
      <c r="A11" s="123">
        <v>6</v>
      </c>
      <c r="B11" s="124" t="s">
        <v>98</v>
      </c>
      <c r="C11" s="120">
        <v>80097787</v>
      </c>
      <c r="D11" s="120" t="s">
        <v>144</v>
      </c>
      <c r="E11" s="120" t="s">
        <v>145</v>
      </c>
      <c r="F11" s="120">
        <v>489336506</v>
      </c>
      <c r="G11" s="143" t="s">
        <v>146</v>
      </c>
      <c r="H11" s="120" t="s">
        <v>148</v>
      </c>
      <c r="I11" s="120" t="s">
        <v>149</v>
      </c>
      <c r="J11" s="120" t="s">
        <v>147</v>
      </c>
      <c r="K11" s="120" t="s">
        <v>150</v>
      </c>
      <c r="L11" s="120"/>
      <c r="M11" s="120" t="s">
        <v>151</v>
      </c>
      <c r="N11" s="120" t="s">
        <v>152</v>
      </c>
      <c r="O11" s="120">
        <v>100</v>
      </c>
      <c r="P11" s="120" t="s">
        <v>153</v>
      </c>
      <c r="Q11" s="122"/>
      <c r="R11" s="122"/>
      <c r="S11" s="122"/>
      <c r="T11" s="123"/>
      <c r="U11" s="124"/>
      <c r="V11" s="124"/>
      <c r="W11" s="124"/>
      <c r="X11" s="124"/>
      <c r="Y11" s="124"/>
      <c r="Z11" s="124"/>
      <c r="AA11" s="125"/>
    </row>
    <row r="12" spans="1:29" s="2" customFormat="1" ht="57.75" customHeight="1" x14ac:dyDescent="0.2">
      <c r="A12" s="123">
        <v>7</v>
      </c>
      <c r="B12" s="124" t="s">
        <v>98</v>
      </c>
      <c r="C12" s="120">
        <v>60263845</v>
      </c>
      <c r="D12" s="120" t="s">
        <v>154</v>
      </c>
      <c r="E12" s="120" t="s">
        <v>155</v>
      </c>
      <c r="F12" s="120">
        <v>3158316375</v>
      </c>
      <c r="G12" s="143" t="s">
        <v>156</v>
      </c>
      <c r="H12" s="120" t="s">
        <v>157</v>
      </c>
      <c r="I12" s="120" t="s">
        <v>158</v>
      </c>
      <c r="J12" s="120" t="s">
        <v>159</v>
      </c>
      <c r="K12" s="120" t="s">
        <v>160</v>
      </c>
      <c r="L12" s="120" t="s">
        <v>161</v>
      </c>
      <c r="M12" s="120" t="s">
        <v>162</v>
      </c>
      <c r="N12" s="120" t="s">
        <v>163</v>
      </c>
      <c r="O12" s="120">
        <v>198</v>
      </c>
      <c r="P12" s="120" t="s">
        <v>153</v>
      </c>
      <c r="Q12" s="122"/>
      <c r="R12" s="122"/>
      <c r="S12" s="122"/>
      <c r="T12" s="123"/>
      <c r="U12" s="124"/>
      <c r="V12" s="124"/>
      <c r="W12" s="124"/>
      <c r="X12" s="124"/>
      <c r="Y12" s="124"/>
      <c r="Z12" s="124"/>
      <c r="AA12" s="125"/>
    </row>
    <row r="13" spans="1:29" s="2" customFormat="1" ht="57.75" customHeight="1" x14ac:dyDescent="0.2">
      <c r="A13" s="123"/>
      <c r="B13" s="124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2"/>
      <c r="R13" s="122"/>
      <c r="S13" s="122"/>
      <c r="T13" s="123"/>
      <c r="U13" s="124"/>
      <c r="V13" s="124"/>
      <c r="W13" s="124"/>
      <c r="X13" s="124"/>
      <c r="Y13" s="124"/>
      <c r="Z13" s="124"/>
      <c r="AA13" s="125"/>
    </row>
    <row r="14" spans="1:29" s="2" customFormat="1" ht="57.75" customHeight="1" x14ac:dyDescent="0.2">
      <c r="A14" s="123"/>
      <c r="B14" s="124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2"/>
      <c r="R14" s="122"/>
      <c r="S14" s="122"/>
      <c r="T14" s="123"/>
      <c r="U14" s="124"/>
      <c r="V14" s="124"/>
      <c r="W14" s="124"/>
      <c r="X14" s="124"/>
      <c r="Y14" s="124"/>
      <c r="Z14" s="124"/>
      <c r="AA14" s="125"/>
    </row>
    <row r="15" spans="1:29" s="1" customFormat="1" ht="57.75" customHeight="1" x14ac:dyDescent="0.2">
      <c r="A15" s="123"/>
      <c r="B15" s="124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2"/>
      <c r="R15" s="122"/>
      <c r="S15" s="122"/>
      <c r="T15" s="126"/>
      <c r="U15" s="127"/>
      <c r="V15" s="127"/>
      <c r="W15" s="127"/>
      <c r="X15" s="127"/>
      <c r="Y15" s="127"/>
      <c r="Z15" s="127"/>
      <c r="AA15" s="128"/>
    </row>
    <row r="16" spans="1:29" s="2" customFormat="1" ht="57.75" customHeight="1" x14ac:dyDescent="0.2">
      <c r="A16" s="123"/>
      <c r="B16" s="124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2"/>
      <c r="R16" s="122"/>
      <c r="S16" s="122"/>
      <c r="T16" s="123"/>
      <c r="U16" s="124"/>
      <c r="V16" s="124"/>
      <c r="W16" s="124"/>
      <c r="X16" s="124"/>
      <c r="Y16" s="124"/>
      <c r="Z16" s="124"/>
      <c r="AA16" s="125"/>
    </row>
    <row r="17" spans="1:27" s="2" customFormat="1" ht="57.75" customHeight="1" x14ac:dyDescent="0.2">
      <c r="A17" s="123"/>
      <c r="B17" s="124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2"/>
      <c r="R17" s="122"/>
      <c r="S17" s="122"/>
      <c r="T17" s="123"/>
      <c r="U17" s="124"/>
      <c r="V17" s="124"/>
      <c r="W17" s="124"/>
      <c r="X17" s="124"/>
      <c r="Y17" s="124"/>
      <c r="Z17" s="124"/>
      <c r="AA17" s="125"/>
    </row>
    <row r="18" spans="1:27" s="2" customFormat="1" ht="57.75" customHeight="1" x14ac:dyDescent="0.2">
      <c r="A18" s="123"/>
      <c r="B18" s="124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2"/>
      <c r="R18" s="122"/>
      <c r="S18" s="122"/>
      <c r="T18" s="123"/>
      <c r="U18" s="124"/>
      <c r="V18" s="124"/>
      <c r="W18" s="124"/>
      <c r="X18" s="124"/>
      <c r="Y18" s="124"/>
      <c r="Z18" s="124"/>
      <c r="AA18" s="125"/>
    </row>
    <row r="19" spans="1:27" s="2" customFormat="1" ht="57.75" customHeight="1" x14ac:dyDescent="0.2">
      <c r="A19" s="123"/>
      <c r="B19" s="124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2"/>
      <c r="R19" s="122"/>
      <c r="S19" s="122"/>
      <c r="T19" s="123"/>
      <c r="U19" s="124"/>
      <c r="V19" s="124"/>
      <c r="W19" s="124"/>
      <c r="X19" s="124"/>
      <c r="Y19" s="124"/>
      <c r="Z19" s="124"/>
      <c r="AA19" s="125"/>
    </row>
    <row r="20" spans="1:27" s="1" customFormat="1" ht="57.75" customHeight="1" x14ac:dyDescent="0.2">
      <c r="A20" s="123"/>
      <c r="B20" s="124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2"/>
      <c r="R20" s="122"/>
      <c r="S20" s="122"/>
      <c r="T20" s="126"/>
      <c r="U20" s="127"/>
      <c r="V20" s="127"/>
      <c r="W20" s="127"/>
      <c r="X20" s="127"/>
      <c r="Y20" s="127"/>
      <c r="Z20" s="127"/>
      <c r="AA20" s="128"/>
    </row>
    <row r="21" spans="1:27" s="2" customFormat="1" ht="57.75" customHeight="1" x14ac:dyDescent="0.2">
      <c r="A21" s="123"/>
      <c r="B21" s="124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2"/>
      <c r="R21" s="122"/>
      <c r="S21" s="122"/>
      <c r="T21" s="123"/>
      <c r="U21" s="124"/>
      <c r="V21" s="124"/>
      <c r="W21" s="124"/>
      <c r="X21" s="124"/>
      <c r="Y21" s="124"/>
      <c r="Z21" s="124"/>
      <c r="AA21" s="125"/>
    </row>
    <row r="22" spans="1:27" s="2" customFormat="1" ht="57.75" customHeight="1" x14ac:dyDescent="0.2">
      <c r="A22" s="123"/>
      <c r="B22" s="124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2"/>
      <c r="R22" s="122"/>
      <c r="S22" s="122"/>
      <c r="T22" s="123"/>
      <c r="U22" s="124"/>
      <c r="V22" s="124"/>
      <c r="W22" s="124"/>
      <c r="X22" s="124"/>
      <c r="Y22" s="124"/>
      <c r="Z22" s="124"/>
      <c r="AA22" s="125"/>
    </row>
    <row r="23" spans="1:27" s="2" customFormat="1" ht="57.75" customHeight="1" x14ac:dyDescent="0.2">
      <c r="A23" s="123"/>
      <c r="B23" s="124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2"/>
      <c r="R23" s="122"/>
      <c r="S23" s="122"/>
      <c r="T23" s="123"/>
      <c r="U23" s="124"/>
      <c r="V23" s="124"/>
      <c r="W23" s="124"/>
      <c r="X23" s="124"/>
      <c r="Y23" s="124"/>
      <c r="Z23" s="124"/>
      <c r="AA23" s="125"/>
    </row>
    <row r="24" spans="1:27" s="2" customFormat="1" ht="57.75" customHeight="1" x14ac:dyDescent="0.2">
      <c r="A24" s="123"/>
      <c r="B24" s="124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2"/>
      <c r="R24" s="122"/>
      <c r="S24" s="122"/>
      <c r="T24" s="123"/>
      <c r="U24" s="124"/>
      <c r="V24" s="124"/>
      <c r="W24" s="124"/>
      <c r="X24" s="124"/>
      <c r="Y24" s="124"/>
      <c r="Z24" s="124"/>
      <c r="AA24" s="125"/>
    </row>
    <row r="25" spans="1:27" ht="57.75" customHeight="1" x14ac:dyDescent="0.3">
      <c r="A25" s="123"/>
      <c r="B25" s="129"/>
      <c r="C25" s="130"/>
      <c r="D25" s="130"/>
      <c r="E25" s="131"/>
      <c r="F25" s="131"/>
      <c r="G25" s="131"/>
      <c r="H25" s="131"/>
      <c r="I25" s="148"/>
      <c r="J25" s="131"/>
      <c r="K25" s="129"/>
      <c r="L25" s="129"/>
      <c r="M25" s="129"/>
      <c r="N25" s="129"/>
      <c r="O25" s="129"/>
      <c r="P25" s="129"/>
      <c r="Q25" s="132"/>
      <c r="R25" s="132"/>
      <c r="S25" s="132"/>
      <c r="T25" s="133"/>
      <c r="U25" s="129"/>
      <c r="V25" s="129"/>
      <c r="W25" s="129"/>
      <c r="X25" s="129"/>
      <c r="Y25" s="129"/>
      <c r="Z25" s="129"/>
      <c r="AA25" s="134"/>
    </row>
    <row r="26" spans="1:27" ht="57.75" customHeight="1" x14ac:dyDescent="0.3">
      <c r="A26" s="123"/>
      <c r="B26" s="129"/>
      <c r="C26" s="130"/>
      <c r="D26" s="130"/>
      <c r="E26" s="131"/>
      <c r="F26" s="131"/>
      <c r="G26" s="131"/>
      <c r="H26" s="131"/>
      <c r="I26" s="148"/>
      <c r="J26" s="131"/>
      <c r="K26" s="129"/>
      <c r="L26" s="129"/>
      <c r="M26" s="129"/>
      <c r="N26" s="129"/>
      <c r="O26" s="129"/>
      <c r="P26" s="129"/>
      <c r="Q26" s="132"/>
      <c r="R26" s="132"/>
      <c r="S26" s="132"/>
      <c r="T26" s="133"/>
      <c r="U26" s="129"/>
      <c r="V26" s="129"/>
      <c r="W26" s="129"/>
      <c r="X26" s="129"/>
      <c r="Y26" s="129"/>
      <c r="Z26" s="129"/>
      <c r="AA26" s="134"/>
    </row>
    <row r="27" spans="1:27" ht="57.75" customHeight="1" x14ac:dyDescent="0.3">
      <c r="A27" s="123"/>
      <c r="B27" s="129"/>
      <c r="C27" s="130"/>
      <c r="D27" s="130"/>
      <c r="E27" s="131"/>
      <c r="F27" s="131"/>
      <c r="G27" s="131"/>
      <c r="H27" s="131"/>
      <c r="I27" s="148"/>
      <c r="J27" s="131"/>
      <c r="K27" s="129"/>
      <c r="L27" s="129"/>
      <c r="M27" s="129"/>
      <c r="N27" s="129"/>
      <c r="O27" s="129"/>
      <c r="P27" s="129"/>
      <c r="Q27" s="132"/>
      <c r="R27" s="132"/>
      <c r="S27" s="132"/>
      <c r="T27" s="133"/>
      <c r="U27" s="129"/>
      <c r="V27" s="129"/>
      <c r="W27" s="129"/>
      <c r="X27" s="129"/>
      <c r="Y27" s="129"/>
      <c r="Z27" s="129"/>
      <c r="AA27" s="134"/>
    </row>
    <row r="28" spans="1:27" ht="57.75" customHeight="1" x14ac:dyDescent="0.3">
      <c r="A28" s="123"/>
      <c r="B28" s="129"/>
      <c r="C28" s="130"/>
      <c r="D28" s="130"/>
      <c r="E28" s="131"/>
      <c r="F28" s="131"/>
      <c r="G28" s="131"/>
      <c r="H28" s="131"/>
      <c r="I28" s="148"/>
      <c r="J28" s="131"/>
      <c r="K28" s="129"/>
      <c r="L28" s="129"/>
      <c r="M28" s="129"/>
      <c r="N28" s="129"/>
      <c r="O28" s="129"/>
      <c r="P28" s="129"/>
      <c r="Q28" s="132"/>
      <c r="R28" s="132"/>
      <c r="S28" s="132"/>
      <c r="T28" s="133"/>
      <c r="U28" s="129"/>
      <c r="V28" s="129"/>
      <c r="W28" s="129"/>
      <c r="X28" s="129"/>
      <c r="Y28" s="129"/>
      <c r="Z28" s="129"/>
      <c r="AA28" s="134"/>
    </row>
    <row r="29" spans="1:27" ht="57.75" customHeight="1" x14ac:dyDescent="0.3">
      <c r="A29" s="123"/>
      <c r="B29" s="129"/>
      <c r="C29" s="130"/>
      <c r="D29" s="130"/>
      <c r="E29" s="131" t="str">
        <f>TRIM(RIGHT(SUBSTITUTE(E28,"-", REPT("-",LEN(E28))),LEN(E28)))</f>
        <v/>
      </c>
      <c r="F29" s="131"/>
      <c r="G29" s="131"/>
      <c r="H29" s="131"/>
      <c r="I29" s="148"/>
      <c r="J29" s="131"/>
      <c r="K29" s="129"/>
      <c r="L29" s="129"/>
      <c r="M29" s="129"/>
      <c r="N29" s="129"/>
      <c r="O29" s="129"/>
      <c r="P29" s="129"/>
      <c r="Q29" s="132"/>
      <c r="R29" s="132"/>
      <c r="S29" s="132"/>
      <c r="T29" s="133"/>
      <c r="U29" s="129"/>
      <c r="V29" s="129"/>
      <c r="W29" s="129"/>
      <c r="X29" s="129"/>
      <c r="Y29" s="129"/>
      <c r="Z29" s="129"/>
      <c r="AA29" s="134"/>
    </row>
    <row r="30" spans="1:27" ht="57.75" customHeight="1" x14ac:dyDescent="0.3">
      <c r="A30" s="123"/>
      <c r="B30" s="129"/>
      <c r="C30" s="130"/>
      <c r="D30" s="130"/>
      <c r="E30" s="135" t="str">
        <f>RIGHT(E28,1)</f>
        <v/>
      </c>
      <c r="F30" s="131"/>
      <c r="G30" s="131"/>
      <c r="H30" s="131"/>
      <c r="I30" s="148"/>
      <c r="J30" s="131"/>
      <c r="K30" s="129"/>
      <c r="L30" s="129"/>
      <c r="M30" s="129"/>
      <c r="N30" s="129"/>
      <c r="O30" s="129"/>
      <c r="P30" s="129"/>
      <c r="Q30" s="132"/>
      <c r="R30" s="132"/>
      <c r="S30" s="132"/>
      <c r="T30" s="133"/>
      <c r="U30" s="129"/>
      <c r="V30" s="129"/>
      <c r="W30" s="129"/>
      <c r="X30" s="129"/>
      <c r="Y30" s="129"/>
      <c r="Z30" s="129"/>
      <c r="AA30" s="134"/>
    </row>
    <row r="31" spans="1:27" ht="57.75" customHeight="1" x14ac:dyDescent="0.3">
      <c r="A31" s="123"/>
      <c r="B31" s="129"/>
      <c r="C31" s="130"/>
      <c r="D31" s="130"/>
      <c r="E31" s="131"/>
      <c r="F31" s="131"/>
      <c r="G31" s="131"/>
      <c r="H31" s="131"/>
      <c r="I31" s="148"/>
      <c r="J31" s="131"/>
      <c r="K31" s="129"/>
      <c r="L31" s="129"/>
      <c r="M31" s="129"/>
      <c r="N31" s="129"/>
      <c r="O31" s="129"/>
      <c r="P31" s="129"/>
      <c r="Q31" s="132"/>
      <c r="R31" s="132"/>
      <c r="S31" s="132"/>
      <c r="T31" s="133"/>
      <c r="U31" s="129"/>
      <c r="V31" s="129"/>
      <c r="W31" s="129"/>
      <c r="X31" s="129"/>
      <c r="Y31" s="129"/>
      <c r="Z31" s="129"/>
      <c r="AA31" s="134"/>
    </row>
    <row r="32" spans="1:27" ht="57.75" customHeight="1" x14ac:dyDescent="0.3">
      <c r="A32" s="123"/>
      <c r="B32" s="129"/>
      <c r="C32" s="130"/>
      <c r="D32" s="130"/>
      <c r="E32" s="131"/>
      <c r="F32" s="131"/>
      <c r="G32" s="131"/>
      <c r="H32" s="131"/>
      <c r="I32" s="148"/>
      <c r="J32" s="131"/>
      <c r="K32" s="129"/>
      <c r="L32" s="129"/>
      <c r="M32" s="129"/>
      <c r="N32" s="129"/>
      <c r="O32" s="129"/>
      <c r="P32" s="129"/>
      <c r="Q32" s="132"/>
      <c r="R32" s="132"/>
      <c r="S32" s="132"/>
      <c r="T32" s="133"/>
      <c r="U32" s="129"/>
      <c r="V32" s="129"/>
      <c r="W32" s="129"/>
      <c r="X32" s="129"/>
      <c r="Y32" s="129"/>
      <c r="Z32" s="129"/>
      <c r="AA32" s="134"/>
    </row>
    <row r="33" spans="1:27" ht="57.75" customHeight="1" x14ac:dyDescent="0.3">
      <c r="A33" s="123"/>
      <c r="B33" s="129"/>
      <c r="C33" s="130"/>
      <c r="D33" s="130"/>
      <c r="E33" s="131"/>
      <c r="F33" s="131"/>
      <c r="G33" s="131"/>
      <c r="H33" s="131"/>
      <c r="I33" s="148"/>
      <c r="J33" s="131"/>
      <c r="K33" s="129"/>
      <c r="L33" s="129"/>
      <c r="M33" s="129"/>
      <c r="N33" s="129"/>
      <c r="O33" s="129"/>
      <c r="P33" s="129"/>
      <c r="Q33" s="132"/>
      <c r="R33" s="132"/>
      <c r="S33" s="132"/>
      <c r="T33" s="133"/>
      <c r="U33" s="129"/>
      <c r="V33" s="129"/>
      <c r="W33" s="129"/>
      <c r="X33" s="129"/>
      <c r="Y33" s="129"/>
      <c r="Z33" s="129"/>
      <c r="AA33" s="134"/>
    </row>
    <row r="34" spans="1:27" ht="57.75" customHeight="1" x14ac:dyDescent="0.3">
      <c r="A34" s="123"/>
      <c r="B34" s="129"/>
      <c r="C34" s="130"/>
      <c r="D34" s="130"/>
      <c r="E34" s="131"/>
      <c r="F34" s="131"/>
      <c r="G34" s="131"/>
      <c r="H34" s="131"/>
      <c r="I34" s="148"/>
      <c r="J34" s="131"/>
      <c r="K34" s="129"/>
      <c r="L34" s="129"/>
      <c r="M34" s="129"/>
      <c r="N34" s="129"/>
      <c r="O34" s="129"/>
      <c r="P34" s="129"/>
      <c r="Q34" s="132"/>
      <c r="R34" s="132"/>
      <c r="S34" s="132"/>
      <c r="T34" s="133"/>
      <c r="U34" s="129"/>
      <c r="V34" s="129"/>
      <c r="W34" s="129"/>
      <c r="X34" s="129"/>
      <c r="Y34" s="129"/>
      <c r="Z34" s="129"/>
      <c r="AA34" s="134"/>
    </row>
    <row r="35" spans="1:27" ht="57.75" customHeight="1" x14ac:dyDescent="0.3">
      <c r="A35" s="123"/>
      <c r="B35" s="129"/>
      <c r="C35" s="130"/>
      <c r="D35" s="130"/>
      <c r="E35" s="131"/>
      <c r="F35" s="131"/>
      <c r="G35" s="131"/>
      <c r="H35" s="131"/>
      <c r="I35" s="148"/>
      <c r="J35" s="131"/>
      <c r="K35" s="129"/>
      <c r="L35" s="129"/>
      <c r="M35" s="129"/>
      <c r="N35" s="129"/>
      <c r="O35" s="129"/>
      <c r="P35" s="129"/>
      <c r="Q35" s="132"/>
      <c r="R35" s="132"/>
      <c r="S35" s="132"/>
      <c r="T35" s="133"/>
      <c r="U35" s="129"/>
      <c r="V35" s="129"/>
      <c r="W35" s="129"/>
      <c r="X35" s="129"/>
      <c r="Y35" s="129"/>
      <c r="Z35" s="129"/>
      <c r="AA35" s="134"/>
    </row>
    <row r="36" spans="1:27" ht="57.75" customHeight="1" x14ac:dyDescent="0.3">
      <c r="A36" s="123"/>
      <c r="B36" s="129"/>
      <c r="C36" s="130"/>
      <c r="D36" s="130"/>
      <c r="E36" s="131"/>
      <c r="F36" s="131"/>
      <c r="G36" s="131"/>
      <c r="H36" s="131"/>
      <c r="I36" s="148"/>
      <c r="J36" s="131"/>
      <c r="K36" s="129"/>
      <c r="L36" s="129"/>
      <c r="M36" s="129"/>
      <c r="N36" s="129"/>
      <c r="O36" s="129"/>
      <c r="P36" s="129"/>
      <c r="Q36" s="132"/>
      <c r="R36" s="132"/>
      <c r="S36" s="132"/>
      <c r="T36" s="133"/>
      <c r="U36" s="129"/>
      <c r="V36" s="129"/>
      <c r="W36" s="129"/>
      <c r="X36" s="129"/>
      <c r="Y36" s="129"/>
      <c r="Z36" s="129"/>
      <c r="AA36" s="134"/>
    </row>
    <row r="37" spans="1:27" ht="57.75" customHeight="1" x14ac:dyDescent="0.3">
      <c r="A37" s="123"/>
      <c r="B37" s="129"/>
      <c r="C37" s="130"/>
      <c r="D37" s="130"/>
      <c r="E37" s="131"/>
      <c r="F37" s="131"/>
      <c r="G37" s="131"/>
      <c r="H37" s="131"/>
      <c r="I37" s="148"/>
      <c r="J37" s="131"/>
      <c r="K37" s="129"/>
      <c r="L37" s="129"/>
      <c r="M37" s="129"/>
      <c r="N37" s="129"/>
      <c r="O37" s="129"/>
      <c r="P37" s="129"/>
      <c r="Q37" s="132"/>
      <c r="R37" s="132"/>
      <c r="S37" s="132"/>
      <c r="T37" s="133"/>
      <c r="U37" s="129"/>
      <c r="V37" s="129"/>
      <c r="W37" s="129"/>
      <c r="X37" s="129"/>
      <c r="Y37" s="129"/>
      <c r="Z37" s="129"/>
      <c r="AA37" s="134"/>
    </row>
    <row r="38" spans="1:27" ht="57.75" customHeight="1" x14ac:dyDescent="0.3">
      <c r="A38" s="123"/>
      <c r="B38" s="129"/>
      <c r="C38" s="130"/>
      <c r="D38" s="130"/>
      <c r="E38" s="131"/>
      <c r="F38" s="131"/>
      <c r="G38" s="131"/>
      <c r="H38" s="131"/>
      <c r="I38" s="148"/>
      <c r="J38" s="131"/>
      <c r="K38" s="129"/>
      <c r="L38" s="129"/>
      <c r="M38" s="129"/>
      <c r="N38" s="129"/>
      <c r="O38" s="129"/>
      <c r="P38" s="129"/>
      <c r="Q38" s="132"/>
      <c r="R38" s="132"/>
      <c r="S38" s="132"/>
      <c r="T38" s="133"/>
      <c r="U38" s="129"/>
      <c r="V38" s="129"/>
      <c r="W38" s="129"/>
      <c r="X38" s="129"/>
      <c r="Y38" s="129"/>
      <c r="Z38" s="129"/>
      <c r="AA38" s="134"/>
    </row>
    <row r="39" spans="1:27" ht="57.75" customHeight="1" x14ac:dyDescent="0.3">
      <c r="A39" s="123"/>
      <c r="B39" s="129"/>
      <c r="C39" s="130"/>
      <c r="D39" s="130"/>
      <c r="E39" s="131"/>
      <c r="F39" s="131"/>
      <c r="G39" s="131"/>
      <c r="H39" s="131"/>
      <c r="I39" s="148"/>
      <c r="J39" s="131"/>
      <c r="K39" s="129"/>
      <c r="L39" s="129"/>
      <c r="M39" s="129"/>
      <c r="N39" s="129"/>
      <c r="O39" s="129"/>
      <c r="P39" s="129"/>
      <c r="Q39" s="132"/>
      <c r="R39" s="132"/>
      <c r="S39" s="132"/>
      <c r="T39" s="133"/>
      <c r="U39" s="129"/>
      <c r="V39" s="129"/>
      <c r="W39" s="129"/>
      <c r="X39" s="129"/>
      <c r="Y39" s="129"/>
      <c r="Z39" s="129"/>
      <c r="AA39" s="134"/>
    </row>
    <row r="40" spans="1:27" ht="57.75" customHeight="1" x14ac:dyDescent="0.3">
      <c r="A40" s="123"/>
      <c r="B40" s="129"/>
      <c r="C40" s="130"/>
      <c r="D40" s="130"/>
      <c r="E40" s="131"/>
      <c r="F40" s="131"/>
      <c r="G40" s="131"/>
      <c r="H40" s="131"/>
      <c r="I40" s="148"/>
      <c r="J40" s="131"/>
      <c r="K40" s="129"/>
      <c r="L40" s="129"/>
      <c r="M40" s="129"/>
      <c r="N40" s="129"/>
      <c r="O40" s="129"/>
      <c r="P40" s="129"/>
      <c r="Q40" s="132"/>
      <c r="R40" s="132"/>
      <c r="S40" s="132"/>
      <c r="T40" s="133"/>
      <c r="U40" s="129"/>
      <c r="V40" s="129"/>
      <c r="W40" s="129"/>
      <c r="X40" s="129"/>
      <c r="Y40" s="129"/>
      <c r="Z40" s="129"/>
      <c r="AA40" s="134"/>
    </row>
    <row r="41" spans="1:27" ht="57.75" customHeight="1" x14ac:dyDescent="0.3">
      <c r="A41" s="123"/>
      <c r="B41" s="129"/>
      <c r="C41" s="130"/>
      <c r="D41" s="130"/>
      <c r="E41" s="131"/>
      <c r="F41" s="131"/>
      <c r="G41" s="131"/>
      <c r="H41" s="131"/>
      <c r="I41" s="148"/>
      <c r="J41" s="131"/>
      <c r="K41" s="129"/>
      <c r="L41" s="129"/>
      <c r="M41" s="129"/>
      <c r="N41" s="129"/>
      <c r="O41" s="129"/>
      <c r="P41" s="129"/>
      <c r="Q41" s="132"/>
      <c r="R41" s="132"/>
      <c r="S41" s="132"/>
      <c r="T41" s="133"/>
      <c r="U41" s="129"/>
      <c r="V41" s="129"/>
      <c r="W41" s="129"/>
      <c r="X41" s="129"/>
      <c r="Y41" s="129"/>
      <c r="Z41" s="129"/>
      <c r="AA41" s="134"/>
    </row>
    <row r="42" spans="1:27" ht="57.75" customHeight="1" x14ac:dyDescent="0.3">
      <c r="A42" s="123"/>
      <c r="B42" s="129"/>
      <c r="C42" s="130"/>
      <c r="D42" s="130"/>
      <c r="E42" s="131"/>
      <c r="F42" s="131"/>
      <c r="G42" s="131"/>
      <c r="H42" s="131"/>
      <c r="I42" s="148"/>
      <c r="J42" s="131"/>
      <c r="K42" s="129"/>
      <c r="L42" s="129"/>
      <c r="M42" s="129"/>
      <c r="N42" s="129"/>
      <c r="O42" s="129"/>
      <c r="P42" s="129"/>
      <c r="Q42" s="132"/>
      <c r="R42" s="132"/>
      <c r="S42" s="132"/>
      <c r="T42" s="133"/>
      <c r="U42" s="129"/>
      <c r="V42" s="129"/>
      <c r="W42" s="129"/>
      <c r="X42" s="129"/>
      <c r="Y42" s="129"/>
      <c r="Z42" s="129"/>
      <c r="AA42" s="134"/>
    </row>
    <row r="43" spans="1:27" ht="57.75" customHeight="1" x14ac:dyDescent="0.3">
      <c r="A43" s="123"/>
      <c r="B43" s="129"/>
      <c r="C43" s="130"/>
      <c r="D43" s="130"/>
      <c r="E43" s="131"/>
      <c r="F43" s="131"/>
      <c r="G43" s="131"/>
      <c r="H43" s="131"/>
      <c r="I43" s="148"/>
      <c r="J43" s="131"/>
      <c r="K43" s="129"/>
      <c r="L43" s="129"/>
      <c r="M43" s="129"/>
      <c r="N43" s="129"/>
      <c r="O43" s="129"/>
      <c r="P43" s="129"/>
      <c r="Q43" s="132"/>
      <c r="R43" s="132"/>
      <c r="S43" s="132"/>
      <c r="T43" s="133"/>
      <c r="U43" s="129"/>
      <c r="V43" s="129"/>
      <c r="W43" s="129"/>
      <c r="X43" s="129"/>
      <c r="Y43" s="129"/>
      <c r="Z43" s="129"/>
      <c r="AA43" s="134"/>
    </row>
    <row r="44" spans="1:27" ht="57.75" customHeight="1" x14ac:dyDescent="0.3">
      <c r="A44" s="123"/>
      <c r="B44" s="129"/>
      <c r="C44" s="130"/>
      <c r="D44" s="130"/>
      <c r="E44" s="131"/>
      <c r="F44" s="131"/>
      <c r="G44" s="131"/>
      <c r="H44" s="131"/>
      <c r="I44" s="148"/>
      <c r="J44" s="131"/>
      <c r="K44" s="129"/>
      <c r="L44" s="129"/>
      <c r="M44" s="129"/>
      <c r="N44" s="129"/>
      <c r="O44" s="129"/>
      <c r="P44" s="129"/>
      <c r="Q44" s="132"/>
      <c r="R44" s="132"/>
      <c r="S44" s="132"/>
      <c r="T44" s="133"/>
      <c r="U44" s="129"/>
      <c r="V44" s="129"/>
      <c r="W44" s="129"/>
      <c r="X44" s="129"/>
      <c r="Y44" s="129"/>
      <c r="Z44" s="129"/>
      <c r="AA44" s="134"/>
    </row>
    <row r="45" spans="1:27" ht="57.75" customHeight="1" x14ac:dyDescent="0.3">
      <c r="A45" s="123"/>
      <c r="B45" s="129"/>
      <c r="C45" s="130"/>
      <c r="D45" s="130"/>
      <c r="E45" s="131"/>
      <c r="F45" s="131"/>
      <c r="G45" s="131"/>
      <c r="H45" s="131"/>
      <c r="I45" s="148"/>
      <c r="J45" s="131"/>
      <c r="K45" s="129"/>
      <c r="L45" s="129"/>
      <c r="M45" s="129"/>
      <c r="N45" s="129"/>
      <c r="O45" s="129"/>
      <c r="P45" s="129"/>
      <c r="Q45" s="132"/>
      <c r="R45" s="132"/>
      <c r="S45" s="132"/>
      <c r="T45" s="133"/>
      <c r="U45" s="129"/>
      <c r="V45" s="129"/>
      <c r="W45" s="129"/>
      <c r="X45" s="129"/>
      <c r="Y45" s="129"/>
      <c r="Z45" s="129"/>
      <c r="AA45" s="134"/>
    </row>
    <row r="46" spans="1:27" ht="57.75" customHeight="1" x14ac:dyDescent="0.3">
      <c r="A46" s="123"/>
      <c r="B46" s="129"/>
      <c r="C46" s="130"/>
      <c r="D46" s="130"/>
      <c r="E46" s="131"/>
      <c r="F46" s="131"/>
      <c r="G46" s="131"/>
      <c r="H46" s="131"/>
      <c r="I46" s="148"/>
      <c r="J46" s="131"/>
      <c r="K46" s="129"/>
      <c r="L46" s="129"/>
      <c r="M46" s="129"/>
      <c r="N46" s="129"/>
      <c r="O46" s="129"/>
      <c r="P46" s="129"/>
      <c r="Q46" s="132"/>
      <c r="R46" s="132"/>
      <c r="S46" s="132"/>
      <c r="T46" s="133"/>
      <c r="U46" s="129"/>
      <c r="V46" s="129"/>
      <c r="W46" s="129"/>
      <c r="X46" s="129"/>
      <c r="Y46" s="129"/>
      <c r="Z46" s="129"/>
      <c r="AA46" s="134"/>
    </row>
    <row r="47" spans="1:27" ht="57.75" customHeight="1" x14ac:dyDescent="0.3">
      <c r="A47" s="123"/>
      <c r="B47" s="129"/>
      <c r="C47" s="130"/>
      <c r="D47" s="130"/>
      <c r="E47" s="131"/>
      <c r="F47" s="131"/>
      <c r="G47" s="131"/>
      <c r="H47" s="131"/>
      <c r="I47" s="148"/>
      <c r="J47" s="131"/>
      <c r="K47" s="129"/>
      <c r="L47" s="129"/>
      <c r="M47" s="129"/>
      <c r="N47" s="129"/>
      <c r="O47" s="129"/>
      <c r="P47" s="129"/>
      <c r="Q47" s="132"/>
      <c r="R47" s="132"/>
      <c r="S47" s="132"/>
      <c r="T47" s="133"/>
      <c r="U47" s="129"/>
      <c r="V47" s="129"/>
      <c r="W47" s="129"/>
      <c r="X47" s="129"/>
      <c r="Y47" s="129"/>
      <c r="Z47" s="129"/>
      <c r="AA47" s="134"/>
    </row>
    <row r="48" spans="1:27" ht="57.75" customHeight="1" x14ac:dyDescent="0.3">
      <c r="A48" s="123"/>
      <c r="B48" s="129"/>
      <c r="C48" s="130"/>
      <c r="D48" s="130"/>
      <c r="E48" s="131"/>
      <c r="F48" s="131"/>
      <c r="G48" s="131"/>
      <c r="H48" s="131"/>
      <c r="I48" s="148"/>
      <c r="J48" s="131"/>
      <c r="K48" s="129"/>
      <c r="L48" s="129"/>
      <c r="M48" s="129"/>
      <c r="N48" s="129"/>
      <c r="O48" s="129"/>
      <c r="P48" s="129"/>
      <c r="Q48" s="132"/>
      <c r="R48" s="132"/>
      <c r="S48" s="132"/>
      <c r="T48" s="133"/>
      <c r="U48" s="129"/>
      <c r="V48" s="129"/>
      <c r="W48" s="129"/>
      <c r="X48" s="129"/>
      <c r="Y48" s="129"/>
      <c r="Z48" s="129"/>
      <c r="AA48" s="134"/>
    </row>
    <row r="49" spans="1:27" ht="57.75" customHeight="1" x14ac:dyDescent="0.3">
      <c r="A49" s="123"/>
      <c r="B49" s="129"/>
      <c r="C49" s="130"/>
      <c r="D49" s="130"/>
      <c r="E49" s="131"/>
      <c r="F49" s="131"/>
      <c r="G49" s="131"/>
      <c r="H49" s="131"/>
      <c r="I49" s="148"/>
      <c r="J49" s="131"/>
      <c r="K49" s="129"/>
      <c r="L49" s="129"/>
      <c r="M49" s="129"/>
      <c r="N49" s="129"/>
      <c r="O49" s="129"/>
      <c r="P49" s="129"/>
      <c r="Q49" s="132"/>
      <c r="R49" s="132"/>
      <c r="S49" s="132"/>
      <c r="T49" s="133"/>
      <c r="U49" s="129"/>
      <c r="V49" s="129"/>
      <c r="W49" s="129"/>
      <c r="X49" s="129"/>
      <c r="Y49" s="129"/>
      <c r="Z49" s="129"/>
      <c r="AA49" s="134"/>
    </row>
    <row r="50" spans="1:27" ht="57.75" customHeight="1" x14ac:dyDescent="0.3">
      <c r="A50" s="123"/>
      <c r="B50" s="129"/>
      <c r="C50" s="130"/>
      <c r="D50" s="130"/>
      <c r="E50" s="131"/>
      <c r="F50" s="131"/>
      <c r="G50" s="131"/>
      <c r="H50" s="131"/>
      <c r="I50" s="148"/>
      <c r="J50" s="131"/>
      <c r="K50" s="129"/>
      <c r="L50" s="129"/>
      <c r="M50" s="129"/>
      <c r="N50" s="129"/>
      <c r="O50" s="129"/>
      <c r="P50" s="129"/>
      <c r="Q50" s="132"/>
      <c r="R50" s="132"/>
      <c r="S50" s="132"/>
      <c r="T50" s="133"/>
      <c r="U50" s="129"/>
      <c r="V50" s="129"/>
      <c r="W50" s="129"/>
      <c r="X50" s="129"/>
      <c r="Y50" s="129"/>
      <c r="Z50" s="129"/>
      <c r="AA50" s="134"/>
    </row>
    <row r="51" spans="1:27" ht="57.75" customHeight="1" x14ac:dyDescent="0.3">
      <c r="A51" s="123"/>
      <c r="B51" s="129"/>
      <c r="C51" s="130"/>
      <c r="D51" s="130"/>
      <c r="E51" s="131"/>
      <c r="F51" s="131"/>
      <c r="G51" s="131"/>
      <c r="H51" s="131"/>
      <c r="I51" s="148"/>
      <c r="J51" s="131"/>
      <c r="K51" s="129"/>
      <c r="L51" s="129"/>
      <c r="M51" s="129"/>
      <c r="N51" s="129"/>
      <c r="O51" s="129"/>
      <c r="P51" s="129"/>
      <c r="Q51" s="132"/>
      <c r="R51" s="132"/>
      <c r="S51" s="132"/>
      <c r="T51" s="133"/>
      <c r="U51" s="129"/>
      <c r="V51" s="129"/>
      <c r="W51" s="129"/>
      <c r="X51" s="129"/>
      <c r="Y51" s="129"/>
      <c r="Z51" s="129"/>
      <c r="AA51" s="134"/>
    </row>
    <row r="52" spans="1:27" ht="57.75" customHeight="1" x14ac:dyDescent="0.3">
      <c r="A52" s="123"/>
      <c r="B52" s="129"/>
      <c r="C52" s="130"/>
      <c r="D52" s="130"/>
      <c r="E52" s="131"/>
      <c r="F52" s="131"/>
      <c r="G52" s="131"/>
      <c r="H52" s="131"/>
      <c r="I52" s="148"/>
      <c r="J52" s="131"/>
      <c r="K52" s="129"/>
      <c r="L52" s="129"/>
      <c r="M52" s="129"/>
      <c r="N52" s="129"/>
      <c r="O52" s="129"/>
      <c r="P52" s="129"/>
      <c r="Q52" s="132"/>
      <c r="R52" s="132"/>
      <c r="S52" s="132"/>
      <c r="T52" s="133"/>
      <c r="U52" s="129"/>
      <c r="V52" s="129"/>
      <c r="W52" s="129"/>
      <c r="X52" s="129"/>
      <c r="Y52" s="129"/>
      <c r="Z52" s="129"/>
      <c r="AA52" s="134"/>
    </row>
    <row r="53" spans="1:27" ht="57.75" customHeight="1" x14ac:dyDescent="0.3">
      <c r="A53" s="123"/>
      <c r="B53" s="129"/>
      <c r="C53" s="130"/>
      <c r="D53" s="130"/>
      <c r="E53" s="131"/>
      <c r="F53" s="131"/>
      <c r="G53" s="131"/>
      <c r="H53" s="131"/>
      <c r="I53" s="148"/>
      <c r="J53" s="131"/>
      <c r="K53" s="129"/>
      <c r="L53" s="129"/>
      <c r="M53" s="129"/>
      <c r="N53" s="129"/>
      <c r="O53" s="129"/>
      <c r="P53" s="129"/>
      <c r="Q53" s="132"/>
      <c r="R53" s="132"/>
      <c r="S53" s="132"/>
      <c r="T53" s="133"/>
      <c r="U53" s="129"/>
      <c r="V53" s="129"/>
      <c r="W53" s="129"/>
      <c r="X53" s="129"/>
      <c r="Y53" s="129"/>
      <c r="Z53" s="129"/>
      <c r="AA53" s="134"/>
    </row>
    <row r="54" spans="1:27" ht="17.25" thickBot="1" x14ac:dyDescent="0.35">
      <c r="A54" s="136"/>
      <c r="B54" s="137"/>
      <c r="C54" s="138"/>
      <c r="D54" s="138"/>
      <c r="E54" s="139"/>
      <c r="F54" s="139"/>
      <c r="G54" s="139"/>
      <c r="H54" s="139"/>
      <c r="I54" s="149"/>
      <c r="J54" s="139"/>
      <c r="K54" s="137"/>
      <c r="L54" s="137"/>
      <c r="M54" s="137"/>
      <c r="N54" s="137"/>
      <c r="O54" s="137"/>
      <c r="P54" s="137"/>
      <c r="Q54" s="140"/>
      <c r="R54" s="140"/>
      <c r="S54" s="140"/>
      <c r="T54" s="141"/>
      <c r="U54" s="137"/>
      <c r="V54" s="137"/>
      <c r="W54" s="137"/>
      <c r="X54" s="137"/>
      <c r="Y54" s="137"/>
      <c r="Z54" s="137"/>
      <c r="AA54" s="142"/>
    </row>
  </sheetData>
  <autoFilter ref="B3:WWA5">
    <filterColumn colId="9" showButton="0"/>
    <filterColumn colId="10" showButton="0"/>
    <filterColumn colId="11" showButton="0"/>
  </autoFilter>
  <mergeCells count="27">
    <mergeCell ref="Y3:Y5"/>
    <mergeCell ref="Z3:Z5"/>
    <mergeCell ref="AA3:AA5"/>
    <mergeCell ref="K4:K5"/>
    <mergeCell ref="R3:R5"/>
    <mergeCell ref="S3:S5"/>
    <mergeCell ref="T3:T5"/>
    <mergeCell ref="U3:U5"/>
    <mergeCell ref="V3:V5"/>
    <mergeCell ref="W3:W5"/>
    <mergeCell ref="Q3:Q5"/>
    <mergeCell ref="A1:AA1"/>
    <mergeCell ref="A2:AA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N3"/>
    <mergeCell ref="O3:O5"/>
    <mergeCell ref="P3:P5"/>
    <mergeCell ref="X3:X5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tabSelected="1" topLeftCell="D1" workbookViewId="0">
      <selection activeCell="G8" sqref="G8"/>
    </sheetView>
  </sheetViews>
  <sheetFormatPr baseColWidth="10" defaultRowHeight="15" x14ac:dyDescent="0.25"/>
  <cols>
    <col min="1" max="1" width="4.7109375" style="187" customWidth="1"/>
    <col min="2" max="2" width="25.28515625" customWidth="1"/>
    <col min="3" max="3" width="24.7109375" customWidth="1"/>
    <col min="4" max="4" width="26" bestFit="1" customWidth="1"/>
    <col min="5" max="5" width="33.140625" customWidth="1"/>
    <col min="6" max="6" width="18.85546875" customWidth="1"/>
    <col min="7" max="7" width="16.28515625" style="180" bestFit="1" customWidth="1"/>
    <col min="8" max="8" width="17.42578125" style="180" customWidth="1"/>
    <col min="9" max="9" width="16.140625" style="180" customWidth="1"/>
    <col min="10" max="10" width="16.7109375" style="180" customWidth="1"/>
    <col min="11" max="11" width="13.5703125" style="180" customWidth="1"/>
    <col min="12" max="12" width="29" customWidth="1"/>
  </cols>
  <sheetData>
    <row r="1" spans="1:12" ht="18" x14ac:dyDescent="0.25">
      <c r="A1" s="221" t="s">
        <v>191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x14ac:dyDescent="0.25">
      <c r="A2" s="222" t="s">
        <v>200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6.5" thickBot="1" x14ac:dyDescent="0.3">
      <c r="A3" s="178"/>
      <c r="B3" s="177"/>
      <c r="C3" s="177"/>
      <c r="D3" s="177"/>
      <c r="E3" s="177"/>
      <c r="F3" s="177"/>
      <c r="G3" s="179"/>
    </row>
    <row r="4" spans="1:12" ht="16.5" thickBot="1" x14ac:dyDescent="0.3">
      <c r="A4" s="223" t="s">
        <v>167</v>
      </c>
      <c r="B4" s="223" t="s">
        <v>168</v>
      </c>
      <c r="C4" s="223" t="s">
        <v>169</v>
      </c>
      <c r="D4" s="223" t="s">
        <v>170</v>
      </c>
      <c r="E4" s="223" t="s">
        <v>171</v>
      </c>
      <c r="F4" s="225" t="s">
        <v>23</v>
      </c>
      <c r="G4" s="227" t="s">
        <v>192</v>
      </c>
      <c r="H4" s="228"/>
      <c r="I4" s="228"/>
      <c r="J4" s="228"/>
      <c r="K4" s="228"/>
      <c r="L4" s="229"/>
    </row>
    <row r="5" spans="1:12" ht="57" thickBot="1" x14ac:dyDescent="0.3">
      <c r="A5" s="224"/>
      <c r="B5" s="224"/>
      <c r="C5" s="224"/>
      <c r="D5" s="224"/>
      <c r="E5" s="224"/>
      <c r="F5" s="226"/>
      <c r="G5" s="181" t="s">
        <v>43</v>
      </c>
      <c r="H5" s="181" t="s">
        <v>193</v>
      </c>
      <c r="I5" s="181" t="s">
        <v>68</v>
      </c>
      <c r="J5" s="181" t="s">
        <v>74</v>
      </c>
      <c r="K5" s="182" t="s">
        <v>194</v>
      </c>
      <c r="L5" s="183" t="s">
        <v>6</v>
      </c>
    </row>
    <row r="6" spans="1:12" ht="44.25" customHeight="1" x14ac:dyDescent="0.25">
      <c r="A6" s="184">
        <v>1</v>
      </c>
      <c r="B6" s="194" t="s">
        <v>184</v>
      </c>
      <c r="C6" s="230" t="s">
        <v>195</v>
      </c>
      <c r="D6" s="233" t="s">
        <v>186</v>
      </c>
      <c r="E6" s="236" t="s">
        <v>187</v>
      </c>
      <c r="F6" s="195">
        <f>'LUZ MOSQUERA'!O93</f>
        <v>15.469999999999999</v>
      </c>
      <c r="G6" s="195">
        <f>'LUZ MOSQUERA'!O94</f>
        <v>29.666666666666668</v>
      </c>
      <c r="H6" s="196">
        <f>'LUZ MOSQUERA'!O95</f>
        <v>12.933333333333332</v>
      </c>
      <c r="I6" s="196">
        <f>'LUZ MOSQUERA'!O96</f>
        <v>11</v>
      </c>
      <c r="J6" s="196">
        <f>'LUZ MOSQUERA'!O97</f>
        <v>4.4000000000000004</v>
      </c>
      <c r="K6" s="197">
        <f>SUM(F6:J6)</f>
        <v>73.47</v>
      </c>
      <c r="L6" s="185" t="s">
        <v>196</v>
      </c>
    </row>
    <row r="7" spans="1:12" ht="48" customHeight="1" x14ac:dyDescent="0.25">
      <c r="A7" s="162">
        <v>2</v>
      </c>
      <c r="B7" s="193" t="s">
        <v>180</v>
      </c>
      <c r="C7" s="231"/>
      <c r="D7" s="234"/>
      <c r="E7" s="237"/>
      <c r="F7" s="163">
        <f>'DAVID RIVEROS'!O93</f>
        <v>12.645</v>
      </c>
      <c r="G7" s="163">
        <f>'DAVID RIVEROS'!O94</f>
        <v>22.566666666666666</v>
      </c>
      <c r="H7" s="189">
        <f>'DAVID RIVEROS'!O95</f>
        <v>10.333333333333334</v>
      </c>
      <c r="I7" s="189">
        <f>'DAVID RIVEROS'!O96</f>
        <v>6</v>
      </c>
      <c r="J7" s="189">
        <f>'DAVID RIVEROS'!O97</f>
        <v>4.8</v>
      </c>
      <c r="K7" s="190">
        <f t="shared" ref="K7:K8" si="0">SUM(F7:J7)</f>
        <v>56.344999999999999</v>
      </c>
      <c r="L7" s="198" t="s">
        <v>199</v>
      </c>
    </row>
    <row r="8" spans="1:12" ht="58.5" customHeight="1" x14ac:dyDescent="0.25">
      <c r="A8" s="162">
        <v>3</v>
      </c>
      <c r="B8" s="193" t="s">
        <v>175</v>
      </c>
      <c r="C8" s="231"/>
      <c r="D8" s="234"/>
      <c r="E8" s="237"/>
      <c r="F8" s="163">
        <f>'PAOLA MORENO'!O93</f>
        <v>15.812000000000001</v>
      </c>
      <c r="G8" s="163">
        <f>'PAOLA MORENO'!O94</f>
        <v>20.066666666666666</v>
      </c>
      <c r="H8" s="189">
        <f>'PAOLA MORENO'!O95</f>
        <v>7.5</v>
      </c>
      <c r="I8" s="189">
        <f>'PAOLA MORENO'!O96</f>
        <v>8</v>
      </c>
      <c r="J8" s="189">
        <f>'PAOLA MORENO'!O97</f>
        <v>1.4</v>
      </c>
      <c r="K8" s="190">
        <f t="shared" si="0"/>
        <v>52.778666666666666</v>
      </c>
      <c r="L8" s="198" t="s">
        <v>199</v>
      </c>
    </row>
    <row r="9" spans="1:12" ht="36.75" customHeight="1" x14ac:dyDescent="0.25">
      <c r="A9" s="199">
        <v>4</v>
      </c>
      <c r="B9" s="191" t="s">
        <v>183</v>
      </c>
      <c r="C9" s="231"/>
      <c r="D9" s="234"/>
      <c r="E9" s="237"/>
      <c r="F9" s="175">
        <v>14.63</v>
      </c>
      <c r="G9" s="163">
        <v>0</v>
      </c>
      <c r="H9" s="163">
        <v>0</v>
      </c>
      <c r="I9" s="163">
        <v>0</v>
      </c>
      <c r="J9" s="163">
        <v>0</v>
      </c>
      <c r="K9" s="190">
        <f>SUM(F9:J9)</f>
        <v>14.63</v>
      </c>
      <c r="L9" s="192" t="s">
        <v>198</v>
      </c>
    </row>
    <row r="10" spans="1:12" ht="36.75" customHeight="1" thickBot="1" x14ac:dyDescent="0.3">
      <c r="A10" s="200">
        <v>5</v>
      </c>
      <c r="B10" s="201" t="s">
        <v>172</v>
      </c>
      <c r="C10" s="232"/>
      <c r="D10" s="235"/>
      <c r="E10" s="238"/>
      <c r="F10" s="176">
        <v>12</v>
      </c>
      <c r="G10" s="176">
        <v>0</v>
      </c>
      <c r="H10" s="176">
        <v>0</v>
      </c>
      <c r="I10" s="176">
        <v>0</v>
      </c>
      <c r="J10" s="176">
        <v>0</v>
      </c>
      <c r="K10" s="202">
        <f>SUM(F10:J10)</f>
        <v>12</v>
      </c>
      <c r="L10" s="203" t="s">
        <v>198</v>
      </c>
    </row>
    <row r="11" spans="1:12" x14ac:dyDescent="0.25">
      <c r="A11" s="220" t="s">
        <v>197</v>
      </c>
      <c r="B11" s="220"/>
      <c r="C11" s="220"/>
      <c r="L11" s="186"/>
    </row>
    <row r="14" spans="1:12" x14ac:dyDescent="0.25">
      <c r="C14" s="188"/>
      <c r="D14" s="188"/>
    </row>
    <row r="15" spans="1:12" x14ac:dyDescent="0.25">
      <c r="C15" s="188"/>
      <c r="D15" s="188"/>
    </row>
    <row r="16" spans="1:12" x14ac:dyDescent="0.25">
      <c r="C16" s="188"/>
      <c r="D16" s="188"/>
    </row>
    <row r="17" spans="4:4" x14ac:dyDescent="0.25">
      <c r="D17" s="188"/>
    </row>
    <row r="18" spans="4:4" x14ac:dyDescent="0.25">
      <c r="D18" s="188"/>
    </row>
    <row r="19" spans="4:4" x14ac:dyDescent="0.25">
      <c r="D19" s="188"/>
    </row>
    <row r="20" spans="4:4" x14ac:dyDescent="0.25">
      <c r="D20" s="188"/>
    </row>
    <row r="21" spans="4:4" x14ac:dyDescent="0.25">
      <c r="D21" s="188"/>
    </row>
  </sheetData>
  <sheetProtection password="E53A" sheet="1" objects="1" scenarios="1"/>
  <mergeCells count="13">
    <mergeCell ref="A11:C11"/>
    <mergeCell ref="A1:L1"/>
    <mergeCell ref="A2:L2"/>
    <mergeCell ref="A4:A5"/>
    <mergeCell ref="B4:B5"/>
    <mergeCell ref="C4:C5"/>
    <mergeCell ref="D4:D5"/>
    <mergeCell ref="E4:E5"/>
    <mergeCell ref="F4:F5"/>
    <mergeCell ref="G4:L4"/>
    <mergeCell ref="C6:C10"/>
    <mergeCell ref="D6:D10"/>
    <mergeCell ref="E6:E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2" zoomScaleNormal="100" workbookViewId="0">
      <selection activeCell="J59" sqref="J5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12.42578125" style="6" customWidth="1"/>
    <col min="7" max="7" width="6.140625" style="6" customWidth="1"/>
    <col min="8" max="8" width="11.42578125" style="6"/>
    <col min="9" max="9" width="16.140625" style="6" customWidth="1"/>
    <col min="10" max="10" width="18" style="6" customWidth="1"/>
    <col min="11" max="11" width="16.140625" style="6" customWidth="1"/>
    <col min="12" max="12" width="11" style="6" customWidth="1"/>
    <col min="13" max="13" width="4" style="6" customWidth="1"/>
    <col min="14" max="14" width="5.5703125" style="6" customWidth="1"/>
    <col min="15" max="15" width="16.285156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9"/>
      <c r="B1" s="240"/>
      <c r="C1" s="240"/>
      <c r="D1" s="240"/>
      <c r="E1" s="241"/>
      <c r="F1" s="248" t="s">
        <v>9</v>
      </c>
      <c r="G1" s="248"/>
      <c r="H1" s="248"/>
      <c r="I1" s="248"/>
      <c r="J1" s="248"/>
      <c r="K1" s="248"/>
      <c r="L1" s="248"/>
      <c r="M1" s="248"/>
      <c r="N1" s="248"/>
      <c r="O1" s="249"/>
    </row>
    <row r="2" spans="1:17" ht="45" customHeight="1" thickBot="1" x14ac:dyDescent="0.3">
      <c r="A2" s="242"/>
      <c r="B2" s="243"/>
      <c r="C2" s="243"/>
      <c r="D2" s="243"/>
      <c r="E2" s="244"/>
      <c r="F2" s="248" t="s">
        <v>10</v>
      </c>
      <c r="G2" s="248"/>
      <c r="H2" s="248"/>
      <c r="I2" s="248"/>
      <c r="J2" s="248"/>
      <c r="K2" s="248"/>
      <c r="L2" s="248"/>
      <c r="M2" s="248"/>
      <c r="N2" s="248"/>
      <c r="O2" s="249"/>
      <c r="Q2" s="145" t="str">
        <f ca="1">MID(CELL("nombrearchivo",'LUZ MOSQUERA'!E10),FIND("]", CELL("nombrearchivo",'LUZ MOSQUERA'!E10),1)+1,LEN(CELL("nombrearchivo",'LUZ MOSQUERA'!E10))-FIND("]",CELL("nombrearchivo",'LUZ MOSQUERA'!E10),1))</f>
        <v>LUZ MOSQUERA</v>
      </c>
    </row>
    <row r="3" spans="1:17" ht="19.5" customHeight="1" thickBot="1" x14ac:dyDescent="0.3">
      <c r="A3" s="245"/>
      <c r="B3" s="246"/>
      <c r="C3" s="246"/>
      <c r="D3" s="246"/>
      <c r="E3" s="247"/>
      <c r="F3" s="248" t="s">
        <v>95</v>
      </c>
      <c r="G3" s="248"/>
      <c r="H3" s="248"/>
      <c r="I3" s="248"/>
      <c r="J3" s="248"/>
      <c r="K3" s="248"/>
      <c r="L3" s="248"/>
      <c r="M3" s="248"/>
      <c r="N3" s="248"/>
      <c r="O3" s="249"/>
      <c r="Q3" s="145"/>
    </row>
    <row r="4" spans="1:17" ht="15.75" x14ac:dyDescent="0.25">
      <c r="A4" s="250" t="s">
        <v>11</v>
      </c>
      <c r="B4" s="251"/>
      <c r="C4" s="251"/>
      <c r="D4" s="251"/>
      <c r="E4" s="252" t="s">
        <v>165</v>
      </c>
      <c r="F4" s="252"/>
      <c r="G4" s="252"/>
      <c r="H4" s="146"/>
      <c r="I4" s="146"/>
      <c r="J4" s="146"/>
      <c r="K4" s="146"/>
      <c r="L4" s="146"/>
      <c r="M4" s="146"/>
      <c r="N4" s="146"/>
      <c r="O4" s="147"/>
    </row>
    <row r="5" spans="1:17" ht="15.75" x14ac:dyDescent="0.25">
      <c r="A5" s="255" t="s">
        <v>12</v>
      </c>
      <c r="B5" s="256"/>
      <c r="C5" s="256"/>
      <c r="D5" s="256"/>
      <c r="E5" s="257" t="s">
        <v>164</v>
      </c>
      <c r="F5" s="257"/>
      <c r="G5" s="257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5" t="s">
        <v>13</v>
      </c>
      <c r="B6" s="256"/>
      <c r="C6" s="256"/>
      <c r="D6" s="256"/>
      <c r="E6" s="7" t="s">
        <v>166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8" t="s">
        <v>14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60"/>
    </row>
    <row r="9" spans="1:17" ht="15" customHeight="1" x14ac:dyDescent="0.25">
      <c r="A9" s="261" t="s">
        <v>15</v>
      </c>
      <c r="B9" s="262"/>
      <c r="C9" s="265" t="s">
        <v>16</v>
      </c>
      <c r="D9" s="168"/>
      <c r="E9" s="267" t="s">
        <v>17</v>
      </c>
      <c r="F9" s="268"/>
      <c r="G9" s="267" t="s">
        <v>18</v>
      </c>
      <c r="H9" s="268"/>
      <c r="I9" s="270" t="s">
        <v>19</v>
      </c>
      <c r="J9" s="270" t="s">
        <v>20</v>
      </c>
      <c r="K9" s="270" t="s">
        <v>21</v>
      </c>
      <c r="L9" s="272" t="s">
        <v>22</v>
      </c>
      <c r="M9" s="274"/>
      <c r="N9" s="274"/>
      <c r="O9" s="276" t="s">
        <v>23</v>
      </c>
    </row>
    <row r="10" spans="1:17" ht="31.5" customHeight="1" thickBot="1" x14ac:dyDescent="0.3">
      <c r="A10" s="263"/>
      <c r="B10" s="264"/>
      <c r="C10" s="266"/>
      <c r="D10" s="165"/>
      <c r="E10" s="266"/>
      <c r="F10" s="269"/>
      <c r="G10" s="266"/>
      <c r="H10" s="269"/>
      <c r="I10" s="271"/>
      <c r="J10" s="271"/>
      <c r="K10" s="271"/>
      <c r="L10" s="273"/>
      <c r="M10" s="275"/>
      <c r="N10" s="275"/>
      <c r="O10" s="277"/>
    </row>
    <row r="11" spans="1:17" ht="44.25" customHeight="1" thickBot="1" x14ac:dyDescent="0.3">
      <c r="A11" s="297" t="s">
        <v>184</v>
      </c>
      <c r="B11" s="298"/>
      <c r="C11" s="166">
        <f>O15</f>
        <v>4</v>
      </c>
      <c r="D11" s="167"/>
      <c r="E11" s="253">
        <f>O17</f>
        <v>0</v>
      </c>
      <c r="F11" s="254"/>
      <c r="G11" s="253">
        <f>O19</f>
        <v>3</v>
      </c>
      <c r="H11" s="254"/>
      <c r="I11" s="19">
        <f>O21</f>
        <v>0</v>
      </c>
      <c r="J11" s="19">
        <f>O28</f>
        <v>3.1590000000000003</v>
      </c>
      <c r="K11" s="19">
        <f>O33</f>
        <v>0.55200000000000005</v>
      </c>
      <c r="L11" s="20">
        <f>O38</f>
        <v>4.7589999999999995</v>
      </c>
      <c r="M11" s="21"/>
      <c r="N11" s="21"/>
      <c r="O11" s="22">
        <f>IF( SUM(C11:L11)&lt;=30,SUM(C11:L11),"EXCEDE LOS 30 PUNTOS")</f>
        <v>15.469999999999999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08" t="s">
        <v>24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10"/>
      <c r="O13" s="25" t="s">
        <v>25</v>
      </c>
    </row>
    <row r="14" spans="1:17" ht="24" thickBot="1" x14ac:dyDescent="0.3">
      <c r="A14" s="288" t="s">
        <v>26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90"/>
      <c r="N14" s="7"/>
      <c r="O14" s="24"/>
    </row>
    <row r="15" spans="1:17" ht="31.5" customHeight="1" thickBot="1" x14ac:dyDescent="0.3">
      <c r="A15" s="291" t="s">
        <v>27</v>
      </c>
      <c r="B15" s="292"/>
      <c r="C15" s="26"/>
      <c r="D15" s="293" t="s">
        <v>118</v>
      </c>
      <c r="E15" s="294"/>
      <c r="F15" s="294"/>
      <c r="G15" s="294"/>
      <c r="H15" s="294"/>
      <c r="I15" s="294"/>
      <c r="J15" s="294"/>
      <c r="K15" s="294"/>
      <c r="L15" s="294"/>
      <c r="M15" s="295"/>
      <c r="N15" s="27"/>
      <c r="O15" s="174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27.6" customHeight="1" thickBot="1" x14ac:dyDescent="0.3">
      <c r="A17" s="278" t="s">
        <v>28</v>
      </c>
      <c r="B17" s="279"/>
      <c r="C17" s="7"/>
      <c r="D17" s="32"/>
      <c r="E17" s="296" t="s">
        <v>179</v>
      </c>
      <c r="F17" s="280"/>
      <c r="G17" s="280"/>
      <c r="H17" s="280"/>
      <c r="I17" s="280"/>
      <c r="J17" s="280"/>
      <c r="K17" s="280"/>
      <c r="L17" s="280"/>
      <c r="M17" s="281"/>
      <c r="N17" s="27"/>
      <c r="O17" s="174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31.15" customHeight="1" thickBot="1" x14ac:dyDescent="0.3">
      <c r="A19" s="278" t="s">
        <v>29</v>
      </c>
      <c r="B19" s="279"/>
      <c r="C19" s="26"/>
      <c r="D19" s="172"/>
      <c r="E19" s="280" t="s">
        <v>119</v>
      </c>
      <c r="F19" s="280"/>
      <c r="G19" s="280"/>
      <c r="H19" s="280"/>
      <c r="I19" s="280"/>
      <c r="J19" s="280"/>
      <c r="K19" s="280"/>
      <c r="L19" s="280"/>
      <c r="M19" s="281"/>
      <c r="N19" s="27"/>
      <c r="O19" s="174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9.15" customHeight="1" thickBot="1" x14ac:dyDescent="0.3">
      <c r="A21" s="278" t="s">
        <v>30</v>
      </c>
      <c r="B21" s="279"/>
      <c r="C21" s="26"/>
      <c r="D21" s="282" t="s">
        <v>179</v>
      </c>
      <c r="E21" s="283"/>
      <c r="F21" s="283"/>
      <c r="G21" s="283"/>
      <c r="H21" s="283"/>
      <c r="I21" s="283"/>
      <c r="J21" s="283"/>
      <c r="K21" s="283"/>
      <c r="L21" s="283"/>
      <c r="M21" s="284"/>
      <c r="N21" s="27"/>
      <c r="O21" s="174">
        <v>0</v>
      </c>
    </row>
    <row r="22" spans="1:18" ht="16.5" thickBot="1" x14ac:dyDescent="0.3">
      <c r="A22" s="34"/>
      <c r="B22" s="35"/>
      <c r="C22" s="17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73"/>
      <c r="O22" s="38"/>
    </row>
    <row r="23" spans="1:18" ht="19.5" thickTop="1" thickBot="1" x14ac:dyDescent="0.3">
      <c r="A23" s="285" t="s">
        <v>31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7"/>
      <c r="N23" s="7"/>
      <c r="O23" s="144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88" t="s">
        <v>32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90"/>
      <c r="N25" s="7"/>
      <c r="O25" s="38"/>
    </row>
    <row r="26" spans="1:18" ht="105" customHeight="1" thickBot="1" x14ac:dyDescent="0.3">
      <c r="A26" s="291" t="s">
        <v>33</v>
      </c>
      <c r="B26" s="292"/>
      <c r="C26" s="26"/>
      <c r="D26" s="302" t="s">
        <v>189</v>
      </c>
      <c r="E26" s="303"/>
      <c r="F26" s="303"/>
      <c r="G26" s="303"/>
      <c r="H26" s="303"/>
      <c r="I26" s="303"/>
      <c r="J26" s="303"/>
      <c r="K26" s="303"/>
      <c r="L26" s="303"/>
      <c r="M26" s="304"/>
      <c r="N26" s="27"/>
      <c r="O26" s="28">
        <f>0.514+0.888+0.555+0.747+0.122+0.333</f>
        <v>3.1590000000000003</v>
      </c>
      <c r="Q26" s="164"/>
      <c r="R26" s="164"/>
    </row>
    <row r="27" spans="1:18" ht="16.5" thickBot="1" x14ac:dyDescent="0.3">
      <c r="A27" s="34"/>
      <c r="B27" s="35"/>
      <c r="C27" s="173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73"/>
      <c r="O27" s="38"/>
    </row>
    <row r="28" spans="1:18" ht="19.5" thickTop="1" thickBot="1" x14ac:dyDescent="0.3">
      <c r="A28" s="285" t="s">
        <v>34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7"/>
      <c r="N28" s="173"/>
      <c r="O28" s="144">
        <f>IF(O26&lt;=5,O26,"EXCEDE LOS 5 PUNTOS PERMITIDOS")</f>
        <v>3.1590000000000003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88" t="s">
        <v>35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90"/>
      <c r="N30" s="43"/>
      <c r="O30" s="38"/>
    </row>
    <row r="31" spans="1:18" ht="47.25" customHeight="1" thickBot="1" x14ac:dyDescent="0.3">
      <c r="A31" s="291" t="s">
        <v>36</v>
      </c>
      <c r="B31" s="292"/>
      <c r="C31" s="26"/>
      <c r="D31" s="293" t="s">
        <v>190</v>
      </c>
      <c r="E31" s="294"/>
      <c r="F31" s="294"/>
      <c r="G31" s="294"/>
      <c r="H31" s="294"/>
      <c r="I31" s="294"/>
      <c r="J31" s="294"/>
      <c r="K31" s="294"/>
      <c r="L31" s="294"/>
      <c r="M31" s="295"/>
      <c r="N31" s="27"/>
      <c r="O31" s="28">
        <f>0.425+0.127</f>
        <v>0.55200000000000005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5" t="s">
        <v>37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7"/>
      <c r="N33" s="173"/>
      <c r="O33" s="144">
        <f>IF(O31&lt;=5,O31,"EXCEDE LOS 5 PUNTOS PERMITIDOS")</f>
        <v>0.55200000000000005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88" t="s">
        <v>38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90"/>
      <c r="N35" s="7"/>
      <c r="O35" s="38"/>
    </row>
    <row r="36" spans="1:15" ht="183" customHeight="1" thickBot="1" x14ac:dyDescent="0.3">
      <c r="A36" s="278" t="s">
        <v>39</v>
      </c>
      <c r="B36" s="279"/>
      <c r="C36" s="26"/>
      <c r="D36" s="305" t="s">
        <v>185</v>
      </c>
      <c r="E36" s="306"/>
      <c r="F36" s="306"/>
      <c r="G36" s="306"/>
      <c r="H36" s="306"/>
      <c r="I36" s="306"/>
      <c r="J36" s="306"/>
      <c r="K36" s="306"/>
      <c r="L36" s="306"/>
      <c r="M36" s="307"/>
      <c r="N36" s="27"/>
      <c r="O36" s="174">
        <f>1.333+1.142+1+1.142+0.142</f>
        <v>4.7589999999999995</v>
      </c>
    </row>
    <row r="37" spans="1:15" ht="16.5" thickBot="1" x14ac:dyDescent="0.3">
      <c r="A37" s="34"/>
      <c r="B37" s="35"/>
      <c r="C37" s="173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73"/>
      <c r="O37" s="38"/>
    </row>
    <row r="38" spans="1:15" ht="19.5" thickTop="1" thickBot="1" x14ac:dyDescent="0.3">
      <c r="A38" s="285" t="s">
        <v>40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7"/>
      <c r="N38" s="173"/>
      <c r="O38" s="144">
        <f>IF(O36&lt;=10,O36,"EXCEDE LOS 10 PUNTOS PERMITIDOS")</f>
        <v>4.7589999999999995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9" t="s">
        <v>23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1"/>
      <c r="N41" s="46"/>
      <c r="O41" s="47">
        <f>IF((O23+O28+O33+O38)&lt;=30,(O23+O28+O33+O38),"ERROR EXCEDE LOS 30 PUNTOS")</f>
        <v>15.469999999999999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8" t="s">
        <v>42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60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43.5" customHeight="1" thickBot="1" x14ac:dyDescent="0.3">
      <c r="A58" s="311" t="s">
        <v>43</v>
      </c>
      <c r="B58" s="312"/>
      <c r="C58" s="312"/>
      <c r="D58" s="312"/>
      <c r="E58" s="312"/>
      <c r="F58" s="314"/>
      <c r="G58" s="314"/>
      <c r="H58" s="315"/>
      <c r="I58" s="51" t="s">
        <v>44</v>
      </c>
      <c r="J58" s="52" t="s">
        <v>45</v>
      </c>
      <c r="K58" s="169" t="s">
        <v>46</v>
      </c>
      <c r="L58" s="54" t="s">
        <v>47</v>
      </c>
      <c r="M58" s="170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16" t="s">
        <v>49</v>
      </c>
      <c r="C59" s="316"/>
      <c r="D59" s="316"/>
      <c r="E59" s="316"/>
      <c r="F59" s="317"/>
      <c r="G59" s="317"/>
      <c r="H59" s="317"/>
      <c r="I59" s="57" t="s">
        <v>50</v>
      </c>
      <c r="J59" s="58">
        <v>1.7</v>
      </c>
      <c r="K59" s="58">
        <v>2</v>
      </c>
      <c r="L59" s="59">
        <v>1.8</v>
      </c>
      <c r="M59" s="43"/>
      <c r="N59" s="43"/>
      <c r="O59" s="60">
        <f>J59+K59+L59</f>
        <v>5.5</v>
      </c>
    </row>
    <row r="60" spans="1:15" ht="16.5" thickTop="1" thickBot="1" x14ac:dyDescent="0.3">
      <c r="A60" s="61">
        <v>2</v>
      </c>
      <c r="B60" s="318" t="s">
        <v>51</v>
      </c>
      <c r="C60" s="319"/>
      <c r="D60" s="319"/>
      <c r="E60" s="319"/>
      <c r="F60" s="320"/>
      <c r="G60" s="320"/>
      <c r="H60" s="320"/>
      <c r="I60" s="62" t="s">
        <v>50</v>
      </c>
      <c r="J60" s="63">
        <v>1.7</v>
      </c>
      <c r="K60" s="63">
        <v>2</v>
      </c>
      <c r="L60" s="64">
        <v>1.4</v>
      </c>
      <c r="M60" s="43"/>
      <c r="N60" s="43"/>
      <c r="O60" s="60">
        <f t="shared" ref="O60:O65" si="0">J60+K60+L60</f>
        <v>5.0999999999999996</v>
      </c>
    </row>
    <row r="61" spans="1:15" ht="42.75" customHeight="1" thickTop="1" thickBot="1" x14ac:dyDescent="0.3">
      <c r="A61" s="61">
        <v>3</v>
      </c>
      <c r="B61" s="319" t="s">
        <v>52</v>
      </c>
      <c r="C61" s="319"/>
      <c r="D61" s="319"/>
      <c r="E61" s="319"/>
      <c r="F61" s="320"/>
      <c r="G61" s="320"/>
      <c r="H61" s="320"/>
      <c r="I61" s="62" t="s">
        <v>53</v>
      </c>
      <c r="J61" s="63">
        <v>6</v>
      </c>
      <c r="K61" s="63">
        <v>6</v>
      </c>
      <c r="L61" s="64">
        <v>4.9000000000000004</v>
      </c>
      <c r="M61" s="43"/>
      <c r="N61" s="43"/>
      <c r="O61" s="60">
        <f t="shared" si="0"/>
        <v>16.899999999999999</v>
      </c>
    </row>
    <row r="62" spans="1:15" ht="31.5" customHeight="1" thickTop="1" thickBot="1" x14ac:dyDescent="0.3">
      <c r="A62" s="61">
        <v>4</v>
      </c>
      <c r="B62" s="319" t="s">
        <v>54</v>
      </c>
      <c r="C62" s="319"/>
      <c r="D62" s="319"/>
      <c r="E62" s="319"/>
      <c r="F62" s="320"/>
      <c r="G62" s="320"/>
      <c r="H62" s="320"/>
      <c r="I62" s="62" t="s">
        <v>53</v>
      </c>
      <c r="J62" s="63">
        <v>6</v>
      </c>
      <c r="K62" s="63">
        <v>6</v>
      </c>
      <c r="L62" s="64">
        <v>6.5</v>
      </c>
      <c r="M62" s="43"/>
      <c r="N62" s="43"/>
      <c r="O62" s="60">
        <f t="shared" si="0"/>
        <v>18.5</v>
      </c>
    </row>
    <row r="63" spans="1:15" ht="29.25" customHeight="1" thickTop="1" thickBot="1" x14ac:dyDescent="0.3">
      <c r="A63" s="61">
        <v>5</v>
      </c>
      <c r="B63" s="319" t="s">
        <v>55</v>
      </c>
      <c r="C63" s="319"/>
      <c r="D63" s="319"/>
      <c r="E63" s="319"/>
      <c r="F63" s="320"/>
      <c r="G63" s="320"/>
      <c r="H63" s="320"/>
      <c r="I63" s="62" t="s">
        <v>53</v>
      </c>
      <c r="J63" s="63">
        <v>6</v>
      </c>
      <c r="K63" s="63">
        <v>7</v>
      </c>
      <c r="L63" s="64">
        <v>5</v>
      </c>
      <c r="M63" s="43"/>
      <c r="N63" s="43"/>
      <c r="O63" s="60">
        <f t="shared" si="0"/>
        <v>18</v>
      </c>
    </row>
    <row r="64" spans="1:15" ht="41.25" customHeight="1" thickTop="1" thickBot="1" x14ac:dyDescent="0.3">
      <c r="A64" s="61">
        <v>6</v>
      </c>
      <c r="B64" s="319" t="s">
        <v>56</v>
      </c>
      <c r="C64" s="319"/>
      <c r="D64" s="319"/>
      <c r="E64" s="319"/>
      <c r="F64" s="320"/>
      <c r="G64" s="320"/>
      <c r="H64" s="320"/>
      <c r="I64" s="62" t="s">
        <v>57</v>
      </c>
      <c r="J64" s="63">
        <v>4</v>
      </c>
      <c r="K64" s="63">
        <v>4</v>
      </c>
      <c r="L64" s="64">
        <v>4.5</v>
      </c>
      <c r="M64" s="43"/>
      <c r="N64" s="43"/>
      <c r="O64" s="60">
        <f t="shared" si="0"/>
        <v>12.5</v>
      </c>
    </row>
    <row r="65" spans="1:15" ht="41.25" customHeight="1" thickTop="1" thickBot="1" x14ac:dyDescent="0.3">
      <c r="A65" s="65">
        <v>7</v>
      </c>
      <c r="B65" s="321" t="s">
        <v>58</v>
      </c>
      <c r="C65" s="321"/>
      <c r="D65" s="321"/>
      <c r="E65" s="321"/>
      <c r="F65" s="322"/>
      <c r="G65" s="322"/>
      <c r="H65" s="322"/>
      <c r="I65" s="66" t="s">
        <v>57</v>
      </c>
      <c r="J65" s="67">
        <v>4.5</v>
      </c>
      <c r="K65" s="67">
        <v>4</v>
      </c>
      <c r="L65" s="68">
        <v>4</v>
      </c>
      <c r="M65" s="43"/>
      <c r="N65" s="43"/>
      <c r="O65" s="60">
        <f t="shared" si="0"/>
        <v>12.5</v>
      </c>
    </row>
    <row r="66" spans="1:15" ht="16.5" thickBot="1" x14ac:dyDescent="0.3">
      <c r="A66" s="323" t="s">
        <v>59</v>
      </c>
      <c r="B66" s="324"/>
      <c r="C66" s="324"/>
      <c r="D66" s="324"/>
      <c r="E66" s="324"/>
      <c r="F66" s="324"/>
      <c r="G66" s="324"/>
      <c r="H66" s="324"/>
      <c r="I66" s="325"/>
      <c r="J66" s="69">
        <f>SUM(J59:J65)</f>
        <v>29.9</v>
      </c>
      <c r="K66" s="70">
        <f>SUM(K59:K65)</f>
        <v>31</v>
      </c>
      <c r="L66" s="71">
        <f>SUM(L59:L65)</f>
        <v>28.1</v>
      </c>
      <c r="M66" s="72"/>
      <c r="N66" s="43"/>
      <c r="O66" s="73">
        <f>SUM(O59:O65)</f>
        <v>89</v>
      </c>
    </row>
    <row r="67" spans="1:15" ht="19.5" thickTop="1" thickBot="1" x14ac:dyDescent="0.3">
      <c r="A67" s="326" t="s">
        <v>60</v>
      </c>
      <c r="B67" s="327"/>
      <c r="C67" s="327"/>
      <c r="D67" s="327"/>
      <c r="E67" s="327"/>
      <c r="F67" s="327"/>
      <c r="G67" s="327"/>
      <c r="H67" s="327"/>
      <c r="I67" s="327"/>
      <c r="J67" s="328"/>
      <c r="K67" s="328"/>
      <c r="L67" s="329"/>
      <c r="M67" s="7"/>
      <c r="N67" s="74"/>
      <c r="O67" s="75">
        <f>O66/3</f>
        <v>29.666666666666668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3" customHeight="1" thickBot="1" x14ac:dyDescent="0.3">
      <c r="A69" s="311" t="s">
        <v>61</v>
      </c>
      <c r="B69" s="312"/>
      <c r="C69" s="312"/>
      <c r="D69" s="312"/>
      <c r="E69" s="312"/>
      <c r="F69" s="312"/>
      <c r="G69" s="312"/>
      <c r="H69" s="313"/>
      <c r="I69" s="76" t="s">
        <v>44</v>
      </c>
      <c r="J69" s="52" t="s">
        <v>45</v>
      </c>
      <c r="K69" s="169" t="s">
        <v>46</v>
      </c>
      <c r="L69" s="54" t="s">
        <v>47</v>
      </c>
      <c r="M69" s="170"/>
      <c r="N69" s="7"/>
      <c r="O69" s="55" t="s">
        <v>48</v>
      </c>
    </row>
    <row r="70" spans="1:15" ht="17.25" thickTop="1" thickBot="1" x14ac:dyDescent="0.3">
      <c r="A70" s="56">
        <v>1</v>
      </c>
      <c r="B70" s="333" t="s">
        <v>62</v>
      </c>
      <c r="C70" s="333"/>
      <c r="D70" s="333"/>
      <c r="E70" s="333"/>
      <c r="F70" s="317"/>
      <c r="G70" s="317"/>
      <c r="H70" s="317"/>
      <c r="I70" s="77" t="s">
        <v>63</v>
      </c>
      <c r="J70" s="78">
        <v>4.2</v>
      </c>
      <c r="K70" s="78">
        <v>5</v>
      </c>
      <c r="L70" s="79">
        <v>5</v>
      </c>
      <c r="M70" s="80"/>
      <c r="N70" s="43"/>
      <c r="O70" s="60">
        <f>J70+K70+L70</f>
        <v>14.2</v>
      </c>
    </row>
    <row r="71" spans="1:15" ht="29.25" customHeight="1" thickTop="1" thickBot="1" x14ac:dyDescent="0.3">
      <c r="A71" s="61">
        <v>2</v>
      </c>
      <c r="B71" s="318" t="s">
        <v>64</v>
      </c>
      <c r="C71" s="318"/>
      <c r="D71" s="318"/>
      <c r="E71" s="318"/>
      <c r="F71" s="320"/>
      <c r="G71" s="320"/>
      <c r="H71" s="320"/>
      <c r="I71" s="81" t="s">
        <v>63</v>
      </c>
      <c r="J71" s="82">
        <v>4</v>
      </c>
      <c r="K71" s="82">
        <v>4</v>
      </c>
      <c r="L71" s="83">
        <v>4</v>
      </c>
      <c r="M71" s="80"/>
      <c r="N71" s="43"/>
      <c r="O71" s="60">
        <f>J71+K71+L71</f>
        <v>12</v>
      </c>
    </row>
    <row r="72" spans="1:15" ht="17.25" thickTop="1" thickBot="1" x14ac:dyDescent="0.3">
      <c r="A72" s="65">
        <v>3</v>
      </c>
      <c r="B72" s="334" t="s">
        <v>65</v>
      </c>
      <c r="C72" s="334"/>
      <c r="D72" s="334"/>
      <c r="E72" s="334"/>
      <c r="F72" s="322"/>
      <c r="G72" s="322"/>
      <c r="H72" s="322"/>
      <c r="I72" s="84" t="s">
        <v>63</v>
      </c>
      <c r="J72" s="85">
        <v>4.5999999999999996</v>
      </c>
      <c r="K72" s="85">
        <v>4</v>
      </c>
      <c r="L72" s="86">
        <v>4</v>
      </c>
      <c r="M72" s="80"/>
      <c r="N72" s="43"/>
      <c r="O72" s="60">
        <f>J72+K72+L72</f>
        <v>12.6</v>
      </c>
    </row>
    <row r="73" spans="1:15" ht="16.5" thickTop="1" thickBot="1" x14ac:dyDescent="0.3">
      <c r="A73" s="42"/>
      <c r="B73" s="291" t="s">
        <v>66</v>
      </c>
      <c r="C73" s="335"/>
      <c r="D73" s="335"/>
      <c r="E73" s="335"/>
      <c r="F73" s="335"/>
      <c r="G73" s="335"/>
      <c r="H73" s="335"/>
      <c r="I73" s="292"/>
      <c r="J73" s="87">
        <f>SUM(J70:J72)</f>
        <v>12.799999999999999</v>
      </c>
      <c r="K73" s="87">
        <f>SUM(K70:K72)</f>
        <v>13</v>
      </c>
      <c r="L73" s="88">
        <f>SUM(L70:L72)</f>
        <v>13</v>
      </c>
      <c r="M73" s="80"/>
      <c r="N73" s="43"/>
      <c r="O73" s="89">
        <f>SUM(O70:O72)</f>
        <v>38.799999999999997</v>
      </c>
    </row>
    <row r="74" spans="1:15" ht="19.5" thickTop="1" thickBot="1" x14ac:dyDescent="0.3">
      <c r="A74" s="336" t="s">
        <v>67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80"/>
      <c r="N74" s="43"/>
      <c r="O74" s="75">
        <f>O73/3</f>
        <v>12.933333333333332</v>
      </c>
    </row>
    <row r="75" spans="1:15" ht="19.5" thickTop="1" thickBot="1" x14ac:dyDescent="0.3">
      <c r="A75" s="339"/>
      <c r="B75" s="340"/>
      <c r="C75" s="340"/>
      <c r="D75" s="340"/>
      <c r="E75" s="340"/>
      <c r="F75" s="340"/>
      <c r="G75" s="340"/>
      <c r="H75" s="340"/>
      <c r="I75" s="340"/>
      <c r="J75" s="340"/>
      <c r="K75" s="341"/>
      <c r="L75" s="341"/>
      <c r="M75" s="80"/>
      <c r="N75" s="43"/>
      <c r="O75" s="171"/>
    </row>
    <row r="76" spans="1:15" ht="33.75" customHeight="1" thickBot="1" x14ac:dyDescent="0.3">
      <c r="A76" s="342" t="s">
        <v>68</v>
      </c>
      <c r="B76" s="343"/>
      <c r="C76" s="343"/>
      <c r="D76" s="343"/>
      <c r="E76" s="343"/>
      <c r="F76" s="343"/>
      <c r="G76" s="343"/>
      <c r="H76" s="344"/>
      <c r="I76" s="91" t="s">
        <v>44</v>
      </c>
      <c r="J76" s="55" t="s">
        <v>45</v>
      </c>
      <c r="K76" s="170"/>
      <c r="L76" s="170"/>
      <c r="M76" s="80"/>
      <c r="N76" s="43"/>
      <c r="O76" s="92" t="s">
        <v>48</v>
      </c>
    </row>
    <row r="77" spans="1:15" ht="43.5" customHeight="1" thickBot="1" x14ac:dyDescent="0.3">
      <c r="A77" s="93">
        <v>1</v>
      </c>
      <c r="B77" s="345" t="s">
        <v>69</v>
      </c>
      <c r="C77" s="345"/>
      <c r="D77" s="345"/>
      <c r="E77" s="345"/>
      <c r="F77" s="346"/>
      <c r="G77" s="347"/>
      <c r="H77" s="348"/>
      <c r="I77" s="94" t="s">
        <v>63</v>
      </c>
      <c r="J77" s="88">
        <v>3</v>
      </c>
      <c r="K77" s="80"/>
      <c r="L77" s="80"/>
      <c r="M77" s="80"/>
      <c r="N77" s="43"/>
      <c r="O77" s="95">
        <f>J77</f>
        <v>3</v>
      </c>
    </row>
    <row r="78" spans="1:15" ht="27.75" customHeight="1" thickBot="1" x14ac:dyDescent="0.3">
      <c r="A78" s="61">
        <v>2</v>
      </c>
      <c r="B78" s="318" t="s">
        <v>70</v>
      </c>
      <c r="C78" s="318"/>
      <c r="D78" s="318"/>
      <c r="E78" s="318"/>
      <c r="F78" s="320"/>
      <c r="G78" s="349"/>
      <c r="H78" s="350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27.75" customHeight="1" thickBot="1" x14ac:dyDescent="0.3">
      <c r="A79" s="65">
        <v>3</v>
      </c>
      <c r="B79" s="334" t="s">
        <v>71</v>
      </c>
      <c r="C79" s="334"/>
      <c r="D79" s="334"/>
      <c r="E79" s="334"/>
      <c r="F79" s="322"/>
      <c r="G79" s="351"/>
      <c r="H79" s="352"/>
      <c r="I79" s="98" t="s">
        <v>63</v>
      </c>
      <c r="J79" s="99">
        <v>4</v>
      </c>
      <c r="K79" s="80"/>
      <c r="L79" s="80"/>
      <c r="M79" s="80"/>
      <c r="N79" s="43"/>
      <c r="O79" s="95">
        <f>J79</f>
        <v>4</v>
      </c>
    </row>
    <row r="80" spans="1:15" ht="16.5" thickBot="1" x14ac:dyDescent="0.3">
      <c r="A80" s="353" t="s">
        <v>72</v>
      </c>
      <c r="B80" s="354"/>
      <c r="C80" s="354"/>
      <c r="D80" s="354"/>
      <c r="E80" s="354"/>
      <c r="F80" s="354"/>
      <c r="G80" s="354"/>
      <c r="H80" s="354"/>
      <c r="I80" s="355"/>
      <c r="J80" s="25">
        <f>SUM(J77:J79)</f>
        <v>11</v>
      </c>
      <c r="K80" s="72"/>
      <c r="L80" s="72"/>
      <c r="M80" s="72"/>
      <c r="N80" s="43"/>
      <c r="O80" s="38"/>
    </row>
    <row r="81" spans="1:15" ht="19.5" thickTop="1" thickBot="1" x14ac:dyDescent="0.3">
      <c r="A81" s="330" t="s">
        <v>73</v>
      </c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2"/>
      <c r="M81" s="72"/>
      <c r="N81" s="43"/>
      <c r="O81" s="75">
        <f>SUM(O77:O79)</f>
        <v>11</v>
      </c>
    </row>
    <row r="82" spans="1:15" x14ac:dyDescent="0.25">
      <c r="A82" s="44"/>
      <c r="B82" s="7"/>
      <c r="C82" s="7"/>
      <c r="D82" s="7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60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8" t="s">
        <v>74</v>
      </c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60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1" t="s">
        <v>75</v>
      </c>
      <c r="B86" s="362"/>
      <c r="C86" s="362"/>
      <c r="D86" s="362"/>
      <c r="E86" s="362"/>
      <c r="F86" s="363"/>
      <c r="G86" s="363"/>
      <c r="H86" s="364"/>
      <c r="I86" s="91" t="s">
        <v>44</v>
      </c>
      <c r="J86" s="170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65" t="s">
        <v>76</v>
      </c>
      <c r="C87" s="366"/>
      <c r="D87" s="366"/>
      <c r="E87" s="366"/>
      <c r="F87" s="367"/>
      <c r="G87" s="367"/>
      <c r="H87" s="368"/>
      <c r="I87" s="101" t="s">
        <v>77</v>
      </c>
      <c r="J87" s="102"/>
      <c r="K87" s="49"/>
      <c r="L87" s="49"/>
      <c r="M87" s="49"/>
      <c r="N87" s="43"/>
      <c r="O87" s="103">
        <v>4.4000000000000004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69" t="s">
        <v>78</v>
      </c>
      <c r="B89" s="370"/>
      <c r="C89" s="370"/>
      <c r="D89" s="370"/>
      <c r="E89" s="370"/>
      <c r="F89" s="370"/>
      <c r="G89" s="370"/>
      <c r="H89" s="370"/>
      <c r="I89" s="370"/>
      <c r="J89" s="370"/>
      <c r="K89" s="371"/>
      <c r="L89" s="102"/>
      <c r="M89" s="7"/>
      <c r="N89" s="107"/>
      <c r="O89" s="108">
        <f>O87</f>
        <v>4.4000000000000004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72" t="s">
        <v>79</v>
      </c>
      <c r="B91" s="373"/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4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75" t="s">
        <v>23</v>
      </c>
      <c r="B93" s="376"/>
      <c r="C93" s="376"/>
      <c r="D93" s="376"/>
      <c r="E93" s="376"/>
      <c r="F93" s="376"/>
      <c r="G93" s="376"/>
      <c r="H93" s="376"/>
      <c r="I93" s="376"/>
      <c r="J93" s="376"/>
      <c r="K93" s="377"/>
      <c r="L93" s="109"/>
      <c r="M93" s="109"/>
      <c r="N93" s="110"/>
      <c r="O93" s="111">
        <f>O41</f>
        <v>15.469999999999999</v>
      </c>
    </row>
    <row r="94" spans="1:15" ht="18" x14ac:dyDescent="0.25">
      <c r="A94" s="378" t="s">
        <v>80</v>
      </c>
      <c r="B94" s="379"/>
      <c r="C94" s="379"/>
      <c r="D94" s="379"/>
      <c r="E94" s="379"/>
      <c r="F94" s="379"/>
      <c r="G94" s="379"/>
      <c r="H94" s="379"/>
      <c r="I94" s="379"/>
      <c r="J94" s="379"/>
      <c r="K94" s="380"/>
      <c r="L94" s="109"/>
      <c r="M94" s="109"/>
      <c r="N94" s="110"/>
      <c r="O94" s="112">
        <f>O67</f>
        <v>29.666666666666668</v>
      </c>
    </row>
    <row r="95" spans="1:15" ht="18" x14ac:dyDescent="0.25">
      <c r="A95" s="378" t="s">
        <v>81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80"/>
      <c r="L95" s="109"/>
      <c r="M95" s="109"/>
      <c r="N95" s="110"/>
      <c r="O95" s="113">
        <f>O74</f>
        <v>12.933333333333332</v>
      </c>
    </row>
    <row r="96" spans="1:15" ht="18" x14ac:dyDescent="0.25">
      <c r="A96" s="378" t="s">
        <v>82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80"/>
      <c r="L96" s="109"/>
      <c r="M96" s="109"/>
      <c r="N96" s="110"/>
      <c r="O96" s="114">
        <f>O81</f>
        <v>11</v>
      </c>
    </row>
    <row r="97" spans="1:15" ht="18.75" thickBot="1" x14ac:dyDescent="0.3">
      <c r="A97" s="381" t="s">
        <v>83</v>
      </c>
      <c r="B97" s="382"/>
      <c r="C97" s="382"/>
      <c r="D97" s="382"/>
      <c r="E97" s="382"/>
      <c r="F97" s="382"/>
      <c r="G97" s="382"/>
      <c r="H97" s="382"/>
      <c r="I97" s="382"/>
      <c r="J97" s="382"/>
      <c r="K97" s="383"/>
      <c r="L97" s="109"/>
      <c r="M97" s="109"/>
      <c r="N97" s="110"/>
      <c r="O97" s="114">
        <f>O87</f>
        <v>4.4000000000000004</v>
      </c>
    </row>
    <row r="98" spans="1:15" ht="24.75" thickTop="1" thickBot="1" x14ac:dyDescent="0.3">
      <c r="A98" s="356" t="s">
        <v>84</v>
      </c>
      <c r="B98" s="357"/>
      <c r="C98" s="357"/>
      <c r="D98" s="357"/>
      <c r="E98" s="357"/>
      <c r="F98" s="357"/>
      <c r="G98" s="357"/>
      <c r="H98" s="357"/>
      <c r="I98" s="357"/>
      <c r="J98" s="357"/>
      <c r="K98" s="358"/>
      <c r="L98" s="115"/>
      <c r="M98" s="116"/>
      <c r="N98" s="117"/>
      <c r="O98" s="118">
        <f>SUM(O93:O97)</f>
        <v>73.47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10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2" zoomScaleNormal="100" workbookViewId="0">
      <selection activeCell="J59" sqref="J5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9"/>
      <c r="B1" s="240"/>
      <c r="C1" s="240"/>
      <c r="D1" s="240"/>
      <c r="E1" s="241"/>
      <c r="F1" s="248" t="s">
        <v>9</v>
      </c>
      <c r="G1" s="248"/>
      <c r="H1" s="248"/>
      <c r="I1" s="248"/>
      <c r="J1" s="248"/>
      <c r="K1" s="248"/>
      <c r="L1" s="248"/>
      <c r="M1" s="248"/>
      <c r="N1" s="248"/>
      <c r="O1" s="249"/>
    </row>
    <row r="2" spans="1:17" ht="45" customHeight="1" thickBot="1" x14ac:dyDescent="0.3">
      <c r="A2" s="242"/>
      <c r="B2" s="243"/>
      <c r="C2" s="243"/>
      <c r="D2" s="243"/>
      <c r="E2" s="244"/>
      <c r="F2" s="248" t="s">
        <v>10</v>
      </c>
      <c r="G2" s="248"/>
      <c r="H2" s="248"/>
      <c r="I2" s="248"/>
      <c r="J2" s="248"/>
      <c r="K2" s="248"/>
      <c r="L2" s="248"/>
      <c r="M2" s="248"/>
      <c r="N2" s="248"/>
      <c r="O2" s="249"/>
      <c r="Q2" s="145" t="str">
        <f ca="1">MID(CELL("nombrearchivo",'DAVID RIVEROS'!E10),FIND("]", CELL("nombrearchivo",'DAVID RIVEROS'!E10),1)+1,LEN(CELL("nombrearchivo",'DAVID RIVEROS'!E10))-FIND("]",CELL("nombrearchivo",'DAVID RIVEROS'!E10),1))</f>
        <v>DAVID RIVEROS</v>
      </c>
    </row>
    <row r="3" spans="1:17" ht="19.5" customHeight="1" thickBot="1" x14ac:dyDescent="0.3">
      <c r="A3" s="245"/>
      <c r="B3" s="246"/>
      <c r="C3" s="246"/>
      <c r="D3" s="246"/>
      <c r="E3" s="247"/>
      <c r="F3" s="248" t="s">
        <v>95</v>
      </c>
      <c r="G3" s="248"/>
      <c r="H3" s="248"/>
      <c r="I3" s="248"/>
      <c r="J3" s="248"/>
      <c r="K3" s="248"/>
      <c r="L3" s="248"/>
      <c r="M3" s="248"/>
      <c r="N3" s="248"/>
      <c r="O3" s="249"/>
      <c r="Q3" s="145"/>
    </row>
    <row r="4" spans="1:17" ht="15.75" x14ac:dyDescent="0.25">
      <c r="A4" s="250" t="s">
        <v>11</v>
      </c>
      <c r="B4" s="251"/>
      <c r="C4" s="251"/>
      <c r="D4" s="251"/>
      <c r="E4" s="252" t="s">
        <v>165</v>
      </c>
      <c r="F4" s="252"/>
      <c r="G4" s="252"/>
      <c r="H4" s="146"/>
      <c r="I4" s="146"/>
      <c r="J4" s="146"/>
      <c r="K4" s="146"/>
      <c r="L4" s="146"/>
      <c r="M4" s="146"/>
      <c r="N4" s="146"/>
      <c r="O4" s="147"/>
    </row>
    <row r="5" spans="1:17" ht="15.75" x14ac:dyDescent="0.25">
      <c r="A5" s="255" t="s">
        <v>12</v>
      </c>
      <c r="B5" s="256"/>
      <c r="C5" s="256"/>
      <c r="D5" s="256"/>
      <c r="E5" s="257" t="s">
        <v>164</v>
      </c>
      <c r="F5" s="257"/>
      <c r="G5" s="257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5" t="s">
        <v>13</v>
      </c>
      <c r="B6" s="256"/>
      <c r="C6" s="256"/>
      <c r="D6" s="256"/>
      <c r="E6" s="7" t="s">
        <v>166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8" t="s">
        <v>14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60"/>
    </row>
    <row r="9" spans="1:17" ht="15" customHeight="1" x14ac:dyDescent="0.25">
      <c r="A9" s="261" t="s">
        <v>15</v>
      </c>
      <c r="B9" s="262"/>
      <c r="C9" s="265" t="s">
        <v>16</v>
      </c>
      <c r="D9" s="155"/>
      <c r="E9" s="267" t="s">
        <v>17</v>
      </c>
      <c r="F9" s="268"/>
      <c r="G9" s="267" t="s">
        <v>18</v>
      </c>
      <c r="H9" s="268"/>
      <c r="I9" s="270" t="s">
        <v>19</v>
      </c>
      <c r="J9" s="270" t="s">
        <v>20</v>
      </c>
      <c r="K9" s="270" t="s">
        <v>21</v>
      </c>
      <c r="L9" s="272" t="s">
        <v>22</v>
      </c>
      <c r="M9" s="274"/>
      <c r="N9" s="274"/>
      <c r="O9" s="276" t="s">
        <v>23</v>
      </c>
    </row>
    <row r="10" spans="1:17" ht="31.5" customHeight="1" thickBot="1" x14ac:dyDescent="0.3">
      <c r="A10" s="263"/>
      <c r="B10" s="264"/>
      <c r="C10" s="266"/>
      <c r="D10" s="159"/>
      <c r="E10" s="266"/>
      <c r="F10" s="269"/>
      <c r="G10" s="266"/>
      <c r="H10" s="269"/>
      <c r="I10" s="271"/>
      <c r="J10" s="271"/>
      <c r="K10" s="271"/>
      <c r="L10" s="273"/>
      <c r="M10" s="275"/>
      <c r="N10" s="275"/>
      <c r="O10" s="277"/>
    </row>
    <row r="11" spans="1:17" ht="44.25" customHeight="1" thickBot="1" x14ac:dyDescent="0.3">
      <c r="A11" s="297" t="s">
        <v>180</v>
      </c>
      <c r="B11" s="298"/>
      <c r="C11" s="160">
        <f>O15</f>
        <v>4</v>
      </c>
      <c r="D11" s="161"/>
      <c r="E11" s="253">
        <f>O17</f>
        <v>0</v>
      </c>
      <c r="F11" s="254"/>
      <c r="G11" s="253">
        <f>O19</f>
        <v>3</v>
      </c>
      <c r="H11" s="254"/>
      <c r="I11" s="19">
        <f>O21</f>
        <v>1</v>
      </c>
      <c r="J11" s="19">
        <f>O28</f>
        <v>0</v>
      </c>
      <c r="K11" s="19">
        <f>O33</f>
        <v>0</v>
      </c>
      <c r="L11" s="20">
        <f>O38</f>
        <v>4.6449999999999996</v>
      </c>
      <c r="M11" s="21"/>
      <c r="N11" s="21"/>
      <c r="O11" s="22">
        <f>IF( SUM(C11:L11)&lt;=30,SUM(C11:L11),"EXCEDE LOS 30 PUNTOS")</f>
        <v>12.645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08" t="s">
        <v>24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10"/>
      <c r="O13" s="25" t="s">
        <v>25</v>
      </c>
    </row>
    <row r="14" spans="1:17" ht="24" thickBot="1" x14ac:dyDescent="0.3">
      <c r="A14" s="288" t="s">
        <v>26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90"/>
      <c r="N14" s="7"/>
      <c r="O14" s="24"/>
    </row>
    <row r="15" spans="1:17" ht="31.5" customHeight="1" thickBot="1" x14ac:dyDescent="0.3">
      <c r="A15" s="291" t="s">
        <v>27</v>
      </c>
      <c r="B15" s="292"/>
      <c r="C15" s="26"/>
      <c r="D15" s="293" t="s">
        <v>150</v>
      </c>
      <c r="E15" s="294"/>
      <c r="F15" s="294"/>
      <c r="G15" s="294"/>
      <c r="H15" s="294"/>
      <c r="I15" s="294"/>
      <c r="J15" s="294"/>
      <c r="K15" s="294"/>
      <c r="L15" s="294"/>
      <c r="M15" s="295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33.6" customHeight="1" thickBot="1" x14ac:dyDescent="0.3">
      <c r="A17" s="278" t="s">
        <v>28</v>
      </c>
      <c r="B17" s="279"/>
      <c r="C17" s="7"/>
      <c r="D17" s="32"/>
      <c r="E17" s="296" t="s">
        <v>179</v>
      </c>
      <c r="F17" s="280"/>
      <c r="G17" s="280"/>
      <c r="H17" s="280"/>
      <c r="I17" s="280"/>
      <c r="J17" s="280"/>
      <c r="K17" s="280"/>
      <c r="L17" s="280"/>
      <c r="M17" s="281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27" customHeight="1" thickBot="1" x14ac:dyDescent="0.3">
      <c r="A19" s="278" t="s">
        <v>29</v>
      </c>
      <c r="B19" s="279"/>
      <c r="C19" s="26"/>
      <c r="D19" s="154"/>
      <c r="E19" s="280" t="s">
        <v>151</v>
      </c>
      <c r="F19" s="280"/>
      <c r="G19" s="280"/>
      <c r="H19" s="280"/>
      <c r="I19" s="280"/>
      <c r="J19" s="280"/>
      <c r="K19" s="280"/>
      <c r="L19" s="280"/>
      <c r="M19" s="281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78" t="s">
        <v>30</v>
      </c>
      <c r="B21" s="279"/>
      <c r="C21" s="26"/>
      <c r="D21" s="282" t="s">
        <v>152</v>
      </c>
      <c r="E21" s="283"/>
      <c r="F21" s="283"/>
      <c r="G21" s="283"/>
      <c r="H21" s="283"/>
      <c r="I21" s="283"/>
      <c r="J21" s="283"/>
      <c r="K21" s="283"/>
      <c r="L21" s="283"/>
      <c r="M21" s="284"/>
      <c r="N21" s="27"/>
      <c r="O21" s="28">
        <v>1</v>
      </c>
    </row>
    <row r="22" spans="1:18" ht="16.5" thickBot="1" x14ac:dyDescent="0.3">
      <c r="A22" s="34"/>
      <c r="B22" s="35"/>
      <c r="C22" s="15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3"/>
      <c r="O22" s="38"/>
    </row>
    <row r="23" spans="1:18" ht="19.5" thickTop="1" thickBot="1" x14ac:dyDescent="0.3">
      <c r="A23" s="285" t="s">
        <v>31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7"/>
      <c r="N23" s="7"/>
      <c r="O23" s="144">
        <f>IF( SUM(O15:O21)&lt;=10,SUM(O15:O21),"EXCEDE LOS 10 PUNTOS VALIDOS")</f>
        <v>8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88" t="s">
        <v>32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90"/>
      <c r="N25" s="7"/>
      <c r="O25" s="38"/>
    </row>
    <row r="26" spans="1:18" ht="67.900000000000006" customHeight="1" thickBot="1" x14ac:dyDescent="0.3">
      <c r="A26" s="291" t="s">
        <v>33</v>
      </c>
      <c r="B26" s="292"/>
      <c r="C26" s="26"/>
      <c r="D26" s="293" t="s">
        <v>181</v>
      </c>
      <c r="E26" s="294"/>
      <c r="F26" s="294"/>
      <c r="G26" s="294"/>
      <c r="H26" s="294"/>
      <c r="I26" s="294"/>
      <c r="J26" s="294"/>
      <c r="K26" s="294"/>
      <c r="L26" s="294"/>
      <c r="M26" s="295"/>
      <c r="N26" s="27"/>
      <c r="O26" s="28">
        <v>0</v>
      </c>
      <c r="Q26" s="164"/>
      <c r="R26" s="164"/>
    </row>
    <row r="27" spans="1:18" ht="16.5" thickBot="1" x14ac:dyDescent="0.3">
      <c r="A27" s="34"/>
      <c r="B27" s="35"/>
      <c r="C27" s="153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53"/>
      <c r="O27" s="38"/>
    </row>
    <row r="28" spans="1:18" ht="19.5" thickTop="1" thickBot="1" x14ac:dyDescent="0.3">
      <c r="A28" s="285" t="s">
        <v>34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7"/>
      <c r="N28" s="153"/>
      <c r="O28" s="144">
        <f>IF(O26&lt;=5,O26,"EXCEDE LOS 5 PUNTOS PERMITIDOS")</f>
        <v>0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88" t="s">
        <v>35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90"/>
      <c r="N30" s="43"/>
      <c r="O30" s="38"/>
    </row>
    <row r="31" spans="1:18" ht="61.9" customHeight="1" thickBot="1" x14ac:dyDescent="0.3">
      <c r="A31" s="291" t="s">
        <v>36</v>
      </c>
      <c r="B31" s="292"/>
      <c r="C31" s="26"/>
      <c r="D31" s="293" t="s">
        <v>178</v>
      </c>
      <c r="E31" s="294"/>
      <c r="F31" s="294"/>
      <c r="G31" s="294"/>
      <c r="H31" s="294"/>
      <c r="I31" s="294"/>
      <c r="J31" s="294"/>
      <c r="K31" s="294"/>
      <c r="L31" s="294"/>
      <c r="M31" s="295"/>
      <c r="N31" s="27"/>
      <c r="O31" s="28">
        <v>0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5" t="s">
        <v>37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7"/>
      <c r="N33" s="153"/>
      <c r="O33" s="144">
        <f>IF(O31&lt;=5,O31,"EXCEDE LOS 5 PUNTOS PERMITIDOS")</f>
        <v>0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88" t="s">
        <v>38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90"/>
      <c r="N35" s="7"/>
      <c r="O35" s="38"/>
    </row>
    <row r="36" spans="1:15" ht="160.5" customHeight="1" thickBot="1" x14ac:dyDescent="0.3">
      <c r="A36" s="278" t="s">
        <v>39</v>
      </c>
      <c r="B36" s="279"/>
      <c r="C36" s="26"/>
      <c r="D36" s="293" t="s">
        <v>182</v>
      </c>
      <c r="E36" s="294"/>
      <c r="F36" s="294"/>
      <c r="G36" s="294"/>
      <c r="H36" s="294"/>
      <c r="I36" s="294"/>
      <c r="J36" s="294"/>
      <c r="K36" s="294"/>
      <c r="L36" s="294"/>
      <c r="M36" s="295"/>
      <c r="N36" s="27"/>
      <c r="O36" s="28">
        <f>0.615+0.888+1+0.142+2</f>
        <v>4.6449999999999996</v>
      </c>
    </row>
    <row r="37" spans="1:15" ht="16.5" thickBot="1" x14ac:dyDescent="0.3">
      <c r="A37" s="34"/>
      <c r="B37" s="35"/>
      <c r="C37" s="153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53"/>
      <c r="O37" s="38"/>
    </row>
    <row r="38" spans="1:15" ht="19.5" thickTop="1" thickBot="1" x14ac:dyDescent="0.3">
      <c r="A38" s="285" t="s">
        <v>40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7"/>
      <c r="N38" s="153"/>
      <c r="O38" s="144">
        <f>IF(O36&lt;=10,O36,"EXCEDE LOS 10 PUNTOS PERMITIDOS")</f>
        <v>4.6449999999999996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9" t="s">
        <v>23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1"/>
      <c r="N41" s="46"/>
      <c r="O41" s="47">
        <f>IF((O23+O28+O33+O38)&lt;=30,(O23+O28+O33+O38),"ERROR EXCEDE LOS 30 PUNTOS")</f>
        <v>12.645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8" t="s">
        <v>42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60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6" customHeight="1" thickBot="1" x14ac:dyDescent="0.3">
      <c r="A58" s="311" t="s">
        <v>43</v>
      </c>
      <c r="B58" s="312"/>
      <c r="C58" s="312"/>
      <c r="D58" s="312"/>
      <c r="E58" s="312"/>
      <c r="F58" s="314"/>
      <c r="G58" s="314"/>
      <c r="H58" s="315"/>
      <c r="I58" s="51" t="s">
        <v>44</v>
      </c>
      <c r="J58" s="52" t="s">
        <v>45</v>
      </c>
      <c r="K58" s="156" t="s">
        <v>46</v>
      </c>
      <c r="L58" s="54" t="s">
        <v>47</v>
      </c>
      <c r="M58" s="157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16" t="s">
        <v>49</v>
      </c>
      <c r="C59" s="316"/>
      <c r="D59" s="316"/>
      <c r="E59" s="316"/>
      <c r="F59" s="317"/>
      <c r="G59" s="317"/>
      <c r="H59" s="317"/>
      <c r="I59" s="57" t="s">
        <v>50</v>
      </c>
      <c r="J59" s="58">
        <v>1.8</v>
      </c>
      <c r="K59" s="58">
        <v>2</v>
      </c>
      <c r="L59" s="59">
        <v>1.8</v>
      </c>
      <c r="M59" s="43"/>
      <c r="N59" s="43"/>
      <c r="O59" s="60">
        <f>J59+K59+L59</f>
        <v>5.6</v>
      </c>
    </row>
    <row r="60" spans="1:15" ht="16.5" thickTop="1" thickBot="1" x14ac:dyDescent="0.3">
      <c r="A60" s="61">
        <v>2</v>
      </c>
      <c r="B60" s="318" t="s">
        <v>51</v>
      </c>
      <c r="C60" s="319"/>
      <c r="D60" s="319"/>
      <c r="E60" s="319"/>
      <c r="F60" s="320"/>
      <c r="G60" s="320"/>
      <c r="H60" s="320"/>
      <c r="I60" s="62" t="s">
        <v>50</v>
      </c>
      <c r="J60" s="63">
        <v>1.8</v>
      </c>
      <c r="K60" s="63">
        <v>1.5</v>
      </c>
      <c r="L60" s="64">
        <v>1.4</v>
      </c>
      <c r="M60" s="43"/>
      <c r="N60" s="43"/>
      <c r="O60" s="60">
        <f t="shared" ref="O60:O65" si="0">J60+K60+L60</f>
        <v>4.6999999999999993</v>
      </c>
    </row>
    <row r="61" spans="1:15" ht="43.5" customHeight="1" thickTop="1" thickBot="1" x14ac:dyDescent="0.3">
      <c r="A61" s="61">
        <v>3</v>
      </c>
      <c r="B61" s="319" t="s">
        <v>52</v>
      </c>
      <c r="C61" s="319"/>
      <c r="D61" s="319"/>
      <c r="E61" s="319"/>
      <c r="F61" s="320"/>
      <c r="G61" s="320"/>
      <c r="H61" s="320"/>
      <c r="I61" s="62" t="s">
        <v>53</v>
      </c>
      <c r="J61" s="63">
        <v>4</v>
      </c>
      <c r="K61" s="63">
        <v>4</v>
      </c>
      <c r="L61" s="64">
        <v>4.9000000000000004</v>
      </c>
      <c r="M61" s="43"/>
      <c r="N61" s="43"/>
      <c r="O61" s="60">
        <f t="shared" si="0"/>
        <v>12.9</v>
      </c>
    </row>
    <row r="62" spans="1:15" ht="41.25" customHeight="1" thickTop="1" thickBot="1" x14ac:dyDescent="0.3">
      <c r="A62" s="61">
        <v>4</v>
      </c>
      <c r="B62" s="319" t="s">
        <v>54</v>
      </c>
      <c r="C62" s="319"/>
      <c r="D62" s="319"/>
      <c r="E62" s="319"/>
      <c r="F62" s="320"/>
      <c r="G62" s="320"/>
      <c r="H62" s="320"/>
      <c r="I62" s="62" t="s">
        <v>53</v>
      </c>
      <c r="J62" s="63">
        <v>3.5</v>
      </c>
      <c r="K62" s="63">
        <v>2.5</v>
      </c>
      <c r="L62" s="64">
        <v>6</v>
      </c>
      <c r="M62" s="43"/>
      <c r="N62" s="43"/>
      <c r="O62" s="60">
        <f t="shared" si="0"/>
        <v>12</v>
      </c>
    </row>
    <row r="63" spans="1:15" ht="30" customHeight="1" thickTop="1" thickBot="1" x14ac:dyDescent="0.3">
      <c r="A63" s="61">
        <v>5</v>
      </c>
      <c r="B63" s="319" t="s">
        <v>55</v>
      </c>
      <c r="C63" s="319"/>
      <c r="D63" s="319"/>
      <c r="E63" s="319"/>
      <c r="F63" s="320"/>
      <c r="G63" s="320"/>
      <c r="H63" s="320"/>
      <c r="I63" s="62" t="s">
        <v>53</v>
      </c>
      <c r="J63" s="63">
        <v>3.5</v>
      </c>
      <c r="K63" s="63">
        <v>3</v>
      </c>
      <c r="L63" s="64">
        <v>6</v>
      </c>
      <c r="M63" s="43"/>
      <c r="N63" s="43"/>
      <c r="O63" s="60">
        <f t="shared" si="0"/>
        <v>12.5</v>
      </c>
    </row>
    <row r="64" spans="1:15" ht="44.25" customHeight="1" thickTop="1" thickBot="1" x14ac:dyDescent="0.3">
      <c r="A64" s="61">
        <v>6</v>
      </c>
      <c r="B64" s="319" t="s">
        <v>56</v>
      </c>
      <c r="C64" s="319"/>
      <c r="D64" s="319"/>
      <c r="E64" s="319"/>
      <c r="F64" s="320"/>
      <c r="G64" s="320"/>
      <c r="H64" s="320"/>
      <c r="I64" s="62" t="s">
        <v>57</v>
      </c>
      <c r="J64" s="63">
        <v>2</v>
      </c>
      <c r="K64" s="63">
        <v>4</v>
      </c>
      <c r="L64" s="64">
        <v>4</v>
      </c>
      <c r="M64" s="43"/>
      <c r="N64" s="43"/>
      <c r="O64" s="60">
        <f t="shared" si="0"/>
        <v>10</v>
      </c>
    </row>
    <row r="65" spans="1:15" ht="48.75" customHeight="1" thickTop="1" thickBot="1" x14ac:dyDescent="0.3">
      <c r="A65" s="65">
        <v>7</v>
      </c>
      <c r="B65" s="321" t="s">
        <v>58</v>
      </c>
      <c r="C65" s="321"/>
      <c r="D65" s="321"/>
      <c r="E65" s="321"/>
      <c r="F65" s="322"/>
      <c r="G65" s="322"/>
      <c r="H65" s="322"/>
      <c r="I65" s="66" t="s">
        <v>57</v>
      </c>
      <c r="J65" s="67">
        <v>2</v>
      </c>
      <c r="K65" s="67">
        <v>4</v>
      </c>
      <c r="L65" s="68">
        <v>4</v>
      </c>
      <c r="M65" s="43"/>
      <c r="N65" s="43"/>
      <c r="O65" s="60">
        <f t="shared" si="0"/>
        <v>10</v>
      </c>
    </row>
    <row r="66" spans="1:15" ht="16.5" thickBot="1" x14ac:dyDescent="0.3">
      <c r="A66" s="323" t="s">
        <v>59</v>
      </c>
      <c r="B66" s="324"/>
      <c r="C66" s="324"/>
      <c r="D66" s="324"/>
      <c r="E66" s="324"/>
      <c r="F66" s="324"/>
      <c r="G66" s="324"/>
      <c r="H66" s="324"/>
      <c r="I66" s="325"/>
      <c r="J66" s="69">
        <f>SUM(J59:J65)</f>
        <v>18.600000000000001</v>
      </c>
      <c r="K66" s="70">
        <f>SUM(K59:K65)</f>
        <v>21</v>
      </c>
      <c r="L66" s="71">
        <f>SUM(L59:L65)</f>
        <v>28.1</v>
      </c>
      <c r="M66" s="72"/>
      <c r="N66" s="43"/>
      <c r="O66" s="73">
        <f>SUM(O59:O65)</f>
        <v>67.7</v>
      </c>
    </row>
    <row r="67" spans="1:15" ht="19.5" thickTop="1" thickBot="1" x14ac:dyDescent="0.3">
      <c r="A67" s="326" t="s">
        <v>60</v>
      </c>
      <c r="B67" s="327"/>
      <c r="C67" s="327"/>
      <c r="D67" s="327"/>
      <c r="E67" s="327"/>
      <c r="F67" s="327"/>
      <c r="G67" s="327"/>
      <c r="H67" s="327"/>
      <c r="I67" s="327"/>
      <c r="J67" s="328"/>
      <c r="K67" s="328"/>
      <c r="L67" s="329"/>
      <c r="M67" s="7"/>
      <c r="N67" s="74"/>
      <c r="O67" s="75">
        <f>O66/3</f>
        <v>22.566666666666666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3" customHeight="1" thickBot="1" x14ac:dyDescent="0.3">
      <c r="A69" s="311" t="s">
        <v>61</v>
      </c>
      <c r="B69" s="312"/>
      <c r="C69" s="312"/>
      <c r="D69" s="312"/>
      <c r="E69" s="312"/>
      <c r="F69" s="312"/>
      <c r="G69" s="312"/>
      <c r="H69" s="313"/>
      <c r="I69" s="76" t="s">
        <v>44</v>
      </c>
      <c r="J69" s="52" t="s">
        <v>45</v>
      </c>
      <c r="K69" s="156" t="s">
        <v>46</v>
      </c>
      <c r="L69" s="54" t="s">
        <v>47</v>
      </c>
      <c r="M69" s="157"/>
      <c r="N69" s="7"/>
      <c r="O69" s="55" t="s">
        <v>48</v>
      </c>
    </row>
    <row r="70" spans="1:15" ht="17.25" thickTop="1" thickBot="1" x14ac:dyDescent="0.3">
      <c r="A70" s="56">
        <v>1</v>
      </c>
      <c r="B70" s="333" t="s">
        <v>62</v>
      </c>
      <c r="C70" s="333"/>
      <c r="D70" s="333"/>
      <c r="E70" s="333"/>
      <c r="F70" s="317"/>
      <c r="G70" s="317"/>
      <c r="H70" s="317"/>
      <c r="I70" s="77" t="s">
        <v>63</v>
      </c>
      <c r="J70" s="78">
        <v>3.5</v>
      </c>
      <c r="K70" s="78">
        <v>4</v>
      </c>
      <c r="L70" s="79">
        <v>5</v>
      </c>
      <c r="M70" s="80"/>
      <c r="N70" s="43"/>
      <c r="O70" s="60">
        <f>J70+K70+L70</f>
        <v>12.5</v>
      </c>
    </row>
    <row r="71" spans="1:15" ht="33" customHeight="1" thickTop="1" thickBot="1" x14ac:dyDescent="0.3">
      <c r="A71" s="61">
        <v>2</v>
      </c>
      <c r="B71" s="318" t="s">
        <v>64</v>
      </c>
      <c r="C71" s="318"/>
      <c r="D71" s="318"/>
      <c r="E71" s="318"/>
      <c r="F71" s="320"/>
      <c r="G71" s="320"/>
      <c r="H71" s="320"/>
      <c r="I71" s="81" t="s">
        <v>63</v>
      </c>
      <c r="J71" s="82">
        <v>3</v>
      </c>
      <c r="K71" s="82">
        <v>3</v>
      </c>
      <c r="L71" s="83">
        <v>4</v>
      </c>
      <c r="M71" s="80"/>
      <c r="N71" s="43"/>
      <c r="O71" s="60">
        <f>J71+K71+L71</f>
        <v>10</v>
      </c>
    </row>
    <row r="72" spans="1:15" ht="17.25" thickTop="1" thickBot="1" x14ac:dyDescent="0.3">
      <c r="A72" s="65">
        <v>3</v>
      </c>
      <c r="B72" s="334" t="s">
        <v>65</v>
      </c>
      <c r="C72" s="334"/>
      <c r="D72" s="334"/>
      <c r="E72" s="334"/>
      <c r="F72" s="322"/>
      <c r="G72" s="322"/>
      <c r="H72" s="322"/>
      <c r="I72" s="84" t="s">
        <v>63</v>
      </c>
      <c r="J72" s="85">
        <v>2.5</v>
      </c>
      <c r="K72" s="85">
        <v>2</v>
      </c>
      <c r="L72" s="86">
        <v>4</v>
      </c>
      <c r="M72" s="80"/>
      <c r="N72" s="43"/>
      <c r="O72" s="60">
        <f>J72+K72+L72</f>
        <v>8.5</v>
      </c>
    </row>
    <row r="73" spans="1:15" ht="16.5" thickTop="1" thickBot="1" x14ac:dyDescent="0.3">
      <c r="A73" s="42"/>
      <c r="B73" s="291" t="s">
        <v>66</v>
      </c>
      <c r="C73" s="335"/>
      <c r="D73" s="335"/>
      <c r="E73" s="335"/>
      <c r="F73" s="335"/>
      <c r="G73" s="335"/>
      <c r="H73" s="335"/>
      <c r="I73" s="292"/>
      <c r="J73" s="87">
        <f>SUM(J70:J72)</f>
        <v>9</v>
      </c>
      <c r="K73" s="87">
        <f>SUM(K70:K72)</f>
        <v>9</v>
      </c>
      <c r="L73" s="88">
        <f>SUM(L70:L72)</f>
        <v>13</v>
      </c>
      <c r="M73" s="80"/>
      <c r="N73" s="43"/>
      <c r="O73" s="89">
        <f>SUM(O70:O72)</f>
        <v>31</v>
      </c>
    </row>
    <row r="74" spans="1:15" ht="19.5" thickTop="1" thickBot="1" x14ac:dyDescent="0.3">
      <c r="A74" s="336" t="s">
        <v>67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80"/>
      <c r="N74" s="43"/>
      <c r="O74" s="75">
        <f>O73/3</f>
        <v>10.333333333333334</v>
      </c>
    </row>
    <row r="75" spans="1:15" ht="19.5" thickTop="1" thickBot="1" x14ac:dyDescent="0.3">
      <c r="A75" s="339"/>
      <c r="B75" s="340"/>
      <c r="C75" s="340"/>
      <c r="D75" s="340"/>
      <c r="E75" s="340"/>
      <c r="F75" s="340"/>
      <c r="G75" s="340"/>
      <c r="H75" s="340"/>
      <c r="I75" s="340"/>
      <c r="J75" s="340"/>
      <c r="K75" s="341"/>
      <c r="L75" s="341"/>
      <c r="M75" s="80"/>
      <c r="N75" s="43"/>
      <c r="O75" s="158"/>
    </row>
    <row r="76" spans="1:15" ht="39.75" customHeight="1" thickBot="1" x14ac:dyDescent="0.3">
      <c r="A76" s="342" t="s">
        <v>68</v>
      </c>
      <c r="B76" s="343"/>
      <c r="C76" s="343"/>
      <c r="D76" s="343"/>
      <c r="E76" s="343"/>
      <c r="F76" s="343"/>
      <c r="G76" s="343"/>
      <c r="H76" s="344"/>
      <c r="I76" s="91" t="s">
        <v>44</v>
      </c>
      <c r="J76" s="55" t="s">
        <v>45</v>
      </c>
      <c r="K76" s="157"/>
      <c r="L76" s="157"/>
      <c r="M76" s="80"/>
      <c r="N76" s="43"/>
      <c r="O76" s="92" t="s">
        <v>48</v>
      </c>
    </row>
    <row r="77" spans="1:15" ht="49.5" customHeight="1" thickBot="1" x14ac:dyDescent="0.3">
      <c r="A77" s="93">
        <v>1</v>
      </c>
      <c r="B77" s="345" t="s">
        <v>69</v>
      </c>
      <c r="C77" s="345"/>
      <c r="D77" s="345"/>
      <c r="E77" s="345"/>
      <c r="F77" s="346"/>
      <c r="G77" s="347"/>
      <c r="H77" s="348"/>
      <c r="I77" s="94" t="s">
        <v>63</v>
      </c>
      <c r="J77" s="88">
        <v>2</v>
      </c>
      <c r="K77" s="80"/>
      <c r="L77" s="80"/>
      <c r="M77" s="80"/>
      <c r="N77" s="43"/>
      <c r="O77" s="95">
        <f>J77</f>
        <v>2</v>
      </c>
    </row>
    <row r="78" spans="1:15" ht="34.5" customHeight="1" thickBot="1" x14ac:dyDescent="0.3">
      <c r="A78" s="61">
        <v>2</v>
      </c>
      <c r="B78" s="318" t="s">
        <v>70</v>
      </c>
      <c r="C78" s="318"/>
      <c r="D78" s="318"/>
      <c r="E78" s="318"/>
      <c r="F78" s="320"/>
      <c r="G78" s="349"/>
      <c r="H78" s="350"/>
      <c r="I78" s="96" t="s">
        <v>63</v>
      </c>
      <c r="J78" s="97">
        <v>2</v>
      </c>
      <c r="K78" s="80"/>
      <c r="L78" s="80"/>
      <c r="M78" s="80"/>
      <c r="N78" s="43"/>
      <c r="O78" s="95">
        <f>J78</f>
        <v>2</v>
      </c>
    </row>
    <row r="79" spans="1:15" ht="31.5" customHeight="1" thickBot="1" x14ac:dyDescent="0.3">
      <c r="A79" s="65">
        <v>3</v>
      </c>
      <c r="B79" s="334" t="s">
        <v>71</v>
      </c>
      <c r="C79" s="334"/>
      <c r="D79" s="334"/>
      <c r="E79" s="334"/>
      <c r="F79" s="322"/>
      <c r="G79" s="351"/>
      <c r="H79" s="352"/>
      <c r="I79" s="98" t="s">
        <v>63</v>
      </c>
      <c r="J79" s="99">
        <v>2</v>
      </c>
      <c r="K79" s="80"/>
      <c r="L79" s="80"/>
      <c r="M79" s="80"/>
      <c r="N79" s="43"/>
      <c r="O79" s="95">
        <f>J79</f>
        <v>2</v>
      </c>
    </row>
    <row r="80" spans="1:15" ht="16.5" thickBot="1" x14ac:dyDescent="0.3">
      <c r="A80" s="353" t="s">
        <v>72</v>
      </c>
      <c r="B80" s="354"/>
      <c r="C80" s="354"/>
      <c r="D80" s="354"/>
      <c r="E80" s="354"/>
      <c r="F80" s="354"/>
      <c r="G80" s="354"/>
      <c r="H80" s="354"/>
      <c r="I80" s="355"/>
      <c r="J80" s="25">
        <f>SUM(J77:J79)</f>
        <v>6</v>
      </c>
      <c r="K80" s="72"/>
      <c r="L80" s="72"/>
      <c r="M80" s="72"/>
      <c r="N80" s="43"/>
      <c r="O80" s="38"/>
    </row>
    <row r="81" spans="1:15" ht="19.5" thickTop="1" thickBot="1" x14ac:dyDescent="0.3">
      <c r="A81" s="330" t="s">
        <v>73</v>
      </c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2"/>
      <c r="M81" s="72"/>
      <c r="N81" s="43"/>
      <c r="O81" s="75">
        <f>SUM(O77:O79)</f>
        <v>6</v>
      </c>
    </row>
    <row r="82" spans="1:15" x14ac:dyDescent="0.25">
      <c r="A82" s="44"/>
      <c r="B82" s="7"/>
      <c r="C82" s="7"/>
      <c r="D82" s="7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60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8" t="s">
        <v>74</v>
      </c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60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1" t="s">
        <v>75</v>
      </c>
      <c r="B86" s="362"/>
      <c r="C86" s="362"/>
      <c r="D86" s="362"/>
      <c r="E86" s="362"/>
      <c r="F86" s="363"/>
      <c r="G86" s="363"/>
      <c r="H86" s="364"/>
      <c r="I86" s="91" t="s">
        <v>44</v>
      </c>
      <c r="J86" s="157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65" t="s">
        <v>76</v>
      </c>
      <c r="C87" s="366"/>
      <c r="D87" s="366"/>
      <c r="E87" s="366"/>
      <c r="F87" s="367"/>
      <c r="G87" s="367"/>
      <c r="H87" s="368"/>
      <c r="I87" s="101" t="s">
        <v>77</v>
      </c>
      <c r="J87" s="102"/>
      <c r="K87" s="49"/>
      <c r="L87" s="49"/>
      <c r="M87" s="49"/>
      <c r="N87" s="43"/>
      <c r="O87" s="103">
        <v>4.8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69" t="s">
        <v>78</v>
      </c>
      <c r="B89" s="370"/>
      <c r="C89" s="370"/>
      <c r="D89" s="370"/>
      <c r="E89" s="370"/>
      <c r="F89" s="370"/>
      <c r="G89" s="370"/>
      <c r="H89" s="370"/>
      <c r="I89" s="370"/>
      <c r="J89" s="370"/>
      <c r="K89" s="371"/>
      <c r="L89" s="102"/>
      <c r="M89" s="7"/>
      <c r="N89" s="107"/>
      <c r="O89" s="108">
        <f>O87</f>
        <v>4.8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72" t="s">
        <v>79</v>
      </c>
      <c r="B91" s="373"/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4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75" t="s">
        <v>23</v>
      </c>
      <c r="B93" s="376"/>
      <c r="C93" s="376"/>
      <c r="D93" s="376"/>
      <c r="E93" s="376"/>
      <c r="F93" s="376"/>
      <c r="G93" s="376"/>
      <c r="H93" s="376"/>
      <c r="I93" s="376"/>
      <c r="J93" s="376"/>
      <c r="K93" s="377"/>
      <c r="L93" s="109"/>
      <c r="M93" s="109"/>
      <c r="N93" s="110"/>
      <c r="O93" s="111">
        <f>O41</f>
        <v>12.645</v>
      </c>
    </row>
    <row r="94" spans="1:15" ht="18" x14ac:dyDescent="0.25">
      <c r="A94" s="378" t="s">
        <v>80</v>
      </c>
      <c r="B94" s="379"/>
      <c r="C94" s="379"/>
      <c r="D94" s="379"/>
      <c r="E94" s="379"/>
      <c r="F94" s="379"/>
      <c r="G94" s="379"/>
      <c r="H94" s="379"/>
      <c r="I94" s="379"/>
      <c r="J94" s="379"/>
      <c r="K94" s="380"/>
      <c r="L94" s="109"/>
      <c r="M94" s="109"/>
      <c r="N94" s="110"/>
      <c r="O94" s="112">
        <f>O67</f>
        <v>22.566666666666666</v>
      </c>
    </row>
    <row r="95" spans="1:15" ht="18" x14ac:dyDescent="0.25">
      <c r="A95" s="378" t="s">
        <v>81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80"/>
      <c r="L95" s="109"/>
      <c r="M95" s="109"/>
      <c r="N95" s="110"/>
      <c r="O95" s="113">
        <f>O74</f>
        <v>10.333333333333334</v>
      </c>
    </row>
    <row r="96" spans="1:15" ht="18" x14ac:dyDescent="0.25">
      <c r="A96" s="378" t="s">
        <v>82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80"/>
      <c r="L96" s="109"/>
      <c r="M96" s="109"/>
      <c r="N96" s="110"/>
      <c r="O96" s="114">
        <f>O81</f>
        <v>6</v>
      </c>
    </row>
    <row r="97" spans="1:15" ht="18.75" thickBot="1" x14ac:dyDescent="0.3">
      <c r="A97" s="381" t="s">
        <v>83</v>
      </c>
      <c r="B97" s="382"/>
      <c r="C97" s="382"/>
      <c r="D97" s="382"/>
      <c r="E97" s="382"/>
      <c r="F97" s="382"/>
      <c r="G97" s="382"/>
      <c r="H97" s="382"/>
      <c r="I97" s="382"/>
      <c r="J97" s="382"/>
      <c r="K97" s="383"/>
      <c r="L97" s="109"/>
      <c r="M97" s="109"/>
      <c r="N97" s="110"/>
      <c r="O97" s="114">
        <f>O87</f>
        <v>4.8</v>
      </c>
    </row>
    <row r="98" spans="1:15" ht="24.75" thickTop="1" thickBot="1" x14ac:dyDescent="0.3">
      <c r="A98" s="356" t="s">
        <v>84</v>
      </c>
      <c r="B98" s="357"/>
      <c r="C98" s="357"/>
      <c r="D98" s="357"/>
      <c r="E98" s="357"/>
      <c r="F98" s="357"/>
      <c r="G98" s="357"/>
      <c r="H98" s="357"/>
      <c r="I98" s="357"/>
      <c r="J98" s="357"/>
      <c r="K98" s="358"/>
      <c r="L98" s="115"/>
      <c r="M98" s="116"/>
      <c r="N98" s="117"/>
      <c r="O98" s="118">
        <f>SUM(O93:O97)</f>
        <v>56.344999999999999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9" zoomScaleNormal="100" workbookViewId="0">
      <selection activeCell="J59" sqref="J5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9"/>
      <c r="B1" s="240"/>
      <c r="C1" s="240"/>
      <c r="D1" s="240"/>
      <c r="E1" s="241"/>
      <c r="F1" s="248" t="s">
        <v>9</v>
      </c>
      <c r="G1" s="248"/>
      <c r="H1" s="248"/>
      <c r="I1" s="248"/>
      <c r="J1" s="248"/>
      <c r="K1" s="248"/>
      <c r="L1" s="248"/>
      <c r="M1" s="248"/>
      <c r="N1" s="248"/>
      <c r="O1" s="249"/>
    </row>
    <row r="2" spans="1:17" ht="45" customHeight="1" thickBot="1" x14ac:dyDescent="0.3">
      <c r="A2" s="242"/>
      <c r="B2" s="243"/>
      <c r="C2" s="243"/>
      <c r="D2" s="243"/>
      <c r="E2" s="244"/>
      <c r="F2" s="248" t="s">
        <v>10</v>
      </c>
      <c r="G2" s="248"/>
      <c r="H2" s="248"/>
      <c r="I2" s="248"/>
      <c r="J2" s="248"/>
      <c r="K2" s="248"/>
      <c r="L2" s="248"/>
      <c r="M2" s="248"/>
      <c r="N2" s="248"/>
      <c r="O2" s="249"/>
      <c r="Q2" s="145" t="str">
        <f ca="1">MID(CELL("nombrearchivo",'PAOLA MORENO'!E10),FIND("]", CELL("nombrearchivo",'PAOLA MORENO'!E10),1)+1,LEN(CELL("nombrearchivo",'PAOLA MORENO'!E10))-FIND("]",CELL("nombrearchivo",'PAOLA MORENO'!E10),1))</f>
        <v>PAOLA MORENO</v>
      </c>
    </row>
    <row r="3" spans="1:17" ht="19.5" customHeight="1" thickBot="1" x14ac:dyDescent="0.3">
      <c r="A3" s="245"/>
      <c r="B3" s="246"/>
      <c r="C3" s="246"/>
      <c r="D3" s="246"/>
      <c r="E3" s="247"/>
      <c r="F3" s="248" t="s">
        <v>95</v>
      </c>
      <c r="G3" s="248"/>
      <c r="H3" s="248"/>
      <c r="I3" s="248"/>
      <c r="J3" s="248"/>
      <c r="K3" s="248"/>
      <c r="L3" s="248"/>
      <c r="M3" s="248"/>
      <c r="N3" s="248"/>
      <c r="O3" s="249"/>
      <c r="Q3" s="145"/>
    </row>
    <row r="4" spans="1:17" ht="15.75" x14ac:dyDescent="0.25">
      <c r="A4" s="250" t="s">
        <v>11</v>
      </c>
      <c r="B4" s="251"/>
      <c r="C4" s="251"/>
      <c r="D4" s="251"/>
      <c r="E4" s="252" t="s">
        <v>165</v>
      </c>
      <c r="F4" s="252"/>
      <c r="G4" s="252"/>
      <c r="H4" s="146"/>
      <c r="I4" s="146"/>
      <c r="J4" s="146"/>
      <c r="K4" s="146"/>
      <c r="L4" s="146"/>
      <c r="M4" s="146"/>
      <c r="N4" s="146"/>
      <c r="O4" s="147"/>
    </row>
    <row r="5" spans="1:17" ht="15.75" x14ac:dyDescent="0.25">
      <c r="A5" s="255" t="s">
        <v>12</v>
      </c>
      <c r="B5" s="256"/>
      <c r="C5" s="256"/>
      <c r="D5" s="256"/>
      <c r="E5" s="257" t="s">
        <v>164</v>
      </c>
      <c r="F5" s="257"/>
      <c r="G5" s="257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5" t="s">
        <v>13</v>
      </c>
      <c r="B6" s="256"/>
      <c r="C6" s="256"/>
      <c r="D6" s="256"/>
      <c r="E6" s="7" t="s">
        <v>166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8" t="s">
        <v>14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60"/>
    </row>
    <row r="9" spans="1:17" ht="15" customHeight="1" x14ac:dyDescent="0.25">
      <c r="A9" s="261" t="s">
        <v>15</v>
      </c>
      <c r="B9" s="262"/>
      <c r="C9" s="265" t="s">
        <v>16</v>
      </c>
      <c r="D9" s="14"/>
      <c r="E9" s="267" t="s">
        <v>17</v>
      </c>
      <c r="F9" s="268"/>
      <c r="G9" s="267" t="s">
        <v>18</v>
      </c>
      <c r="H9" s="268"/>
      <c r="I9" s="270" t="s">
        <v>19</v>
      </c>
      <c r="J9" s="270" t="s">
        <v>20</v>
      </c>
      <c r="K9" s="270" t="s">
        <v>21</v>
      </c>
      <c r="L9" s="272" t="s">
        <v>22</v>
      </c>
      <c r="M9" s="274"/>
      <c r="N9" s="274"/>
      <c r="O9" s="276" t="s">
        <v>23</v>
      </c>
    </row>
    <row r="10" spans="1:17" ht="31.5" customHeight="1" thickBot="1" x14ac:dyDescent="0.3">
      <c r="A10" s="263"/>
      <c r="B10" s="264"/>
      <c r="C10" s="266"/>
      <c r="D10" s="16"/>
      <c r="E10" s="266"/>
      <c r="F10" s="269"/>
      <c r="G10" s="266"/>
      <c r="H10" s="269"/>
      <c r="I10" s="271"/>
      <c r="J10" s="271"/>
      <c r="K10" s="271"/>
      <c r="L10" s="273"/>
      <c r="M10" s="275"/>
      <c r="N10" s="275"/>
      <c r="O10" s="277"/>
    </row>
    <row r="11" spans="1:17" ht="44.25" customHeight="1" thickBot="1" x14ac:dyDescent="0.3">
      <c r="A11" s="297" t="s">
        <v>175</v>
      </c>
      <c r="B11" s="298"/>
      <c r="C11" s="17">
        <f>O15</f>
        <v>4</v>
      </c>
      <c r="D11" s="18"/>
      <c r="E11" s="253">
        <f>O17</f>
        <v>0</v>
      </c>
      <c r="F11" s="254"/>
      <c r="G11" s="253">
        <f>O19</f>
        <v>3</v>
      </c>
      <c r="H11" s="254"/>
      <c r="I11" s="19">
        <f>O21</f>
        <v>0</v>
      </c>
      <c r="J11" s="19">
        <f>O28</f>
        <v>3.32</v>
      </c>
      <c r="K11" s="19">
        <f>O33</f>
        <v>0</v>
      </c>
      <c r="L11" s="20">
        <f>O38</f>
        <v>5.492</v>
      </c>
      <c r="M11" s="21"/>
      <c r="N11" s="21"/>
      <c r="O11" s="22">
        <f>IF( SUM(C11:L11)&lt;=30,SUM(C11:L11),"EXCEDE LOS 30 PUNTOS")</f>
        <v>15.812000000000001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08" t="s">
        <v>24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10"/>
      <c r="O13" s="25" t="s">
        <v>25</v>
      </c>
    </row>
    <row r="14" spans="1:17" ht="24" thickBot="1" x14ac:dyDescent="0.3">
      <c r="A14" s="288" t="s">
        <v>26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90"/>
      <c r="N14" s="7"/>
      <c r="O14" s="24"/>
    </row>
    <row r="15" spans="1:17" ht="31.5" customHeight="1" thickBot="1" x14ac:dyDescent="0.3">
      <c r="A15" s="291" t="s">
        <v>27</v>
      </c>
      <c r="B15" s="292"/>
      <c r="C15" s="26"/>
      <c r="D15" s="293" t="s">
        <v>142</v>
      </c>
      <c r="E15" s="294"/>
      <c r="F15" s="294"/>
      <c r="G15" s="294"/>
      <c r="H15" s="294"/>
      <c r="I15" s="294"/>
      <c r="J15" s="294"/>
      <c r="K15" s="294"/>
      <c r="L15" s="294"/>
      <c r="M15" s="295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78" t="s">
        <v>28</v>
      </c>
      <c r="B17" s="279"/>
      <c r="C17" s="7"/>
      <c r="D17" s="32"/>
      <c r="E17" s="296" t="s">
        <v>179</v>
      </c>
      <c r="F17" s="280"/>
      <c r="G17" s="280"/>
      <c r="H17" s="280"/>
      <c r="I17" s="280"/>
      <c r="J17" s="280"/>
      <c r="K17" s="280"/>
      <c r="L17" s="280"/>
      <c r="M17" s="281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78" t="s">
        <v>29</v>
      </c>
      <c r="B19" s="279"/>
      <c r="C19" s="26"/>
      <c r="D19" s="33"/>
      <c r="E19" s="280" t="s">
        <v>176</v>
      </c>
      <c r="F19" s="280"/>
      <c r="G19" s="280"/>
      <c r="H19" s="280"/>
      <c r="I19" s="280"/>
      <c r="J19" s="280"/>
      <c r="K19" s="280"/>
      <c r="L19" s="280"/>
      <c r="M19" s="281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78" t="s">
        <v>30</v>
      </c>
      <c r="B21" s="279"/>
      <c r="C21" s="26"/>
      <c r="D21" s="282" t="s">
        <v>179</v>
      </c>
      <c r="E21" s="283"/>
      <c r="F21" s="283"/>
      <c r="G21" s="283"/>
      <c r="H21" s="283"/>
      <c r="I21" s="283"/>
      <c r="J21" s="283"/>
      <c r="K21" s="283"/>
      <c r="L21" s="283"/>
      <c r="M21" s="284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285" t="s">
        <v>31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7"/>
      <c r="N23" s="7"/>
      <c r="O23" s="144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88" t="s">
        <v>32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90"/>
      <c r="N25" s="7"/>
      <c r="O25" s="38"/>
    </row>
    <row r="26" spans="1:18" ht="78.75" customHeight="1" thickBot="1" x14ac:dyDescent="0.3">
      <c r="A26" s="291" t="s">
        <v>33</v>
      </c>
      <c r="B26" s="292"/>
      <c r="C26" s="26"/>
      <c r="D26" s="293" t="s">
        <v>177</v>
      </c>
      <c r="E26" s="294"/>
      <c r="F26" s="294"/>
      <c r="G26" s="294"/>
      <c r="H26" s="294"/>
      <c r="I26" s="294"/>
      <c r="J26" s="294"/>
      <c r="K26" s="294"/>
      <c r="L26" s="294"/>
      <c r="M26" s="295"/>
      <c r="N26" s="27"/>
      <c r="O26" s="28">
        <f>2.22+0.49+0.17+0.08+0.36</f>
        <v>3.32</v>
      </c>
      <c r="Q26" s="164"/>
      <c r="R26" s="164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285" t="s">
        <v>34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7"/>
      <c r="N28" s="36"/>
      <c r="O28" s="144">
        <f>IF(O26&lt;=5,O26,"EXCEDE LOS 5 PUNTOS PERMITIDOS")</f>
        <v>3.32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88" t="s">
        <v>35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90"/>
      <c r="N30" s="43"/>
      <c r="O30" s="38"/>
    </row>
    <row r="31" spans="1:18" ht="41.45" customHeight="1" thickBot="1" x14ac:dyDescent="0.3">
      <c r="A31" s="291" t="s">
        <v>36</v>
      </c>
      <c r="B31" s="292"/>
      <c r="C31" s="26"/>
      <c r="D31" s="293" t="s">
        <v>178</v>
      </c>
      <c r="E31" s="294"/>
      <c r="F31" s="294"/>
      <c r="G31" s="294"/>
      <c r="H31" s="294"/>
      <c r="I31" s="294"/>
      <c r="J31" s="294"/>
      <c r="K31" s="294"/>
      <c r="L31" s="294"/>
      <c r="M31" s="295"/>
      <c r="N31" s="27"/>
      <c r="O31" s="28">
        <v>0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5" t="s">
        <v>37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7"/>
      <c r="N33" s="36"/>
      <c r="O33" s="144">
        <f>IF(O31&lt;=5,O31,"EXCEDE LOS 5 PUNTOS PERMITIDOS")</f>
        <v>0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88" t="s">
        <v>38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90"/>
      <c r="N35" s="7"/>
      <c r="O35" s="38"/>
    </row>
    <row r="36" spans="1:15" ht="213" customHeight="1" thickBot="1" x14ac:dyDescent="0.3">
      <c r="A36" s="278" t="s">
        <v>39</v>
      </c>
      <c r="B36" s="279"/>
      <c r="C36" s="26"/>
      <c r="D36" s="293" t="s">
        <v>188</v>
      </c>
      <c r="E36" s="294"/>
      <c r="F36" s="294"/>
      <c r="G36" s="294"/>
      <c r="H36" s="294"/>
      <c r="I36" s="294"/>
      <c r="J36" s="294"/>
      <c r="K36" s="294"/>
      <c r="L36" s="294"/>
      <c r="M36" s="295"/>
      <c r="N36" s="27"/>
      <c r="O36" s="28">
        <f>1.2+0.8+2.5+0.5+0.142+0.25+0.1</f>
        <v>5.492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9.5" thickTop="1" thickBot="1" x14ac:dyDescent="0.3">
      <c r="A38" s="285" t="s">
        <v>40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7"/>
      <c r="N38" s="36"/>
      <c r="O38" s="144">
        <f>IF(O36&lt;=10,O36,"EXCEDE LOS 10 PUNTOS PERMITIDOS")</f>
        <v>5.492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9" t="s">
        <v>23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1"/>
      <c r="N41" s="46"/>
      <c r="O41" s="47">
        <f>IF((O23+O28+O33+O38)&lt;=30,(O23+O28+O33+O38),"ERROR EXCEDE LOS 30 PUNTOS")</f>
        <v>15.812000000000001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8" t="s">
        <v>42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60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8.25" customHeight="1" thickBot="1" x14ac:dyDescent="0.3">
      <c r="A58" s="311" t="s">
        <v>43</v>
      </c>
      <c r="B58" s="312"/>
      <c r="C58" s="312"/>
      <c r="D58" s="312"/>
      <c r="E58" s="312"/>
      <c r="F58" s="314"/>
      <c r="G58" s="314"/>
      <c r="H58" s="315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16" t="s">
        <v>49</v>
      </c>
      <c r="C59" s="316"/>
      <c r="D59" s="316"/>
      <c r="E59" s="316"/>
      <c r="F59" s="317"/>
      <c r="G59" s="317"/>
      <c r="H59" s="317"/>
      <c r="I59" s="57" t="s">
        <v>50</v>
      </c>
      <c r="J59" s="58">
        <v>1.8</v>
      </c>
      <c r="K59" s="58">
        <v>2</v>
      </c>
      <c r="L59" s="59">
        <v>1.8</v>
      </c>
      <c r="M59" s="43"/>
      <c r="N59" s="43"/>
      <c r="O59" s="60">
        <f>J59+K59+L59</f>
        <v>5.6</v>
      </c>
    </row>
    <row r="60" spans="1:15" ht="16.5" thickTop="1" thickBot="1" x14ac:dyDescent="0.3">
      <c r="A60" s="61">
        <v>2</v>
      </c>
      <c r="B60" s="318" t="s">
        <v>51</v>
      </c>
      <c r="C60" s="319"/>
      <c r="D60" s="319"/>
      <c r="E60" s="319"/>
      <c r="F60" s="320"/>
      <c r="G60" s="320"/>
      <c r="H60" s="320"/>
      <c r="I60" s="62" t="s">
        <v>50</v>
      </c>
      <c r="J60" s="63">
        <v>1.8</v>
      </c>
      <c r="K60" s="63">
        <v>1.5</v>
      </c>
      <c r="L60" s="64">
        <v>1.4</v>
      </c>
      <c r="M60" s="43"/>
      <c r="N60" s="43"/>
      <c r="O60" s="60">
        <f t="shared" ref="O60:O65" si="0">J60+K60+L60</f>
        <v>4.6999999999999993</v>
      </c>
    </row>
    <row r="61" spans="1:15" ht="45.75" customHeight="1" thickTop="1" thickBot="1" x14ac:dyDescent="0.3">
      <c r="A61" s="61">
        <v>3</v>
      </c>
      <c r="B61" s="319" t="s">
        <v>52</v>
      </c>
      <c r="C61" s="319"/>
      <c r="D61" s="319"/>
      <c r="E61" s="319"/>
      <c r="F61" s="320"/>
      <c r="G61" s="320"/>
      <c r="H61" s="320"/>
      <c r="I61" s="62" t="s">
        <v>53</v>
      </c>
      <c r="J61" s="63">
        <v>3.5</v>
      </c>
      <c r="K61" s="63">
        <v>3</v>
      </c>
      <c r="L61" s="64">
        <v>4.9000000000000004</v>
      </c>
      <c r="M61" s="43"/>
      <c r="N61" s="43"/>
      <c r="O61" s="60">
        <f t="shared" si="0"/>
        <v>11.4</v>
      </c>
    </row>
    <row r="62" spans="1:15" ht="45" customHeight="1" thickTop="1" thickBot="1" x14ac:dyDescent="0.3">
      <c r="A62" s="61">
        <v>4</v>
      </c>
      <c r="B62" s="319" t="s">
        <v>54</v>
      </c>
      <c r="C62" s="319"/>
      <c r="D62" s="319"/>
      <c r="E62" s="319"/>
      <c r="F62" s="320"/>
      <c r="G62" s="320"/>
      <c r="H62" s="320"/>
      <c r="I62" s="62" t="s">
        <v>53</v>
      </c>
      <c r="J62" s="63">
        <v>3</v>
      </c>
      <c r="K62" s="63">
        <v>2.5</v>
      </c>
      <c r="L62" s="64">
        <v>6</v>
      </c>
      <c r="M62" s="43"/>
      <c r="N62" s="43"/>
      <c r="O62" s="60">
        <f t="shared" si="0"/>
        <v>11.5</v>
      </c>
    </row>
    <row r="63" spans="1:15" ht="31.5" customHeight="1" thickTop="1" thickBot="1" x14ac:dyDescent="0.3">
      <c r="A63" s="61">
        <v>5</v>
      </c>
      <c r="B63" s="319" t="s">
        <v>55</v>
      </c>
      <c r="C63" s="319"/>
      <c r="D63" s="319"/>
      <c r="E63" s="319"/>
      <c r="F63" s="320"/>
      <c r="G63" s="320"/>
      <c r="H63" s="320"/>
      <c r="I63" s="62" t="s">
        <v>53</v>
      </c>
      <c r="J63" s="63">
        <v>3</v>
      </c>
      <c r="K63" s="63">
        <v>3</v>
      </c>
      <c r="L63" s="64">
        <v>5</v>
      </c>
      <c r="M63" s="43"/>
      <c r="N63" s="43"/>
      <c r="O63" s="60">
        <f t="shared" si="0"/>
        <v>11</v>
      </c>
    </row>
    <row r="64" spans="1:15" ht="44.25" customHeight="1" thickTop="1" thickBot="1" x14ac:dyDescent="0.3">
      <c r="A64" s="61">
        <v>6</v>
      </c>
      <c r="B64" s="319" t="s">
        <v>56</v>
      </c>
      <c r="C64" s="319"/>
      <c r="D64" s="319"/>
      <c r="E64" s="319"/>
      <c r="F64" s="320"/>
      <c r="G64" s="320"/>
      <c r="H64" s="320"/>
      <c r="I64" s="62" t="s">
        <v>57</v>
      </c>
      <c r="J64" s="63">
        <v>2</v>
      </c>
      <c r="K64" s="63">
        <v>3</v>
      </c>
      <c r="L64" s="64">
        <v>3.5</v>
      </c>
      <c r="M64" s="43"/>
      <c r="N64" s="43"/>
      <c r="O64" s="60">
        <f t="shared" si="0"/>
        <v>8.5</v>
      </c>
    </row>
    <row r="65" spans="1:15" ht="42" customHeight="1" thickTop="1" thickBot="1" x14ac:dyDescent="0.3">
      <c r="A65" s="65">
        <v>7</v>
      </c>
      <c r="B65" s="321" t="s">
        <v>58</v>
      </c>
      <c r="C65" s="321"/>
      <c r="D65" s="321"/>
      <c r="E65" s="321"/>
      <c r="F65" s="322"/>
      <c r="G65" s="322"/>
      <c r="H65" s="322"/>
      <c r="I65" s="66" t="s">
        <v>57</v>
      </c>
      <c r="J65" s="67">
        <v>2</v>
      </c>
      <c r="K65" s="67">
        <v>2</v>
      </c>
      <c r="L65" s="68">
        <v>3.5</v>
      </c>
      <c r="M65" s="43"/>
      <c r="N65" s="43"/>
      <c r="O65" s="60">
        <f t="shared" si="0"/>
        <v>7.5</v>
      </c>
    </row>
    <row r="66" spans="1:15" ht="16.5" thickBot="1" x14ac:dyDescent="0.3">
      <c r="A66" s="323" t="s">
        <v>59</v>
      </c>
      <c r="B66" s="324"/>
      <c r="C66" s="324"/>
      <c r="D66" s="324"/>
      <c r="E66" s="324"/>
      <c r="F66" s="324"/>
      <c r="G66" s="324"/>
      <c r="H66" s="324"/>
      <c r="I66" s="325"/>
      <c r="J66" s="69">
        <f>SUM(J59:J65)</f>
        <v>17.100000000000001</v>
      </c>
      <c r="K66" s="70">
        <f>SUM(K59:K65)</f>
        <v>17</v>
      </c>
      <c r="L66" s="71">
        <f>SUM(L59:L65)</f>
        <v>26.1</v>
      </c>
      <c r="M66" s="72"/>
      <c r="N66" s="43"/>
      <c r="O66" s="73">
        <f>SUM(O59:O65)</f>
        <v>60.2</v>
      </c>
    </row>
    <row r="67" spans="1:15" ht="19.5" thickTop="1" thickBot="1" x14ac:dyDescent="0.3">
      <c r="A67" s="326" t="s">
        <v>60</v>
      </c>
      <c r="B67" s="327"/>
      <c r="C67" s="327"/>
      <c r="D67" s="327"/>
      <c r="E67" s="327"/>
      <c r="F67" s="327"/>
      <c r="G67" s="327"/>
      <c r="H67" s="327"/>
      <c r="I67" s="327"/>
      <c r="J67" s="328"/>
      <c r="K67" s="328"/>
      <c r="L67" s="329"/>
      <c r="M67" s="7"/>
      <c r="N67" s="74"/>
      <c r="O67" s="75">
        <f>O66/3</f>
        <v>20.066666666666666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7.5" customHeight="1" thickBot="1" x14ac:dyDescent="0.3">
      <c r="A69" s="311" t="s">
        <v>61</v>
      </c>
      <c r="B69" s="312"/>
      <c r="C69" s="312"/>
      <c r="D69" s="312"/>
      <c r="E69" s="312"/>
      <c r="F69" s="312"/>
      <c r="G69" s="312"/>
      <c r="H69" s="313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7.25" thickTop="1" thickBot="1" x14ac:dyDescent="0.3">
      <c r="A70" s="56">
        <v>1</v>
      </c>
      <c r="B70" s="333" t="s">
        <v>62</v>
      </c>
      <c r="C70" s="333"/>
      <c r="D70" s="333"/>
      <c r="E70" s="333"/>
      <c r="F70" s="317"/>
      <c r="G70" s="317"/>
      <c r="H70" s="317"/>
      <c r="I70" s="77" t="s">
        <v>63</v>
      </c>
      <c r="J70" s="78">
        <v>3</v>
      </c>
      <c r="K70" s="78">
        <v>2.5</v>
      </c>
      <c r="L70" s="79">
        <v>3</v>
      </c>
      <c r="M70" s="80"/>
      <c r="N70" s="43"/>
      <c r="O70" s="60">
        <f>J70+K70+L70</f>
        <v>8.5</v>
      </c>
    </row>
    <row r="71" spans="1:15" ht="34.5" customHeight="1" thickTop="1" thickBot="1" x14ac:dyDescent="0.3">
      <c r="A71" s="61">
        <v>2</v>
      </c>
      <c r="B71" s="318" t="s">
        <v>64</v>
      </c>
      <c r="C71" s="318"/>
      <c r="D71" s="318"/>
      <c r="E71" s="318"/>
      <c r="F71" s="320"/>
      <c r="G71" s="320"/>
      <c r="H71" s="320"/>
      <c r="I71" s="81" t="s">
        <v>63</v>
      </c>
      <c r="J71" s="82">
        <v>3</v>
      </c>
      <c r="K71" s="82">
        <v>2.5</v>
      </c>
      <c r="L71" s="83">
        <v>3</v>
      </c>
      <c r="M71" s="80"/>
      <c r="N71" s="43"/>
      <c r="O71" s="60">
        <f>J71+K71+L71</f>
        <v>8.5</v>
      </c>
    </row>
    <row r="72" spans="1:15" ht="17.25" thickTop="1" thickBot="1" x14ac:dyDescent="0.3">
      <c r="A72" s="65">
        <v>3</v>
      </c>
      <c r="B72" s="334" t="s">
        <v>65</v>
      </c>
      <c r="C72" s="334"/>
      <c r="D72" s="334"/>
      <c r="E72" s="334"/>
      <c r="F72" s="322"/>
      <c r="G72" s="322"/>
      <c r="H72" s="322"/>
      <c r="I72" s="84" t="s">
        <v>63</v>
      </c>
      <c r="J72" s="85">
        <v>2</v>
      </c>
      <c r="K72" s="85">
        <v>1</v>
      </c>
      <c r="L72" s="86">
        <v>2.5</v>
      </c>
      <c r="M72" s="80"/>
      <c r="N72" s="43"/>
      <c r="O72" s="60">
        <f>J72+K72+L72</f>
        <v>5.5</v>
      </c>
    </row>
    <row r="73" spans="1:15" ht="16.5" thickTop="1" thickBot="1" x14ac:dyDescent="0.3">
      <c r="A73" s="42"/>
      <c r="B73" s="291" t="s">
        <v>66</v>
      </c>
      <c r="C73" s="335"/>
      <c r="D73" s="335"/>
      <c r="E73" s="335"/>
      <c r="F73" s="335"/>
      <c r="G73" s="335"/>
      <c r="H73" s="335"/>
      <c r="I73" s="292"/>
      <c r="J73" s="87">
        <f>SUM(J70:J72)</f>
        <v>8</v>
      </c>
      <c r="K73" s="87">
        <f>SUM(K70:K72)</f>
        <v>6</v>
      </c>
      <c r="L73" s="88">
        <f>SUM(L70:L72)</f>
        <v>8.5</v>
      </c>
      <c r="M73" s="80"/>
      <c r="N73" s="43"/>
      <c r="O73" s="89">
        <f>SUM(O70:O72)</f>
        <v>22.5</v>
      </c>
    </row>
    <row r="74" spans="1:15" ht="19.5" thickTop="1" thickBot="1" x14ac:dyDescent="0.3">
      <c r="A74" s="336" t="s">
        <v>67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80"/>
      <c r="N74" s="43"/>
      <c r="O74" s="75">
        <f>O73/3</f>
        <v>7.5</v>
      </c>
    </row>
    <row r="75" spans="1:15" ht="19.5" thickTop="1" thickBot="1" x14ac:dyDescent="0.3">
      <c r="A75" s="339"/>
      <c r="B75" s="340"/>
      <c r="C75" s="340"/>
      <c r="D75" s="340"/>
      <c r="E75" s="340"/>
      <c r="F75" s="340"/>
      <c r="G75" s="340"/>
      <c r="H75" s="340"/>
      <c r="I75" s="340"/>
      <c r="J75" s="340"/>
      <c r="K75" s="341"/>
      <c r="L75" s="341"/>
      <c r="M75" s="80"/>
      <c r="N75" s="43"/>
      <c r="O75" s="90"/>
    </row>
    <row r="76" spans="1:15" ht="39" customHeight="1" thickBot="1" x14ac:dyDescent="0.3">
      <c r="A76" s="342" t="s">
        <v>68</v>
      </c>
      <c r="B76" s="343"/>
      <c r="C76" s="343"/>
      <c r="D76" s="343"/>
      <c r="E76" s="343"/>
      <c r="F76" s="343"/>
      <c r="G76" s="343"/>
      <c r="H76" s="344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45" customHeight="1" thickBot="1" x14ac:dyDescent="0.3">
      <c r="A77" s="93">
        <v>1</v>
      </c>
      <c r="B77" s="345" t="s">
        <v>69</v>
      </c>
      <c r="C77" s="345"/>
      <c r="D77" s="345"/>
      <c r="E77" s="345"/>
      <c r="F77" s="346"/>
      <c r="G77" s="347"/>
      <c r="H77" s="348"/>
      <c r="I77" s="94" t="s">
        <v>63</v>
      </c>
      <c r="J77" s="88">
        <v>3</v>
      </c>
      <c r="K77" s="80"/>
      <c r="L77" s="80"/>
      <c r="M77" s="80"/>
      <c r="N77" s="43"/>
      <c r="O77" s="95">
        <f>J77</f>
        <v>3</v>
      </c>
    </row>
    <row r="78" spans="1:15" ht="33.75" customHeight="1" thickBot="1" x14ac:dyDescent="0.3">
      <c r="A78" s="61">
        <v>2</v>
      </c>
      <c r="B78" s="318" t="s">
        <v>70</v>
      </c>
      <c r="C78" s="318"/>
      <c r="D78" s="318"/>
      <c r="E78" s="318"/>
      <c r="F78" s="320"/>
      <c r="G78" s="349"/>
      <c r="H78" s="350"/>
      <c r="I78" s="96" t="s">
        <v>63</v>
      </c>
      <c r="J78" s="97">
        <v>3</v>
      </c>
      <c r="K78" s="80"/>
      <c r="L78" s="80"/>
      <c r="M78" s="80"/>
      <c r="N78" s="43"/>
      <c r="O78" s="95">
        <f>J78</f>
        <v>3</v>
      </c>
    </row>
    <row r="79" spans="1:15" ht="33" customHeight="1" thickBot="1" x14ac:dyDescent="0.3">
      <c r="A79" s="65">
        <v>3</v>
      </c>
      <c r="B79" s="334" t="s">
        <v>71</v>
      </c>
      <c r="C79" s="334"/>
      <c r="D79" s="334"/>
      <c r="E79" s="334"/>
      <c r="F79" s="322"/>
      <c r="G79" s="351"/>
      <c r="H79" s="352"/>
      <c r="I79" s="98" t="s">
        <v>63</v>
      </c>
      <c r="J79" s="99">
        <v>2</v>
      </c>
      <c r="K79" s="80"/>
      <c r="L79" s="80"/>
      <c r="M79" s="80"/>
      <c r="N79" s="43"/>
      <c r="O79" s="95">
        <f>J79</f>
        <v>2</v>
      </c>
    </row>
    <row r="80" spans="1:15" ht="16.5" thickBot="1" x14ac:dyDescent="0.3">
      <c r="A80" s="353" t="s">
        <v>72</v>
      </c>
      <c r="B80" s="354"/>
      <c r="C80" s="354"/>
      <c r="D80" s="354"/>
      <c r="E80" s="354"/>
      <c r="F80" s="354"/>
      <c r="G80" s="354"/>
      <c r="H80" s="354"/>
      <c r="I80" s="355"/>
      <c r="J80" s="25">
        <f>SUM(J77:J79)</f>
        <v>8</v>
      </c>
      <c r="K80" s="72"/>
      <c r="L80" s="72"/>
      <c r="M80" s="72"/>
      <c r="N80" s="43"/>
      <c r="O80" s="38"/>
    </row>
    <row r="81" spans="1:15" ht="19.5" thickTop="1" thickBot="1" x14ac:dyDescent="0.3">
      <c r="A81" s="330" t="s">
        <v>73</v>
      </c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2"/>
      <c r="M81" s="72"/>
      <c r="N81" s="43"/>
      <c r="O81" s="75">
        <f>SUM(O77:O79)</f>
        <v>8</v>
      </c>
    </row>
    <row r="82" spans="1:15" x14ac:dyDescent="0.25">
      <c r="A82" s="44"/>
      <c r="B82" s="7"/>
      <c r="C82" s="7"/>
      <c r="D82" s="7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60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8" t="s">
        <v>74</v>
      </c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60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61" t="s">
        <v>75</v>
      </c>
      <c r="B86" s="362"/>
      <c r="C86" s="362"/>
      <c r="D86" s="362"/>
      <c r="E86" s="362"/>
      <c r="F86" s="363"/>
      <c r="G86" s="363"/>
      <c r="H86" s="364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65" t="s">
        <v>76</v>
      </c>
      <c r="C87" s="366"/>
      <c r="D87" s="366"/>
      <c r="E87" s="366"/>
      <c r="F87" s="367"/>
      <c r="G87" s="367"/>
      <c r="H87" s="368"/>
      <c r="I87" s="101" t="s">
        <v>77</v>
      </c>
      <c r="J87" s="102"/>
      <c r="K87" s="49"/>
      <c r="L87" s="49"/>
      <c r="M87" s="49"/>
      <c r="N87" s="43"/>
      <c r="O87" s="103">
        <v>1.4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69" t="s">
        <v>78</v>
      </c>
      <c r="B89" s="370"/>
      <c r="C89" s="370"/>
      <c r="D89" s="370"/>
      <c r="E89" s="370"/>
      <c r="F89" s="370"/>
      <c r="G89" s="370"/>
      <c r="H89" s="370"/>
      <c r="I89" s="370"/>
      <c r="J89" s="370"/>
      <c r="K89" s="371"/>
      <c r="L89" s="102"/>
      <c r="M89" s="7"/>
      <c r="N89" s="107"/>
      <c r="O89" s="108">
        <f>O87</f>
        <v>1.4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72" t="s">
        <v>79</v>
      </c>
      <c r="B91" s="373"/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4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75" t="s">
        <v>23</v>
      </c>
      <c r="B93" s="376"/>
      <c r="C93" s="376"/>
      <c r="D93" s="376"/>
      <c r="E93" s="376"/>
      <c r="F93" s="376"/>
      <c r="G93" s="376"/>
      <c r="H93" s="376"/>
      <c r="I93" s="376"/>
      <c r="J93" s="376"/>
      <c r="K93" s="377"/>
      <c r="L93" s="109"/>
      <c r="M93" s="109"/>
      <c r="N93" s="110"/>
      <c r="O93" s="111">
        <f>O41</f>
        <v>15.812000000000001</v>
      </c>
    </row>
    <row r="94" spans="1:15" ht="18" x14ac:dyDescent="0.25">
      <c r="A94" s="378" t="s">
        <v>80</v>
      </c>
      <c r="B94" s="379"/>
      <c r="C94" s="379"/>
      <c r="D94" s="379"/>
      <c r="E94" s="379"/>
      <c r="F94" s="379"/>
      <c r="G94" s="379"/>
      <c r="H94" s="379"/>
      <c r="I94" s="379"/>
      <c r="J94" s="379"/>
      <c r="K94" s="380"/>
      <c r="L94" s="109"/>
      <c r="M94" s="109"/>
      <c r="N94" s="110"/>
      <c r="O94" s="112">
        <f>O67</f>
        <v>20.066666666666666</v>
      </c>
    </row>
    <row r="95" spans="1:15" ht="18" x14ac:dyDescent="0.25">
      <c r="A95" s="378" t="s">
        <v>81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80"/>
      <c r="L95" s="109"/>
      <c r="M95" s="109"/>
      <c r="N95" s="110"/>
      <c r="O95" s="113">
        <f>O74</f>
        <v>7.5</v>
      </c>
    </row>
    <row r="96" spans="1:15" ht="18" x14ac:dyDescent="0.25">
      <c r="A96" s="378" t="s">
        <v>82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80"/>
      <c r="L96" s="109"/>
      <c r="M96" s="109"/>
      <c r="N96" s="110"/>
      <c r="O96" s="114">
        <f>O81</f>
        <v>8</v>
      </c>
    </row>
    <row r="97" spans="1:15" ht="18.75" thickBot="1" x14ac:dyDescent="0.3">
      <c r="A97" s="381" t="s">
        <v>83</v>
      </c>
      <c r="B97" s="382"/>
      <c r="C97" s="382"/>
      <c r="D97" s="382"/>
      <c r="E97" s="382"/>
      <c r="F97" s="382"/>
      <c r="G97" s="382"/>
      <c r="H97" s="382"/>
      <c r="I97" s="382"/>
      <c r="J97" s="382"/>
      <c r="K97" s="383"/>
      <c r="L97" s="109"/>
      <c r="M97" s="109"/>
      <c r="N97" s="110"/>
      <c r="O97" s="114">
        <f>O87</f>
        <v>1.4</v>
      </c>
    </row>
    <row r="98" spans="1:15" ht="24.75" thickTop="1" thickBot="1" x14ac:dyDescent="0.3">
      <c r="A98" s="356" t="s">
        <v>84</v>
      </c>
      <c r="B98" s="357"/>
      <c r="C98" s="357"/>
      <c r="D98" s="357"/>
      <c r="E98" s="357"/>
      <c r="F98" s="357"/>
      <c r="G98" s="357"/>
      <c r="H98" s="357"/>
      <c r="I98" s="357"/>
      <c r="J98" s="357"/>
      <c r="K98" s="358"/>
      <c r="L98" s="115"/>
      <c r="M98" s="116"/>
      <c r="N98" s="117"/>
      <c r="O98" s="118">
        <f>SUM(O93:O97)</f>
        <v>52.778666666666666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IA-O-03-2</vt:lpstr>
      <vt:lpstr>RESULTADOS</vt:lpstr>
      <vt:lpstr>LUZ MOSQUERA</vt:lpstr>
      <vt:lpstr>DAVID RIVEROS</vt:lpstr>
      <vt:lpstr>PAOLA MORENO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2015-04-10T20:53:49Z</cp:lastPrinted>
  <dcterms:created xsi:type="dcterms:W3CDTF">2014-02-18T13:10:52Z</dcterms:created>
  <dcterms:modified xsi:type="dcterms:W3CDTF">2015-06-06T02:35:16Z</dcterms:modified>
</cp:coreProperties>
</file>