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eban\Documents\Convocatorias\Convocatoria A 2014\Publicado\Listados definitivo de ganadores\C\"/>
    </mc:Choice>
  </mc:AlternateContent>
  <workbookProtection workbookAlgorithmName="SHA-512" workbookHashValue="J+t8We8mt1Wp7foi+5XG+nlZNu8A9ehePuBQo+J2PS0lkDwPVQxuWGJ2eF1sUin98gkAa0Jqks/5IgOVap4pow==" workbookSaltValue="EIO8DCpBdFib0hF8DwcO7A==" workbookSpinCount="100000" lockStructure="1"/>
  <bookViews>
    <workbookView xWindow="0" yWindow="0" windowWidth="28800" windowHeight="13725" tabRatio="500" firstSheet="1" activeTab="5"/>
  </bookViews>
  <sheets>
    <sheet name="GENERAL" sheetId="1" state="hidden" r:id="rId1"/>
    <sheet name="1" sheetId="25" r:id="rId2"/>
    <sheet name="2" sheetId="18" r:id="rId3"/>
    <sheet name="3" sheetId="20" r:id="rId4"/>
    <sheet name="4" sheetId="2" r:id="rId5"/>
    <sheet name="RESULTADOS" sheetId="28" r:id="rId6"/>
    <sheet name="10" sheetId="23" state="hidden" r:id="rId7"/>
    <sheet name="11" sheetId="27" state="hidden" r:id="rId8"/>
  </sheets>
  <definedNames>
    <definedName name="_xlnm._FilterDatabase" localSheetId="0" hidden="1">GENERAL!$B$3:$WVX$6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28" l="1"/>
  <c r="G9" i="28"/>
  <c r="F9" i="28"/>
  <c r="I7" i="28"/>
  <c r="H7" i="28"/>
  <c r="G7" i="28"/>
  <c r="F7" i="28"/>
  <c r="I6" i="28"/>
  <c r="H6" i="28"/>
  <c r="G6" i="28"/>
  <c r="F6" i="28"/>
  <c r="A8" i="28" l="1"/>
  <c r="A9" i="28"/>
  <c r="A10" i="28"/>
  <c r="A11" i="28" s="1"/>
  <c r="A12" i="28" s="1"/>
  <c r="A13" i="28" s="1"/>
  <c r="A7" i="28"/>
  <c r="J13" i="28"/>
  <c r="J12" i="28"/>
  <c r="J11" i="28"/>
  <c r="J6" i="28"/>
  <c r="J10" i="28"/>
  <c r="J7" i="28"/>
  <c r="P2" i="2" l="1"/>
  <c r="P2" i="25"/>
  <c r="P2" i="20"/>
  <c r="P2" i="18"/>
  <c r="N35" i="25" l="1"/>
  <c r="N25" i="25"/>
  <c r="N35" i="20"/>
  <c r="N30" i="20"/>
  <c r="N35" i="2"/>
  <c r="N96" i="27" l="1"/>
  <c r="N88" i="27"/>
  <c r="I79" i="27"/>
  <c r="N78" i="27"/>
  <c r="N77" i="27"/>
  <c r="N76" i="27"/>
  <c r="N80" i="27" s="1"/>
  <c r="N95" i="27" s="1"/>
  <c r="K72" i="27"/>
  <c r="J72" i="27"/>
  <c r="I72" i="27"/>
  <c r="N71" i="27"/>
  <c r="N70" i="27"/>
  <c r="N69" i="27"/>
  <c r="K65" i="27"/>
  <c r="J65" i="27"/>
  <c r="I65" i="27"/>
  <c r="N64" i="27"/>
  <c r="N63" i="27"/>
  <c r="N62" i="27"/>
  <c r="N61" i="27"/>
  <c r="N60" i="27"/>
  <c r="N59" i="27"/>
  <c r="N58" i="27"/>
  <c r="N65" i="27" s="1"/>
  <c r="N66" i="27" s="1"/>
  <c r="N93" i="27" s="1"/>
  <c r="N37" i="27"/>
  <c r="N32" i="27"/>
  <c r="N27" i="27"/>
  <c r="H10" i="27" s="1"/>
  <c r="N22" i="27"/>
  <c r="N40" i="27" s="1"/>
  <c r="N92" i="27" s="1"/>
  <c r="J10" i="27"/>
  <c r="I10" i="27"/>
  <c r="G10" i="27"/>
  <c r="F10" i="27"/>
  <c r="E10" i="27"/>
  <c r="C10" i="27"/>
  <c r="E5" i="27"/>
  <c r="E4" i="27"/>
  <c r="P2" i="27"/>
  <c r="D14" i="27"/>
  <c r="N72" i="27" l="1"/>
  <c r="N73" i="27" s="1"/>
  <c r="N94" i="27" s="1"/>
  <c r="N97" i="27" s="1"/>
  <c r="N10" i="27"/>
  <c r="N96" i="25"/>
  <c r="N88" i="25"/>
  <c r="I79" i="25"/>
  <c r="N78" i="25"/>
  <c r="N77" i="25"/>
  <c r="N76" i="25"/>
  <c r="K72" i="25"/>
  <c r="J72" i="25"/>
  <c r="I72" i="25"/>
  <c r="N71" i="25"/>
  <c r="N70" i="25"/>
  <c r="N69" i="25"/>
  <c r="K65" i="25"/>
  <c r="J65" i="25"/>
  <c r="I65" i="25"/>
  <c r="N64" i="25"/>
  <c r="N63" i="25"/>
  <c r="N62" i="25"/>
  <c r="N61" i="25"/>
  <c r="N60" i="25"/>
  <c r="N59" i="25"/>
  <c r="N58" i="25"/>
  <c r="N37" i="25"/>
  <c r="N32" i="25"/>
  <c r="I10" i="25" s="1"/>
  <c r="N27" i="25"/>
  <c r="H10" i="25" s="1"/>
  <c r="N22" i="25"/>
  <c r="J10" i="25"/>
  <c r="G10" i="25"/>
  <c r="F10" i="25"/>
  <c r="E10" i="25"/>
  <c r="C10" i="25"/>
  <c r="E5" i="25"/>
  <c r="E4" i="25"/>
  <c r="N96" i="23"/>
  <c r="N88" i="23"/>
  <c r="I79" i="23"/>
  <c r="N78" i="23"/>
  <c r="N77" i="23"/>
  <c r="N76" i="23"/>
  <c r="K72" i="23"/>
  <c r="J72" i="23"/>
  <c r="I72" i="23"/>
  <c r="N71" i="23"/>
  <c r="N70" i="23"/>
  <c r="N69" i="23"/>
  <c r="K65" i="23"/>
  <c r="J65" i="23"/>
  <c r="I65" i="23"/>
  <c r="N64" i="23"/>
  <c r="N63" i="23"/>
  <c r="N62" i="23"/>
  <c r="N61" i="23"/>
  <c r="N60" i="23"/>
  <c r="N59" i="23"/>
  <c r="N58" i="23"/>
  <c r="N37" i="23"/>
  <c r="J10" i="23" s="1"/>
  <c r="N32" i="23"/>
  <c r="I10" i="23" s="1"/>
  <c r="N27" i="23"/>
  <c r="H10" i="23" s="1"/>
  <c r="N22" i="23"/>
  <c r="G10" i="23"/>
  <c r="F10" i="23"/>
  <c r="E10" i="23"/>
  <c r="C10" i="23"/>
  <c r="E5" i="23"/>
  <c r="E4" i="23"/>
  <c r="P2" i="23"/>
  <c r="E18" i="27"/>
  <c r="D20" i="27"/>
  <c r="A10" i="27"/>
  <c r="E18" i="25"/>
  <c r="E16" i="27"/>
  <c r="D14" i="23"/>
  <c r="N65" i="25" l="1"/>
  <c r="N66" i="25" s="1"/>
  <c r="N93" i="25" s="1"/>
  <c r="N10" i="23"/>
  <c r="N40" i="23"/>
  <c r="N92" i="23" s="1"/>
  <c r="N65" i="23"/>
  <c r="N66" i="23" s="1"/>
  <c r="N93" i="23" s="1"/>
  <c r="N80" i="23"/>
  <c r="N95" i="23" s="1"/>
  <c r="N72" i="25"/>
  <c r="N73" i="25" s="1"/>
  <c r="N94" i="25" s="1"/>
  <c r="N72" i="23"/>
  <c r="N73" i="23" s="1"/>
  <c r="N94" i="23" s="1"/>
  <c r="N80" i="25"/>
  <c r="N95" i="25" s="1"/>
  <c r="N40" i="25"/>
  <c r="N92" i="25" s="1"/>
  <c r="N10" i="25"/>
  <c r="N88" i="20"/>
  <c r="N80" i="20"/>
  <c r="I8" i="28" s="1"/>
  <c r="I71" i="20"/>
  <c r="N70" i="20"/>
  <c r="N69" i="20"/>
  <c r="N68" i="20"/>
  <c r="K64" i="20"/>
  <c r="J64" i="20"/>
  <c r="I64" i="20"/>
  <c r="N63" i="20"/>
  <c r="N62" i="20"/>
  <c r="N61" i="20"/>
  <c r="K57" i="20"/>
  <c r="J57" i="20"/>
  <c r="I57" i="20"/>
  <c r="N56" i="20"/>
  <c r="N55" i="20"/>
  <c r="N54" i="20"/>
  <c r="N53" i="20"/>
  <c r="N52" i="20"/>
  <c r="N51" i="20"/>
  <c r="N50" i="20"/>
  <c r="N37" i="20"/>
  <c r="J10" i="20" s="1"/>
  <c r="N32" i="20"/>
  <c r="I10" i="20" s="1"/>
  <c r="N27" i="20"/>
  <c r="H10" i="20" s="1"/>
  <c r="N22" i="20"/>
  <c r="G10" i="20"/>
  <c r="F10" i="20"/>
  <c r="E10" i="20"/>
  <c r="C10" i="20"/>
  <c r="E5" i="20"/>
  <c r="E4" i="20"/>
  <c r="N96" i="18"/>
  <c r="N88" i="18"/>
  <c r="I79" i="18"/>
  <c r="N78" i="18"/>
  <c r="N77" i="18"/>
  <c r="N76" i="18"/>
  <c r="K72" i="18"/>
  <c r="J72" i="18"/>
  <c r="I72" i="18"/>
  <c r="N71" i="18"/>
  <c r="N70" i="18"/>
  <c r="N69" i="18"/>
  <c r="K65" i="18"/>
  <c r="J65" i="18"/>
  <c r="I65" i="18"/>
  <c r="N64" i="18"/>
  <c r="N63" i="18"/>
  <c r="N62" i="18"/>
  <c r="N61" i="18"/>
  <c r="N60" i="18"/>
  <c r="N59" i="18"/>
  <c r="N58" i="18"/>
  <c r="N37" i="18"/>
  <c r="J10" i="18" s="1"/>
  <c r="N32" i="18"/>
  <c r="N27" i="18"/>
  <c r="N22" i="18"/>
  <c r="I10" i="18"/>
  <c r="G10" i="18"/>
  <c r="F10" i="18"/>
  <c r="E10" i="18"/>
  <c r="C10" i="18"/>
  <c r="E5" i="18"/>
  <c r="E4" i="18"/>
  <c r="E5" i="2"/>
  <c r="E4" i="2"/>
  <c r="N37" i="2"/>
  <c r="N32" i="2"/>
  <c r="N27" i="2"/>
  <c r="N22" i="2"/>
  <c r="D14" i="25"/>
  <c r="E16" i="23"/>
  <c r="D20" i="23"/>
  <c r="A10" i="25"/>
  <c r="E16" i="25"/>
  <c r="E18" i="23"/>
  <c r="D14" i="20"/>
  <c r="E16" i="18"/>
  <c r="D20" i="25"/>
  <c r="D20" i="2"/>
  <c r="A10" i="23"/>
  <c r="N72" i="20" l="1"/>
  <c r="N80" i="18"/>
  <c r="N95" i="18" s="1"/>
  <c r="N64" i="20"/>
  <c r="N65" i="20" s="1"/>
  <c r="N97" i="25"/>
  <c r="N97" i="23"/>
  <c r="N72" i="18"/>
  <c r="N73" i="18" s="1"/>
  <c r="N94" i="18" s="1"/>
  <c r="N40" i="20"/>
  <c r="N84" i="20" s="1"/>
  <c r="N57" i="20"/>
  <c r="N58" i="20" s="1"/>
  <c r="N65" i="18"/>
  <c r="N66" i="18" s="1"/>
  <c r="N93" i="18" s="1"/>
  <c r="N10" i="20"/>
  <c r="N40" i="18"/>
  <c r="N92" i="18" s="1"/>
  <c r="N40" i="2"/>
  <c r="H10" i="18"/>
  <c r="N10" i="18" s="1"/>
  <c r="Z2" i="1"/>
  <c r="E16" i="2"/>
  <c r="A10" i="20"/>
  <c r="D14" i="18"/>
  <c r="E18" i="2"/>
  <c r="D20" i="18"/>
  <c r="E18" i="20"/>
  <c r="E18" i="18"/>
  <c r="A10" i="2"/>
  <c r="D20" i="20"/>
  <c r="D14" i="2"/>
  <c r="E16" i="20"/>
  <c r="A10" i="18"/>
  <c r="N86" i="20" l="1"/>
  <c r="G8" i="28"/>
  <c r="N85" i="20"/>
  <c r="F8" i="28"/>
  <c r="J8" i="28" s="1"/>
  <c r="N87" i="20"/>
  <c r="H8" i="28"/>
  <c r="N89" i="20"/>
  <c r="E3" i="27"/>
  <c r="E3" i="25"/>
  <c r="E3" i="23"/>
  <c r="N97" i="18"/>
  <c r="E3" i="18"/>
  <c r="E3" i="20"/>
  <c r="E3" i="2"/>
  <c r="Z1" i="1"/>
  <c r="E31" i="1" l="1"/>
  <c r="E30" i="1"/>
  <c r="N96" i="2" l="1"/>
  <c r="N88" i="2"/>
  <c r="I9" i="28" s="1"/>
  <c r="J9" i="28" s="1"/>
  <c r="I79" i="2"/>
  <c r="N78" i="2"/>
  <c r="N77" i="2"/>
  <c r="N76" i="2"/>
  <c r="K72" i="2"/>
  <c r="J72" i="2"/>
  <c r="I72" i="2"/>
  <c r="N71" i="2"/>
  <c r="N70" i="2"/>
  <c r="N69" i="2"/>
  <c r="K65" i="2"/>
  <c r="J65" i="2"/>
  <c r="I65" i="2"/>
  <c r="N64" i="2"/>
  <c r="N63" i="2"/>
  <c r="N62" i="2"/>
  <c r="N61" i="2"/>
  <c r="N60" i="2"/>
  <c r="N59" i="2"/>
  <c r="N58" i="2"/>
  <c r="H10" i="2"/>
  <c r="G10" i="2"/>
  <c r="F10" i="2"/>
  <c r="E10" i="2"/>
  <c r="C10" i="2"/>
  <c r="N65" i="2" l="1"/>
  <c r="N66" i="2" s="1"/>
  <c r="N93" i="2" s="1"/>
  <c r="N72" i="2"/>
  <c r="N73" i="2" s="1"/>
  <c r="N94" i="2" s="1"/>
  <c r="N80" i="2"/>
  <c r="N95" i="2" s="1"/>
  <c r="I10" i="2"/>
  <c r="J10" i="2"/>
  <c r="N10" i="2" l="1"/>
  <c r="N92" i="2"/>
  <c r="N97" i="2" s="1"/>
</calcChain>
</file>

<file path=xl/sharedStrings.xml><?xml version="1.0" encoding="utf-8"?>
<sst xmlns="http://schemas.openxmlformats.org/spreadsheetml/2006/main" count="832" uniqueCount="273">
  <si>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</si>
  <si>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</si>
  <si>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</si>
  <si>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</si>
  <si>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</si>
  <si>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</si>
  <si>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</si>
  <si>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</si>
  <si>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</si>
  <si>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</si>
  <si>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</si>
  <si>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</si>
  <si>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</si>
  <si>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</si>
  <si>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</si>
  <si>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</si>
  <si>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</si>
  <si>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</si>
  <si>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</si>
  <si>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</si>
  <si>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</si>
  <si>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</si>
  <si>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</si>
  <si>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</si>
  <si>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</si>
  <si>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</si>
  <si>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</si>
  <si>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</si>
  <si>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</si>
  <si>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</si>
  <si>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</si>
  <si>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</si>
  <si>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</si>
  <si>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</si>
  <si>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</si>
  <si>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</si>
  <si>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</si>
  <si>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</si>
  <si>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</si>
  <si>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</si>
  <si>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</si>
  <si>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</si>
  <si>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</si>
  <si>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</si>
  <si>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</si>
  <si>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</si>
  <si>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</si>
  <si>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</si>
  <si>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</si>
  <si>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</si>
  <si>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</si>
  <si>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</si>
  <si>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</si>
  <si>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</si>
  <si>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</si>
  <si>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</si>
  <si>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</si>
  <si>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</si>
  <si>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</si>
  <si>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</si>
  <si>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</si>
  <si>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</si>
  <si>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</si>
  <si>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</si>
  <si>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</si>
  <si>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</si>
  <si>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</si>
  <si>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</si>
  <si>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</si>
  <si>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</si>
  <si>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</si>
  <si>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</si>
  <si>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</si>
  <si>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</si>
  <si>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</si>
  <si>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</si>
  <si>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</si>
  <si>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</si>
  <si>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</si>
  <si>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</si>
  <si>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</si>
  <si>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</si>
  <si>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</si>
  <si>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</si>
  <si>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</si>
  <si>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</si>
  <si>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</si>
  <si>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</si>
  <si>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</si>
  <si>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</si>
  <si>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</si>
  <si>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</si>
  <si>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</si>
  <si>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</si>
  <si>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</si>
  <si>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FISICO</t>
  </si>
  <si>
    <t>Total Evaluación</t>
  </si>
  <si>
    <t>NO REGISTRA</t>
  </si>
  <si>
    <t>CIENCIAS</t>
  </si>
  <si>
    <t>C-O-07-1</t>
  </si>
  <si>
    <t>RODRIGUEZ VILLAMIZAR</t>
  </si>
  <si>
    <t>IRLENE EVELYNE</t>
  </si>
  <si>
    <t>erodriguezvster@gmail.com</t>
  </si>
  <si>
    <t xml:space="preserve">NO REGISTRA </t>
  </si>
  <si>
    <t xml:space="preserve">NEIVA </t>
  </si>
  <si>
    <t>MAGISTER EN CIENCIAS MICROBIOLOGIA/2007</t>
  </si>
  <si>
    <t xml:space="preserve">SALAZAR BUITRAGO </t>
  </si>
  <si>
    <t xml:space="preserve">NELSON ARTURO </t>
  </si>
  <si>
    <t>salazarnelson@gmail.com</t>
  </si>
  <si>
    <t xml:space="preserve">CARRERA 37 No. 1D -42 PISO 3 </t>
  </si>
  <si>
    <t>BOGOTA</t>
  </si>
  <si>
    <t>MICROBIOLOGO/UNIVERSIDAD DE LOS ANDES /1985</t>
  </si>
  <si>
    <t>MAGISTER BIOLOGIA MOLECULAR / INSTITUTO CIENTIFICO WEIZMANN (REHOVOT ISRAEL)1990</t>
  </si>
  <si>
    <t>Ph.D. PARASITOLOGIA MOLECULAR/ UNIVERSIDAD DE LONDRES ESCUELA DE HIGIENE Y MEDICINA TROPICAL /1996</t>
  </si>
  <si>
    <t>ALVAREZ GUERRERO</t>
  </si>
  <si>
    <t>GUILLERMO JR</t>
  </si>
  <si>
    <t>alvarex7412@yahoo.es</t>
  </si>
  <si>
    <t>CARRERA 65 No. 169A -50 CASA 21</t>
  </si>
  <si>
    <t>BACTERIOLOGO/ PONTIFICIA UNIVERSIDAD JAVERIANA /1998</t>
  </si>
  <si>
    <t>ESPECIALISTA EN CIENCIA Y TECNOLOGIA DE ALIMENTOS/ UNIVERSIDAD NACIONAL /2007</t>
  </si>
  <si>
    <t>MAGISTER EN MICROBIOLOGIA/PONTIFICIA UNIVERSIDAD JAVERIANA /2002</t>
  </si>
  <si>
    <t>VASQUEZ CASTILLO</t>
  </si>
  <si>
    <t>JORGE ALBERTO</t>
  </si>
  <si>
    <t>jorvasco1@gmail.com</t>
  </si>
  <si>
    <t>CALLE 13C NO. 75-95 C 29</t>
  </si>
  <si>
    <t>CALI</t>
  </si>
  <si>
    <t>BACTERIOLOGO/UNIVERSIDAD DEL VALLE/2003</t>
  </si>
  <si>
    <t>MASTER EN BIOTECNOLOGIA/UNIVERSIDAD DE ANTIOQUIA/2007</t>
  </si>
  <si>
    <t>QUINTERO ACEVEDO</t>
  </si>
  <si>
    <t>LUZ EMERITA</t>
  </si>
  <si>
    <t>luqa19@hotmail.com</t>
  </si>
  <si>
    <t>CARRERA 2 NO 12-22 PISO 1 COTA</t>
  </si>
  <si>
    <t>CUNDINAMARCA</t>
  </si>
  <si>
    <t>BACTERIOLOGA Y LABORATORISTA CLINICO/UNIVERSIDAD INDUSTRIALDE SANTANDER/1992</t>
  </si>
  <si>
    <t>VIVERO GOMEZ</t>
  </si>
  <si>
    <t>RAFAEL JOSE</t>
  </si>
  <si>
    <t>rajovigo2001@yahoo.com /rajovigo2001@gmail.com</t>
  </si>
  <si>
    <t>CALLE 48B NO 77-91</t>
  </si>
  <si>
    <t>MEDELLIN</t>
  </si>
  <si>
    <t>BIOLOGO CON ENFASIS EN BIOTECNOLOGIA/UNIVERSIDAD DE SUCRE/2007</t>
  </si>
  <si>
    <t>MAGISTER EN BIOLOGIA/UNIVERSIDAD DE ANTIOQUIA/2011</t>
  </si>
  <si>
    <t>CANDIDATO A DOCTORADO EN BIOTECNOLOGIA/ UNIVERSIDAD NACIONAL DE COLOMBIA</t>
  </si>
  <si>
    <t xml:space="preserve">LA HOJA DE VIDA NO CUMPLE CON LOS PARAMETROS ESTABLECIDOS POR LA UNIVERSIDAD </t>
  </si>
  <si>
    <t>CAMARGO JIMENEZ</t>
  </si>
  <si>
    <t>MARIA HELENA</t>
  </si>
  <si>
    <t>camargomhc@gmail.com</t>
  </si>
  <si>
    <t>CALLE 2C NO. 53A-59</t>
  </si>
  <si>
    <t>BOGOTA D.C</t>
  </si>
  <si>
    <t>BIOLOGA/UNIVERSIDAD NACIONAL DE COLOMBIA/2000</t>
  </si>
  <si>
    <t>MAGISTER EN BIOQUIMICA/UNIVERSIDAD NACIONAL DE COLOMBIA/2010</t>
  </si>
  <si>
    <t xml:space="preserve">RONDON SALAZAR </t>
  </si>
  <si>
    <t>LILIANA</t>
  </si>
  <si>
    <t>naniron@gmail.com</t>
  </si>
  <si>
    <t xml:space="preserve">CRA 6 BIS A NO 61-17 B/ PRADO ALTO </t>
  </si>
  <si>
    <t>IBAGUE</t>
  </si>
  <si>
    <t>BIOLOGA/ UNIVERSIDAD DEL TOLIMA/2005</t>
  </si>
  <si>
    <t>MAGISTER SCIENTIARUM MENCION MICROBIOLOGIA/INSTITUTO VENEZOLANO DE INVESTIGACIONES CIENTIFICAS (IVIC)/2011</t>
  </si>
  <si>
    <t xml:space="preserve">DOCTORADO/UNIVERSIDAD DE BUENOS AIRES (ARGENTINA)/ EN 2 AÑO DOCTORAL </t>
  </si>
  <si>
    <t>ELECTRONICO</t>
  </si>
  <si>
    <t>MARYEIMY</t>
  </si>
  <si>
    <t>VARON LOPEZ</t>
  </si>
  <si>
    <t>541136282191.</t>
  </si>
  <si>
    <t>(55)1992426473</t>
  </si>
  <si>
    <t>yeimyvar@gmail.com</t>
  </si>
  <si>
    <t xml:space="preserve">RUA DOUTOR PAULO PINTO NO 20-53 VILA INDEPENDENCIA PIRACICABA </t>
  </si>
  <si>
    <t>BRASIL</t>
  </si>
  <si>
    <t>BIOLOGO/UNIVERSIDAD DEL TOLIMA/2004</t>
  </si>
  <si>
    <t>DOCTOR EN CIENCIAS AREADE MICROBIOLOGIA AGRICOLA/UNIVERSIDAD DE SAO PAULO ESCOLA SUPERIOR DE AGRICULTURA LUIZ DE QUEIROZ ESALQ (BRASIL)/2013 PRESENTO CERTIFICADO</t>
  </si>
  <si>
    <t>PEÑA CARCAMO</t>
  </si>
  <si>
    <t>JOSE RAFAEL</t>
  </si>
  <si>
    <t>541136289296.</t>
  </si>
  <si>
    <t>joserafaelpe@gmail.com</t>
  </si>
  <si>
    <t xml:space="preserve">CARRERA 6 BIS A NO 61-17 B/ EL PRADO ALTO  </t>
  </si>
  <si>
    <t>BACTERIOLOGO/UNIVERSIDAD DE SANBUENAVENTURA/2004</t>
  </si>
  <si>
    <t>MAGISTER SCIENTIARUM EN MICROBIOLOGIA/INSTITUTO VENEZOLANO DE INVESTIGACIONES CIENTIFICAS (IVIC) (VENEZUELA )/2011</t>
  </si>
  <si>
    <t>CASTRO MOLINA</t>
  </si>
  <si>
    <t xml:space="preserve">SUSAN LORENA </t>
  </si>
  <si>
    <t>sulcastromo@unal.edu.co</t>
  </si>
  <si>
    <t>CALLE 27 SUR NO 1-59 ESTE</t>
  </si>
  <si>
    <t>BACTERIOLAGA Y LABORATORISTA CLINICO/ UNIVERSIDAD COLEGIO MAYOR DE CUNDINAMARCA /2007</t>
  </si>
  <si>
    <t>MAESTRIA EN MICROBIOLOGIA/UNIVERSIDAD NACIONALDE COLOMBIA/PENDIENTE DE CEREMONIA DE GRADO</t>
  </si>
  <si>
    <t>NO CUMPLE EL PERFIL - EL POSGRADO NO CORRESPONDE AL ÁREA DEL CONCURSO ES EM BIOQUÍMICA Y EL PERFIL EXIGE EN MICROBIOLOGÍA.</t>
  </si>
  <si>
    <t>UNIVERSIDAD FRANCISCO DE PAULA SANTANDER, 360 HORAS CÁTEDRA PARA 0,75 PTOS.
UNIVERSIDAD DEL CORHUILA DOCENTE TIEMPO COMPLETO A Y B DE 2009, A Y B DE 2010, B DE 2011, A Y B DE 2012, A Y B DE 2013 ACTUALMENTE. EXCEDE TOTAL DE PUNTOS.</t>
  </si>
  <si>
    <t>LA EXPERIENCIA DE DOCENCIA INVESTIGADOR DE LA CORHUILA SE TUVO EN CUENTA COMO EXPERIENCIA DOCENTE PPOR HACER PARTE DE LA LABOR DOCENTE. NO REGISTRA EXPERIENCIA PROFESIONAL DIFERENTE.</t>
  </si>
  <si>
    <t>REVISTA PANAMERICANA DE INFECTOOGÍA, NO INDEXADA, 6 AUTORES, AÑO 2011: 0,17 PTOS.
REVISTA CORHUILA - CONOCIMIENTO UH, NO INDEXADA, 2 AUTORES, AÑO 2010: 0,5 PTOS.
REVISTA ELECTRÓNICA DE VETERINARIA, NO INDEXADA, 1 AUTOR, AÑO 2009: 0,5 PTOS. . ARTÍCULO 2 NO INDEXADA, 1 AUTOR, AÑO 2011: 0,5 PTOS.
REVISTA LATINOAMERICANA DE PATLOGÍA CLÍNICA, (MÉXICO), NO INDEXADA, 4 AUTORES, AÑO 2009: 0,25 PTOS.
CONGRESO XXXIX DE ENFERMEDADES RESPIRATORIAS CHILENO, CON MEMORIAS, Y DÍA MUNDIAL DE LA TUBERCOLOSIS NO APLICAN PARA PUNTOS POR EXCEDER LOS ULTIMOS 5 AÑOS.
NO PRESENTA MÁS PRODUCCIÓN SUSCEPTIBLE DE ASIGNACIÓN DE PUNTOS.</t>
  </si>
  <si>
    <t>UNIVERSIDAD DEL ROSARIO, DEL 8 DE NOVIEMBRE DE 2010 AL 24 DE JUNIO DE 2013, SON 947 DÍAS PARA UN TOTAL DE 2,63 PTOS.
PROFESOR ASOCIADO UNIVERSIDAD MILITAR NUEVA GRANADA 8 NOVIEMBRE DE 2004 AL 27 DE NOVIEMBRE DE 2009, SON 1823 DÍAS PARA UN TOTAL DE 5, 06 PUNTOS.
EXCEDE EL TOTAL DE PUNTOS.</t>
  </si>
  <si>
    <t>INVESTIGADOR BECARIO POSDOCTORAL, UNIVERSIDAD DE SAN LUIS, 1° NOVIEMBRE DE 1999 A DICIEMBRE 31 DE 2002, SON 1140 DÍAS PARA UN TOTAL DE 3,17 PTOS.
INSTITUTO DE INVESTIGACIÓN BIOMÉDITA DE SEATTLE, INVESTIGADOR POSDOCTORAL ENTRE OCTUBRE DE 1996 NOVIEMBRE DE 1997. 1 AÑO, SON 1 PTO.
MINISTERIO DE SALUD EN EL LABORATORIO Y GRUPO DE INVESTIGACIÓN EN BIOLOGÍA DEL CANCER ENTRE MAYO 5 DE 1991 Y 3 DE AGOSTO DE 1992, SON 448 DÍAS PARA UN TOTAL DE 1,24 PTOS.
EXCEDE PUNTOS POR EXPERIENCIA PROFESIONAL.</t>
  </si>
  <si>
    <t>LA PRODUCCIÓN DE LOS AÑOS 1990, 1996 Y 1999 NO APLICA PARA ASIGNACIÓN DE PUNTOS EXCEDE LOS ULTIMOS 5 AÑOS. DE LAS PUBLICACIONES SOMETIDAS EN EL AÑO 2014 NO SON SUSCEPTIBLES DE PUNTUAR SOLO SE RECONOCEN LAS YA PUBLICADAS.</t>
  </si>
  <si>
    <t>ESTUDIOS DE DOCTOR EN BIOTECNOLOGIA/UNIVERSIDAD DE ANTIOQUIA/ PENDIENTE CEREMONIA DE GRADUACION</t>
  </si>
  <si>
    <t>UNIVERSIDAD CHALMERS, NO REGISTRA CERTIFICADO, SOLO EL DE ACEPTACIÓN.
CENICAÑA DEL 2 DE OCTUBRE DE 2008 AL 15 DE ENERO DE 2012, SON 1184 DÍAS PARA 3,29 PTOS
CORPORACIONES BIOLOGÓGICAS DE MEDELLÍN DESDE 2 DE MARZO DE 2005 A 31 JULIO DE 2007, SON 869 DÍAS PARA 2,42 PTOS.
EXCEDE EL TOTAL DE PUNTOS</t>
  </si>
  <si>
    <t>UNIVERSIDAD TECNOLÓGIA DE PEREIRA, CATEDRA SIN PERIODO NO SE RECONOCEN.
INSTITUTO DE QUÍMICA DE LA UNIVERSIDAD DE ANTIOQUIA, NO REGISTRA HORAS  NI PERIODOS.
POLITECNICO COLOMBIANO JAIME ISAZA HORAS CÁTEDRA SON 277 HORAS PARA 0,58 PTOS.
UNIVERSIDAD DE ANTIOQUIA - QUIMICA FARMACEÚTICA: 360 HORAS PARA 0,75 PTOS.
UNIVERSIDAD DE ANTIOQUIA CÁTEDRA 380 HORAS PARA 0,79 PTOS.
LA CERTIFICACIÓN DEL SENA NO APLICA COMO EXPERIENCIA EN DOCENCIA UNIVERSITARIA.
NO PRESENTA MÁS CERTIFICADOS.</t>
  </si>
  <si>
    <t>ARTÍCULO EN REVISTA TECNICAÑA, DEL AÑO 2009, NO INDEXADA, AUTORES 5, SON 0,25 PTOS.
PUBLICACIÓN EN MEMORIAS DE CONGRESO NACIONAL ATALAC, DEL AÑO 2012, 4 AUTORES SON 0,25 PTOS POR EL PRIMER ARTÍCULO Y 0,25 PTOS POR EL SENGUNDO ARTÍCULO DEL CONGRESO. 
EVENTO INTEERNACIONAL SOBRE HERRAMIENTAS PARA LA IDENTIFICACIÓN DE LEVADURAS DEE INTERES INDUSTRIAL, UNIVERSIDAD DEL VALLE CON PUBLLICACI´´ON DE MEMORIAS, AUTORES 5 AUTORES, AÑO 2010, SON 0,25 PTOS. 
LOS DE MAS CERTIFICADOS NO ANEXAN PUBLICACIÓN DE LAS MEMORIAS POR LO TANTO NO SE ASIGNANA PUNTOS.
PREMIO A LA INVESTIGACIÓN DE MAYOR IMPACTO EN EL AÑO, DECRETO 1824 DE 2007, ÚNICO AUTOR, NO ES POSIBLE RECONOCERLO POR EXCEDER LOS ULTIMOS 5 AÑOS.
LAS DISTINCIONES DE TESIS NO SON PREMIOS DE CONFORMIDAD CON LO ESTABLECIDO EN EL DECRETO 1279 DE 2002. NO SE ASIGNAN PUNTOS POR ESTE CONCEPTO.</t>
  </si>
  <si>
    <t>MAGISTER EN CIENCIAS AREA DE CONCENTRACION MICROBIOLOGIA AGRICOLA/UNIVERSIDAD DE LAVRAS (BRASIL)/2010</t>
  </si>
  <si>
    <t>SENA REGIONAL CALDAS, PRESTACIÓN DE SERVICIO DEL 6 DE OCTUBRE AL 19 DE DICIEMBRE DE 2004, 21 AL 30 DE DICIEMBRE DE 2005, 11 DE ENERO AL 30 DE AGOSTO DE 2005, 5 DE SEPTIEMBRE AL 28 DE DICIEMBRE DE 2005, 23 DE ENERO AL 28 DE AGOSTO DE 2006 CORRESPONDE A 674 DÍAS EQUIVALENTE A 1, 87 PTOS.
NIOO - INSTITUTO DE ECOLOGÍA, DESDE 1 DE ABRIL DE 2012 A DICIEMBRE 30 DE 2012, CORRESPONDE A 270 DÍAS EQUIVALENTE A 0,75 PTOS.</t>
  </si>
  <si>
    <t>UNIVERSIDAD DE SAO PABLO, B DE 2011, 90 HORAS EQUIVALENTE A 0,19 PTOS.
NO REGISTRA MÁS EXPERIENCIA DOCENTE.</t>
  </si>
  <si>
    <t xml:space="preserve">PLOS ONE, REVISTA HOMOLOGADA, 11 AUTORES, AÑO 2012, SON 0,73 PTOS.
REVISTA ECOTOXICOLOGY, 10 AUTORES, REVISTA HOMOLOGADA,  CATEGORÍA A1, SON 0,8 PTOS.
REVISTA NVIRONMENTAL MICROBIOLOGY, REVISTA HOMOLOGADA, CATEGORÍA A1, 7 AUTORES SON 1,14 PTOS.
LA PONENCIA NO LE ANEXÓ LA PUBLICACIÓN DE LAS MEMORIAS NO SE ASIGNAN PUNTOS.
NO PRESENTA MÁS PRODUCCIÓN INTELECTUAL. </t>
  </si>
  <si>
    <t>ESTUDIOS DE DOCTORADO EN QUIMICA BIOLOGICA/UNIVERSIDAD DE BUENOS AIRES(ARGENTINA) 2 AÑOS EN CURSO , SIN CERTIFICADO.</t>
  </si>
  <si>
    <t>NO CUMPLE EL PERFIL - EL CERTIFICADO QUE PRESENTA DE LA MAESTRÍA NO CUMPLE CON LOS REQUISITOS Y TERMINOS DE REFERENCIA DE LA CONVOCATORIA - NO SE CONOCE SI CUMPLE EN SU TOTALIDAD CON LOS REQUISITOS DE LA MAESTRÍA PARA OBTENCIÓN DEL TÍTULO.</t>
  </si>
  <si>
    <t>VICERRECTORÍA ACADÉMICA</t>
  </si>
  <si>
    <t xml:space="preserve">No. </t>
  </si>
  <si>
    <t>APELLIDO(S) Y NOMBRE(S)</t>
  </si>
  <si>
    <t>FACULTAD</t>
  </si>
  <si>
    <t>PERFIL DE LA CONVOCATORIA AL QUE ASPIRA</t>
  </si>
  <si>
    <t>VAC/BENÍTEZ/YOLANDA O.</t>
  </si>
  <si>
    <t>BACTERIÓLOGO, MICROBIÓLOGO O BIÓLOGO, CON MAESTRÍA O DOCTORADO EN CIENCIAS AFINES A LA MICROBIOLOGÍA, CON EXPERIENCIA MÍNIMA DE UN AÑO EN DOCENCIA UNIVERSITARIA O INVESTIGATIVA EN EL ÁREA.</t>
  </si>
  <si>
    <t xml:space="preserve">SALAZAR BUITRAGO NELSON ARTURO </t>
  </si>
  <si>
    <t>VIVERO GOMEZ  RAFAEL JOSE</t>
  </si>
  <si>
    <t>VASQUEZ CASTILLO JORGE ALBERTO</t>
  </si>
  <si>
    <t>VARON LOPEZ MARYEIMY</t>
  </si>
  <si>
    <t>RONDON SALAZAR LILIANA</t>
  </si>
  <si>
    <t>RODRIGUEZ VILLAMIZAR IRLENE EVELYNE</t>
  </si>
  <si>
    <t>ALVAREZ GUERRERO GUILLERMO JR</t>
  </si>
  <si>
    <t>QUINTERO ACEVEDO LUZ EMERITA</t>
  </si>
  <si>
    <t>6</t>
  </si>
  <si>
    <t>1</t>
  </si>
  <si>
    <t>7</t>
  </si>
  <si>
    <t>3</t>
  </si>
  <si>
    <t>8</t>
  </si>
  <si>
    <t>2</t>
  </si>
  <si>
    <t>10</t>
  </si>
  <si>
    <t>5</t>
  </si>
  <si>
    <t>4</t>
  </si>
  <si>
    <t>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</si>
  <si>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</si>
  <si>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</si>
  <si>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</si>
  <si>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</si>
  <si>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</si>
  <si>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</si>
  <si>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</si>
  <si>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</si>
  <si>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</si>
  <si>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</si>
  <si>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</si>
  <si>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</si>
  <si>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</si>
  <si>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</si>
  <si>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</si>
  <si>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</si>
  <si>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</si>
  <si>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</si>
  <si>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</si>
  <si>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</si>
  <si>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</si>
  <si>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</si>
  <si>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</si>
  <si>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</si>
  <si>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</si>
  <si>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</si>
  <si>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</si>
  <si>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</si>
  <si>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</si>
  <si>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</si>
  <si>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</si>
  <si>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</si>
  <si>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</si>
  <si>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</si>
  <si>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</si>
  <si>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</si>
  <si>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</si>
  <si>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</si>
  <si>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</si>
  <si>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</si>
  <si>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MICROBIOLOGA CON ENFASIS EN ALIMENTOS /UNIVERSIDAD DE PAMPLONA /2001</t>
  </si>
  <si>
    <t>MAGISTER EN MICROBIOLOGIA/PONTIFICIA UNIVERSIDAD JAVERIANA /1998</t>
  </si>
  <si>
    <t>PRUEBA DE CONOCIMIENTOS</t>
  </si>
  <si>
    <t xml:space="preserve">TOTAL </t>
  </si>
  <si>
    <t>PRESENTACIÓN ORAL/ EVALUACION JURADOS AREA (HASTA 15 PUNTOS)</t>
  </si>
  <si>
    <t>NO PRESENTÓ PRUEBAS DE CONOCIMIENTOS</t>
  </si>
  <si>
    <t>GANADOR</t>
  </si>
  <si>
    <t>ELEGIBLE</t>
  </si>
  <si>
    <r>
      <rPr>
        <b/>
        <sz val="12"/>
        <rFont val="Arial"/>
        <family val="2"/>
      </rPr>
      <t xml:space="preserve">NO ELEGIBLE </t>
    </r>
    <r>
      <rPr>
        <sz val="12"/>
        <rFont val="Arial"/>
        <family val="2"/>
      </rPr>
      <t xml:space="preserve">
</t>
    </r>
    <r>
      <rPr>
        <sz val="11"/>
        <rFont val="Arial"/>
        <family val="2"/>
      </rPr>
      <t>NO ALCANZÓ EL PUNTAJE MÍNIMO REQUERIDO</t>
    </r>
  </si>
  <si>
    <t xml:space="preserve">                                                        RESULTADOS DEFINITIVOS DE LAS PRUEBAS DE CONOCIMIENTOS,  DEL CÓDIGO DE CONCURSO C-O-07-1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</si>
</sst>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5"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sz val="10"/>
      <color rgb="FFFF0000"/>
      <name val="Arial Narrow"/>
      <family val="2"/>
    </font>
    <font>
      <b/>
      <sz val="14"/>
      <color theme="1"/>
      <name val="Arial"/>
      <family val="2"/>
    </font>
    <font>
      <b/>
      <sz val="11"/>
      <color theme="1"/>
      <name val="Arial"/>
      <family val="2"/>
    </font>
    <font>
      <b/>
      <sz val="12"/>
      <color theme="1"/>
      <name val="Arial"/>
      <family val="2"/>
    </font>
    <font>
      <sz val="9"/>
      <name val="Arial"/>
      <family val="2"/>
    </font>
    <font>
      <sz val="8"/>
      <name val="Arial"/>
      <family val="2"/>
    </font>
    <font>
      <b/>
      <sz val="11"/>
      <name val="Arial"/>
      <family val="2"/>
    </font>
    <font>
      <sz val="12"/>
      <name val="Arial"/>
      <family val="2"/>
    </font>
    <font>
      <sz val="11"/>
      <name val="Arial"/>
      <family val="2"/>
    </font>
  </fonts>
  <fills count="7">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FFFF00"/>
        <bgColor indexed="64"/>
      </patternFill>
    </fill>
    <fill>
      <patternFill patternType="solid">
        <fgColor theme="0" tint="-0.34998626667073579"/>
        <bgColor indexed="64"/>
      </patternFill>
    </fill>
  </fills>
  <borders count="9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63">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4" fillId="0" borderId="5" xfId="3"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5" xfId="0" applyFont="1" applyBorder="1" applyAlignment="1">
      <alignment vertical="center"/>
    </xf>
    <xf numFmtId="4" fontId="1" fillId="0" borderId="45" xfId="0" applyNumberFormat="1" applyFont="1" applyBorder="1" applyAlignment="1">
      <alignment vertical="center"/>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9"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90"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4" fontId="1" fillId="0" borderId="46" xfId="0" applyNumberFormat="1" applyFont="1" applyBorder="1" applyAlignment="1">
      <alignment vertical="center"/>
    </xf>
    <xf numFmtId="4" fontId="1" fillId="0" borderId="47" xfId="0" applyNumberFormat="1"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0" xfId="1" applyNumberFormat="1" applyFont="1" applyFill="1" applyBorder="1" applyAlignment="1" applyProtection="1">
      <alignment horizontal="center" vertical="center"/>
    </xf>
    <xf numFmtId="0" fontId="26" fillId="0"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9" fillId="0" borderId="0" xfId="0" applyFont="1" applyBorder="1" applyAlignment="1">
      <alignment horizontal="center"/>
    </xf>
    <xf numFmtId="0" fontId="7" fillId="0" borderId="45" xfId="4" applyFont="1" applyBorder="1" applyAlignment="1">
      <alignment horizontal="center" vertical="center" wrapText="1"/>
    </xf>
    <xf numFmtId="49" fontId="7" fillId="0" borderId="46" xfId="4" applyNumberFormat="1" applyFont="1" applyFill="1" applyBorder="1" applyAlignment="1">
      <alignment horizontal="justify" vertical="center" wrapText="1"/>
    </xf>
    <xf numFmtId="2" fontId="13" fillId="0" borderId="46" xfId="4" applyNumberFormat="1" applyFont="1" applyBorder="1" applyAlignment="1">
      <alignment horizontal="center" vertical="center" wrapText="1"/>
    </xf>
    <xf numFmtId="0" fontId="7" fillId="0" borderId="49" xfId="4" applyFont="1" applyBorder="1" applyAlignment="1">
      <alignment horizontal="center" vertical="center" wrapText="1"/>
    </xf>
    <xf numFmtId="49" fontId="7" fillId="0" borderId="7" xfId="4" applyNumberFormat="1" applyFont="1" applyFill="1" applyBorder="1" applyAlignment="1">
      <alignment horizontal="justify" vertical="center" wrapText="1"/>
    </xf>
    <xf numFmtId="2" fontId="13" fillId="0" borderId="7" xfId="4" applyNumberFormat="1" applyFont="1" applyBorder="1" applyAlignment="1">
      <alignment horizontal="center" vertical="center" wrapText="1"/>
    </xf>
    <xf numFmtId="0" fontId="7" fillId="0" borderId="51" xfId="4" applyFont="1" applyBorder="1" applyAlignment="1">
      <alignment horizontal="center" vertical="center" wrapText="1"/>
    </xf>
    <xf numFmtId="49" fontId="7" fillId="0" borderId="52" xfId="4" applyNumberFormat="1" applyFont="1" applyFill="1" applyBorder="1" applyAlignment="1">
      <alignment horizontal="justify" vertical="center" wrapText="1"/>
    </xf>
    <xf numFmtId="2" fontId="13" fillId="0" borderId="52" xfId="4" applyNumberFormat="1" applyFont="1" applyBorder="1" applyAlignment="1">
      <alignment horizontal="center" vertical="center" wrapText="1"/>
    </xf>
    <xf numFmtId="0" fontId="31" fillId="0" borderId="0" xfId="4" applyFont="1"/>
    <xf numFmtId="0" fontId="7" fillId="0" borderId="0" xfId="4" applyFont="1"/>
    <xf numFmtId="0" fontId="7" fillId="0" borderId="0" xfId="4" applyFont="1" applyAlignment="1">
      <alignment horizontal="left"/>
    </xf>
    <xf numFmtId="4" fontId="0" fillId="0" borderId="0" xfId="0" applyNumberFormat="1"/>
    <xf numFmtId="49" fontId="2" fillId="0" borderId="58" xfId="0" applyNumberFormat="1" applyFont="1" applyBorder="1" applyAlignment="1">
      <alignment vertical="center"/>
    </xf>
    <xf numFmtId="49" fontId="2" fillId="0" borderId="49" xfId="0" applyNumberFormat="1" applyFont="1" applyBorder="1" applyAlignment="1">
      <alignment vertical="center"/>
    </xf>
    <xf numFmtId="49" fontId="2" fillId="0" borderId="51" xfId="0" applyNumberFormat="1" applyFont="1" applyBorder="1" applyAlignment="1">
      <alignment vertical="center"/>
    </xf>
    <xf numFmtId="0" fontId="9" fillId="6" borderId="1" xfId="4" applyFont="1" applyFill="1" applyBorder="1" applyAlignment="1" applyProtection="1">
      <alignment horizontal="center" vertical="center" wrapText="1"/>
    </xf>
    <xf numFmtId="4" fontId="13" fillId="0" borderId="46" xfId="1" applyNumberFormat="1" applyFont="1" applyFill="1" applyBorder="1" applyAlignment="1" applyProtection="1">
      <alignment horizontal="center" vertical="center"/>
    </xf>
    <xf numFmtId="4" fontId="13" fillId="0" borderId="7" xfId="1" applyNumberFormat="1" applyFont="1" applyFill="1" applyBorder="1" applyAlignment="1" applyProtection="1">
      <alignment horizontal="center" vertical="center"/>
    </xf>
    <xf numFmtId="4" fontId="13" fillId="0" borderId="52" xfId="1" applyNumberFormat="1" applyFont="1" applyFill="1" applyBorder="1" applyAlignment="1" applyProtection="1">
      <alignment horizontal="center" vertical="center"/>
    </xf>
    <xf numFmtId="2" fontId="33" fillId="0" borderId="50" xfId="4" applyNumberFormat="1" applyFont="1" applyBorder="1" applyAlignment="1">
      <alignment horizontal="center" vertical="center" wrapText="1"/>
    </xf>
    <xf numFmtId="2" fontId="33" fillId="0" borderId="53" xfId="4" applyNumberFormat="1" applyFont="1" applyBorder="1" applyAlignment="1">
      <alignment horizontal="center" vertical="center" wrapText="1"/>
    </xf>
    <xf numFmtId="2" fontId="13" fillId="0" borderId="47" xfId="4" applyNumberFormat="1" applyFont="1" applyBorder="1" applyAlignment="1">
      <alignment horizontal="center" vertical="center" wrapText="1"/>
    </xf>
    <xf numFmtId="2" fontId="13" fillId="0" borderId="50" xfId="4" applyNumberFormat="1" applyFont="1" applyBorder="1" applyAlignment="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16"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4" fontId="7" fillId="0" borderId="52" xfId="1" applyNumberFormat="1" applyFont="1" applyFill="1" applyBorder="1" applyAlignment="1" applyProtection="1">
      <alignment horizontal="justify" vertical="center" wrapText="1"/>
    </xf>
    <xf numFmtId="4" fontId="9" fillId="0" borderId="21"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0" fontId="27" fillId="0" borderId="0" xfId="0" applyFont="1" applyBorder="1" applyAlignment="1">
      <alignment horizontal="center"/>
    </xf>
    <xf numFmtId="0" fontId="28" fillId="0" borderId="0" xfId="0" applyFont="1" applyBorder="1" applyAlignment="1">
      <alignment horizontal="center"/>
    </xf>
    <xf numFmtId="0" fontId="7" fillId="0" borderId="46" xfId="4" applyFont="1" applyBorder="1" applyAlignment="1">
      <alignment horizontal="center" vertical="center" wrapText="1"/>
    </xf>
    <xf numFmtId="0" fontId="7" fillId="0" borderId="7" xfId="4" applyFont="1" applyBorder="1" applyAlignment="1">
      <alignment horizontal="center" vertical="center" wrapText="1"/>
    </xf>
    <xf numFmtId="0" fontId="7" fillId="0" borderId="52" xfId="4" applyFont="1" applyBorder="1" applyAlignment="1">
      <alignment horizontal="center" vertical="center" wrapText="1"/>
    </xf>
    <xf numFmtId="2" fontId="30" fillId="0" borderId="46" xfId="4" applyNumberFormat="1" applyFont="1" applyBorder="1" applyAlignment="1">
      <alignment horizontal="center" vertical="center" wrapText="1"/>
    </xf>
    <xf numFmtId="2" fontId="30" fillId="0" borderId="7" xfId="4" applyNumberFormat="1" applyFont="1" applyBorder="1" applyAlignment="1">
      <alignment horizontal="center" vertical="center" wrapText="1"/>
    </xf>
    <xf numFmtId="2" fontId="30" fillId="0" borderId="52" xfId="4" applyNumberFormat="1" applyFont="1" applyBorder="1" applyAlignment="1">
      <alignment horizontal="center" vertical="center" wrapText="1"/>
    </xf>
    <xf numFmtId="0" fontId="9" fillId="6" borderId="61" xfId="4" applyFont="1" applyFill="1" applyBorder="1" applyAlignment="1">
      <alignment horizontal="center" vertical="center" wrapText="1"/>
    </xf>
    <xf numFmtId="0" fontId="9" fillId="6" borderId="64" xfId="4" applyFont="1" applyFill="1" applyBorder="1" applyAlignment="1">
      <alignment horizontal="center" vertical="center" wrapText="1"/>
    </xf>
    <xf numFmtId="0" fontId="9" fillId="6" borderId="2" xfId="4" applyFont="1" applyFill="1" applyBorder="1" applyAlignment="1">
      <alignment horizontal="center" vertical="center" wrapText="1"/>
    </xf>
    <xf numFmtId="0" fontId="9" fillId="6" borderId="3" xfId="4" applyFont="1" applyFill="1" applyBorder="1" applyAlignment="1">
      <alignment horizontal="center" vertical="center" wrapText="1"/>
    </xf>
    <xf numFmtId="2" fontId="32" fillId="6" borderId="1" xfId="4" applyNumberFormat="1" applyFont="1" applyFill="1" applyBorder="1" applyAlignment="1">
      <alignment horizontal="center" vertical="center" wrapText="1"/>
    </xf>
    <xf numFmtId="0" fontId="32" fillId="6" borderId="1" xfId="4" applyFont="1" applyFill="1" applyBorder="1" applyAlignment="1" applyProtection="1">
      <alignment horizontal="center" vertical="center"/>
    </xf>
    <xf numFmtId="0" fontId="13" fillId="6" borderId="1" xfId="4" applyFont="1" applyFill="1" applyBorder="1" applyAlignment="1" applyProtection="1">
      <alignment horizontal="center" vertical="center"/>
    </xf>
    <xf numFmtId="0" fontId="8" fillId="6" borderId="1" xfId="4" applyFont="1" applyFill="1" applyBorder="1" applyAlignment="1" applyProtection="1">
      <alignment horizontal="center" vertical="center"/>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2</xdr:col>
      <xdr:colOff>885825</xdr:colOff>
      <xdr:row>2</xdr:row>
      <xdr:rowOff>104775</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38100"/>
          <a:ext cx="2324100"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eimyvar@gmail.com" TargetMode="External"/><Relationship Id="rId3" Type="http://schemas.openxmlformats.org/officeDocument/2006/relationships/hyperlink" Target="mailto:alvarex7412@yahoo.es" TargetMode="External"/><Relationship Id="rId7" Type="http://schemas.openxmlformats.org/officeDocument/2006/relationships/hyperlink" Target="mailto:naniron@gmail.com" TargetMode="External"/><Relationship Id="rId2" Type="http://schemas.openxmlformats.org/officeDocument/2006/relationships/hyperlink" Target="mailto:salazarnelson@gmail.com" TargetMode="External"/><Relationship Id="rId1" Type="http://schemas.openxmlformats.org/officeDocument/2006/relationships/hyperlink" Target="mailto:erodriguezvster@gmail.com" TargetMode="External"/><Relationship Id="rId6" Type="http://schemas.openxmlformats.org/officeDocument/2006/relationships/hyperlink" Target="mailto:camargomhc@gmail.com" TargetMode="External"/><Relationship Id="rId11" Type="http://schemas.openxmlformats.org/officeDocument/2006/relationships/printerSettings" Target="../printerSettings/printerSettings1.bin"/><Relationship Id="rId5" Type="http://schemas.openxmlformats.org/officeDocument/2006/relationships/hyperlink" Target="mailto:luqa19@hotmail.com" TargetMode="External"/><Relationship Id="rId10" Type="http://schemas.openxmlformats.org/officeDocument/2006/relationships/hyperlink" Target="mailto:sulcastromo@unal.edu.co" TargetMode="External"/><Relationship Id="rId4" Type="http://schemas.openxmlformats.org/officeDocument/2006/relationships/hyperlink" Target="mailto:jorvasco1@gmail.com" TargetMode="External"/><Relationship Id="rId9" Type="http://schemas.openxmlformats.org/officeDocument/2006/relationships/hyperlink" Target="mailto:joserafaelpe@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5"/>
  <sheetViews>
    <sheetView zoomScale="70" zoomScaleNormal="70" workbookViewId="0">
      <selection activeCell="A12" sqref="A12"/>
    </sheetView>
  </sheetViews>
  <sheetFormatPr baseColWidth="10" defaultRowHeight="16.5" x14ac:dyDescent="0.3"/>
  <cols>
    <col min="1" max="1" width="4.28515625" style="3"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208" t="s">
        <v>98</v>
      </c>
      <c r="B1" s="209"/>
      <c r="C1" s="209"/>
      <c r="D1" s="209"/>
      <c r="E1" s="209"/>
      <c r="F1" s="209"/>
      <c r="G1" s="209"/>
      <c r="H1" s="209"/>
      <c r="I1" s="209"/>
      <c r="J1" s="209"/>
      <c r="K1" s="209"/>
      <c r="L1" s="209"/>
      <c r="M1" s="209"/>
      <c r="N1" s="209"/>
      <c r="O1" s="209"/>
      <c r="P1" s="209"/>
      <c r="Q1" s="209"/>
      <c r="R1" s="209"/>
      <c r="S1" s="209"/>
      <c r="T1" s="209"/>
      <c r="U1" s="209"/>
      <c r="V1" s="209"/>
      <c r="W1" s="209"/>
      <c r="X1" s="209"/>
      <c r="Z1" s="121">
        <f>COUNTA(C:C)-1</f>
        <v>11</v>
      </c>
    </row>
    <row r="2" spans="1:26" ht="17.25" thickBot="1" x14ac:dyDescent="0.35">
      <c r="A2" s="208" t="s">
        <v>99</v>
      </c>
      <c r="B2" s="209"/>
      <c r="C2" s="209"/>
      <c r="D2" s="209"/>
      <c r="E2" s="209"/>
      <c r="F2" s="209"/>
      <c r="G2" s="209"/>
      <c r="H2" s="209"/>
      <c r="I2" s="209"/>
      <c r="J2" s="209"/>
      <c r="K2" s="209"/>
      <c r="L2" s="209"/>
      <c r="M2" s="209"/>
      <c r="N2" s="209"/>
      <c r="O2" s="209"/>
      <c r="P2" s="209"/>
      <c r="Q2" s="209"/>
      <c r="R2" s="209"/>
      <c r="S2" s="209"/>
      <c r="T2" s="209"/>
      <c r="U2" s="209"/>
      <c r="V2" s="209"/>
      <c r="W2" s="209"/>
      <c r="X2" s="209"/>
      <c r="Z2" s="1" t="str">
        <f>IF(RIGHT(LEFT(A2,FIND("-",A2)+1),1)="P","PLANTA","OCASIONAL")</f>
        <v>OCASIONAL</v>
      </c>
    </row>
    <row r="3" spans="1:26" s="1" customFormat="1" ht="13.5" customHeight="1" thickBot="1" x14ac:dyDescent="0.25">
      <c r="A3" s="212" t="s">
        <v>93</v>
      </c>
      <c r="B3" s="202" t="s">
        <v>91</v>
      </c>
      <c r="C3" s="202" t="s">
        <v>92</v>
      </c>
      <c r="D3" s="202" t="s">
        <v>89</v>
      </c>
      <c r="E3" s="202" t="s">
        <v>90</v>
      </c>
      <c r="F3" s="202" t="s">
        <v>0</v>
      </c>
      <c r="G3" s="202" t="s">
        <v>1</v>
      </c>
      <c r="H3" s="202" t="s">
        <v>2</v>
      </c>
      <c r="I3" s="205" t="s">
        <v>3</v>
      </c>
      <c r="J3" s="215" t="s">
        <v>4</v>
      </c>
      <c r="K3" s="216"/>
      <c r="L3" s="216"/>
      <c r="M3" s="217"/>
      <c r="N3" s="202" t="s">
        <v>5</v>
      </c>
      <c r="O3" s="202" t="s">
        <v>88</v>
      </c>
      <c r="P3" s="202" t="s">
        <v>6</v>
      </c>
      <c r="Q3" s="210" t="s">
        <v>16</v>
      </c>
      <c r="R3" s="210" t="s">
        <v>17</v>
      </c>
      <c r="S3" s="210" t="s">
        <v>18</v>
      </c>
      <c r="T3" s="210" t="s">
        <v>19</v>
      </c>
      <c r="U3" s="210" t="s">
        <v>20</v>
      </c>
      <c r="V3" s="210" t="s">
        <v>21</v>
      </c>
      <c r="W3" s="210" t="s">
        <v>22</v>
      </c>
      <c r="X3" s="205" t="s">
        <v>96</v>
      </c>
    </row>
    <row r="4" spans="1:26" s="1" customFormat="1" ht="15.75" customHeight="1" thickBot="1" x14ac:dyDescent="0.25">
      <c r="A4" s="213"/>
      <c r="B4" s="203"/>
      <c r="C4" s="203"/>
      <c r="D4" s="203"/>
      <c r="E4" s="203"/>
      <c r="F4" s="203"/>
      <c r="G4" s="203"/>
      <c r="H4" s="203"/>
      <c r="I4" s="206"/>
      <c r="J4" s="205" t="s">
        <v>7</v>
      </c>
      <c r="K4" s="123"/>
      <c r="L4" s="123" t="s">
        <v>8</v>
      </c>
      <c r="M4" s="124"/>
      <c r="N4" s="203"/>
      <c r="O4" s="203"/>
      <c r="P4" s="203"/>
      <c r="Q4" s="211"/>
      <c r="R4" s="211"/>
      <c r="S4" s="211"/>
      <c r="T4" s="211"/>
      <c r="U4" s="211"/>
      <c r="V4" s="211"/>
      <c r="W4" s="211"/>
      <c r="X4" s="206"/>
    </row>
    <row r="5" spans="1:26" s="1" customFormat="1" ht="13.5" customHeight="1" thickBot="1" x14ac:dyDescent="0.25">
      <c r="A5" s="214"/>
      <c r="B5" s="204"/>
      <c r="C5" s="204"/>
      <c r="D5" s="204"/>
      <c r="E5" s="204"/>
      <c r="F5" s="204"/>
      <c r="G5" s="204"/>
      <c r="H5" s="204"/>
      <c r="I5" s="207"/>
      <c r="J5" s="207"/>
      <c r="K5" s="124" t="s">
        <v>85</v>
      </c>
      <c r="L5" s="126" t="s">
        <v>86</v>
      </c>
      <c r="M5" s="126" t="s">
        <v>87</v>
      </c>
      <c r="N5" s="204"/>
      <c r="O5" s="204"/>
      <c r="P5" s="204"/>
      <c r="Q5" s="211"/>
      <c r="R5" s="211"/>
      <c r="S5" s="211"/>
      <c r="T5" s="211"/>
      <c r="U5" s="211"/>
      <c r="V5" s="211"/>
      <c r="W5" s="211"/>
      <c r="X5" s="207"/>
    </row>
    <row r="6" spans="1:26" s="1" customFormat="1" ht="38.25" x14ac:dyDescent="0.2">
      <c r="A6" s="191" t="s">
        <v>221</v>
      </c>
      <c r="B6" s="130" t="s">
        <v>94</v>
      </c>
      <c r="C6" s="125">
        <v>60263136</v>
      </c>
      <c r="D6" s="125" t="s">
        <v>100</v>
      </c>
      <c r="E6" s="175" t="s">
        <v>101</v>
      </c>
      <c r="F6" s="125">
        <v>3134502873</v>
      </c>
      <c r="G6" s="127" t="s">
        <v>102</v>
      </c>
      <c r="H6" s="125" t="s">
        <v>103</v>
      </c>
      <c r="I6" s="125" t="s">
        <v>104</v>
      </c>
      <c r="J6" s="125" t="s">
        <v>263</v>
      </c>
      <c r="K6" s="125" t="s">
        <v>97</v>
      </c>
      <c r="L6" s="125" t="s">
        <v>105</v>
      </c>
      <c r="M6" s="125" t="s">
        <v>103</v>
      </c>
      <c r="N6" s="125">
        <v>59</v>
      </c>
      <c r="O6" s="125" t="s">
        <v>95</v>
      </c>
      <c r="P6" s="128"/>
      <c r="Q6" s="131">
        <v>0</v>
      </c>
      <c r="R6" s="151">
        <v>0</v>
      </c>
      <c r="S6" s="151">
        <v>0</v>
      </c>
      <c r="T6" s="151">
        <v>0</v>
      </c>
      <c r="U6" s="151">
        <v>0</v>
      </c>
      <c r="V6" s="151">
        <v>0</v>
      </c>
      <c r="W6" s="151">
        <v>0</v>
      </c>
      <c r="X6" s="152">
        <v>0</v>
      </c>
    </row>
    <row r="7" spans="1:26" s="2" customFormat="1" ht="38.25" x14ac:dyDescent="0.2">
      <c r="A7" s="192" t="s">
        <v>218</v>
      </c>
      <c r="B7" s="133" t="s">
        <v>94</v>
      </c>
      <c r="C7" s="122">
        <v>19479443</v>
      </c>
      <c r="D7" s="122" t="s">
        <v>106</v>
      </c>
      <c r="E7" s="176" t="s">
        <v>107</v>
      </c>
      <c r="F7" s="122">
        <v>3115014703</v>
      </c>
      <c r="G7" s="153" t="s">
        <v>108</v>
      </c>
      <c r="H7" s="122" t="s">
        <v>109</v>
      </c>
      <c r="I7" s="122" t="s">
        <v>110</v>
      </c>
      <c r="J7" s="122" t="s">
        <v>111</v>
      </c>
      <c r="K7" s="122" t="s">
        <v>97</v>
      </c>
      <c r="L7" s="122" t="s">
        <v>112</v>
      </c>
      <c r="M7" s="122" t="s">
        <v>113</v>
      </c>
      <c r="N7" s="122">
        <v>128</v>
      </c>
      <c r="O7" s="122" t="s">
        <v>95</v>
      </c>
      <c r="P7" s="129"/>
      <c r="Q7" s="132"/>
      <c r="R7" s="133"/>
      <c r="S7" s="133"/>
      <c r="T7" s="133"/>
      <c r="U7" s="133"/>
      <c r="V7" s="133"/>
      <c r="W7" s="133"/>
      <c r="X7" s="134"/>
    </row>
    <row r="8" spans="1:26" s="2" customFormat="1" ht="38.25" x14ac:dyDescent="0.2">
      <c r="A8" s="192" t="s">
        <v>215</v>
      </c>
      <c r="B8" s="133" t="s">
        <v>94</v>
      </c>
      <c r="C8" s="122">
        <v>79736405</v>
      </c>
      <c r="D8" s="122" t="s">
        <v>114</v>
      </c>
      <c r="E8" s="176" t="s">
        <v>115</v>
      </c>
      <c r="F8" s="122">
        <v>3215590307</v>
      </c>
      <c r="G8" s="153" t="s">
        <v>116</v>
      </c>
      <c r="H8" s="122" t="s">
        <v>117</v>
      </c>
      <c r="I8" s="122" t="s">
        <v>110</v>
      </c>
      <c r="J8" s="122" t="s">
        <v>118</v>
      </c>
      <c r="K8" s="122" t="s">
        <v>119</v>
      </c>
      <c r="L8" s="122" t="s">
        <v>120</v>
      </c>
      <c r="M8" s="122" t="s">
        <v>103</v>
      </c>
      <c r="N8" s="122">
        <v>25</v>
      </c>
      <c r="O8" s="122" t="s">
        <v>95</v>
      </c>
      <c r="P8" s="129"/>
      <c r="Q8" s="132"/>
      <c r="R8" s="133"/>
      <c r="S8" s="133"/>
      <c r="T8" s="133"/>
      <c r="U8" s="133"/>
      <c r="V8" s="133"/>
      <c r="W8" s="133"/>
      <c r="X8" s="134"/>
    </row>
    <row r="9" spans="1:26" s="2" customFormat="1" ht="38.25" x14ac:dyDescent="0.2">
      <c r="A9" s="192" t="s">
        <v>216</v>
      </c>
      <c r="B9" s="133" t="s">
        <v>94</v>
      </c>
      <c r="C9" s="122">
        <v>94430096</v>
      </c>
      <c r="D9" s="122" t="s">
        <v>121</v>
      </c>
      <c r="E9" s="176" t="s">
        <v>122</v>
      </c>
      <c r="F9" s="122">
        <v>3146328161</v>
      </c>
      <c r="G9" s="153" t="s">
        <v>123</v>
      </c>
      <c r="H9" s="122" t="s">
        <v>124</v>
      </c>
      <c r="I9" s="122" t="s">
        <v>125</v>
      </c>
      <c r="J9" s="122" t="s">
        <v>126</v>
      </c>
      <c r="K9" s="122" t="s">
        <v>97</v>
      </c>
      <c r="L9" s="122" t="s">
        <v>127</v>
      </c>
      <c r="M9" s="122" t="s">
        <v>188</v>
      </c>
      <c r="N9" s="122">
        <v>48</v>
      </c>
      <c r="O9" s="122" t="s">
        <v>95</v>
      </c>
      <c r="P9" s="129"/>
      <c r="Q9" s="132"/>
      <c r="R9" s="133"/>
      <c r="S9" s="133"/>
      <c r="T9" s="133"/>
      <c r="U9" s="133"/>
      <c r="V9" s="133"/>
      <c r="W9" s="133"/>
      <c r="X9" s="134"/>
    </row>
    <row r="10" spans="1:26" s="2" customFormat="1" ht="38.25" x14ac:dyDescent="0.2">
      <c r="A10" s="192" t="s">
        <v>217</v>
      </c>
      <c r="B10" s="133" t="s">
        <v>94</v>
      </c>
      <c r="C10" s="122">
        <v>63327589</v>
      </c>
      <c r="D10" s="122" t="s">
        <v>128</v>
      </c>
      <c r="E10" s="176" t="s">
        <v>129</v>
      </c>
      <c r="F10" s="122">
        <v>3108317953</v>
      </c>
      <c r="G10" s="153" t="s">
        <v>130</v>
      </c>
      <c r="H10" s="122" t="s">
        <v>131</v>
      </c>
      <c r="I10" s="122" t="s">
        <v>132</v>
      </c>
      <c r="J10" s="122" t="s">
        <v>133</v>
      </c>
      <c r="K10" s="122" t="s">
        <v>97</v>
      </c>
      <c r="L10" s="122" t="s">
        <v>264</v>
      </c>
      <c r="M10" s="122" t="s">
        <v>103</v>
      </c>
      <c r="N10" s="122">
        <v>23</v>
      </c>
      <c r="O10" s="122" t="s">
        <v>95</v>
      </c>
      <c r="P10" s="129"/>
      <c r="Q10" s="132"/>
      <c r="R10" s="133"/>
      <c r="S10" s="133"/>
      <c r="T10" s="133"/>
      <c r="U10" s="133"/>
      <c r="V10" s="133"/>
      <c r="W10" s="133"/>
      <c r="X10" s="134"/>
    </row>
    <row r="11" spans="1:26" s="1" customFormat="1" ht="38.25" x14ac:dyDescent="0.2">
      <c r="A11" s="192" t="s">
        <v>213</v>
      </c>
      <c r="B11" s="133" t="s">
        <v>94</v>
      </c>
      <c r="C11" s="122">
        <v>92546771</v>
      </c>
      <c r="D11" s="122" t="s">
        <v>134</v>
      </c>
      <c r="E11" s="176" t="s">
        <v>135</v>
      </c>
      <c r="F11" s="122">
        <v>3006786498</v>
      </c>
      <c r="G11" s="122" t="s">
        <v>136</v>
      </c>
      <c r="H11" s="122" t="s">
        <v>137</v>
      </c>
      <c r="I11" s="122" t="s">
        <v>138</v>
      </c>
      <c r="J11" s="122" t="s">
        <v>139</v>
      </c>
      <c r="K11" s="122" t="s">
        <v>97</v>
      </c>
      <c r="L11" s="122" t="s">
        <v>140</v>
      </c>
      <c r="M11" s="122" t="s">
        <v>141</v>
      </c>
      <c r="N11" s="122">
        <v>61</v>
      </c>
      <c r="O11" s="122" t="s">
        <v>95</v>
      </c>
      <c r="P11" s="129" t="s">
        <v>142</v>
      </c>
      <c r="Q11" s="135"/>
      <c r="R11" s="136"/>
      <c r="S11" s="136"/>
      <c r="T11" s="136"/>
      <c r="U11" s="136"/>
      <c r="V11" s="136"/>
      <c r="W11" s="136"/>
      <c r="X11" s="137"/>
    </row>
    <row r="12" spans="1:26" s="2" customFormat="1" ht="51" x14ac:dyDescent="0.2">
      <c r="A12" s="192" t="s">
        <v>219</v>
      </c>
      <c r="B12" s="133" t="s">
        <v>94</v>
      </c>
      <c r="C12" s="122">
        <v>52104925</v>
      </c>
      <c r="D12" s="122" t="s">
        <v>143</v>
      </c>
      <c r="E12" s="174" t="s">
        <v>144</v>
      </c>
      <c r="F12" s="122">
        <v>3208436532</v>
      </c>
      <c r="G12" s="153" t="s">
        <v>145</v>
      </c>
      <c r="H12" s="122" t="s">
        <v>146</v>
      </c>
      <c r="I12" s="122" t="s">
        <v>147</v>
      </c>
      <c r="J12" s="122" t="s">
        <v>148</v>
      </c>
      <c r="K12" s="122" t="s">
        <v>97</v>
      </c>
      <c r="L12" s="122" t="s">
        <v>149</v>
      </c>
      <c r="M12" s="122" t="s">
        <v>103</v>
      </c>
      <c r="N12" s="122">
        <v>15</v>
      </c>
      <c r="O12" s="122" t="s">
        <v>95</v>
      </c>
      <c r="P12" s="129" t="s">
        <v>181</v>
      </c>
      <c r="Q12" s="132"/>
      <c r="R12" s="133"/>
      <c r="S12" s="133"/>
      <c r="T12" s="133"/>
      <c r="U12" s="133"/>
      <c r="V12" s="133"/>
      <c r="W12" s="133"/>
      <c r="X12" s="134"/>
    </row>
    <row r="13" spans="1:26" s="2" customFormat="1" ht="51" x14ac:dyDescent="0.2">
      <c r="A13" s="192" t="s">
        <v>220</v>
      </c>
      <c r="B13" s="133" t="s">
        <v>94</v>
      </c>
      <c r="C13" s="122">
        <v>38142619</v>
      </c>
      <c r="D13" s="122" t="s">
        <v>150</v>
      </c>
      <c r="E13" s="176" t="s">
        <v>151</v>
      </c>
      <c r="F13" s="122" t="s">
        <v>161</v>
      </c>
      <c r="G13" s="153" t="s">
        <v>152</v>
      </c>
      <c r="H13" s="122" t="s">
        <v>153</v>
      </c>
      <c r="I13" s="122" t="s">
        <v>154</v>
      </c>
      <c r="J13" s="122" t="s">
        <v>155</v>
      </c>
      <c r="K13" s="122" t="s">
        <v>97</v>
      </c>
      <c r="L13" s="122" t="s">
        <v>156</v>
      </c>
      <c r="M13" s="122" t="s">
        <v>157</v>
      </c>
      <c r="N13" s="122">
        <v>24</v>
      </c>
      <c r="O13" s="122" t="s">
        <v>158</v>
      </c>
      <c r="P13" s="129"/>
      <c r="Q13" s="132"/>
      <c r="R13" s="133"/>
      <c r="S13" s="133"/>
      <c r="T13" s="133"/>
      <c r="U13" s="133"/>
      <c r="V13" s="133"/>
      <c r="W13" s="133"/>
      <c r="X13" s="134"/>
    </row>
    <row r="14" spans="1:26" s="2" customFormat="1" ht="51" x14ac:dyDescent="0.2">
      <c r="A14" s="192" t="s">
        <v>214</v>
      </c>
      <c r="B14" s="133" t="s">
        <v>94</v>
      </c>
      <c r="C14" s="122">
        <v>28556259</v>
      </c>
      <c r="D14" s="122" t="s">
        <v>160</v>
      </c>
      <c r="E14" s="176" t="s">
        <v>159</v>
      </c>
      <c r="F14" s="122" t="s">
        <v>162</v>
      </c>
      <c r="G14" s="153" t="s">
        <v>163</v>
      </c>
      <c r="H14" s="122" t="s">
        <v>164</v>
      </c>
      <c r="I14" s="122" t="s">
        <v>165</v>
      </c>
      <c r="J14" s="122" t="s">
        <v>166</v>
      </c>
      <c r="K14" s="122" t="s">
        <v>97</v>
      </c>
      <c r="L14" s="122" t="s">
        <v>192</v>
      </c>
      <c r="M14" s="122" t="s">
        <v>167</v>
      </c>
      <c r="N14" s="122">
        <v>30</v>
      </c>
      <c r="O14" s="122" t="s">
        <v>158</v>
      </c>
      <c r="P14" s="129"/>
      <c r="Q14" s="132"/>
      <c r="R14" s="133"/>
      <c r="S14" s="133"/>
      <c r="T14" s="133"/>
      <c r="U14" s="133"/>
      <c r="V14" s="133"/>
      <c r="W14" s="133"/>
      <c r="X14" s="134"/>
    </row>
    <row r="15" spans="1:26" s="2" customFormat="1" ht="51" x14ac:dyDescent="0.2">
      <c r="A15" s="192" t="s">
        <v>222</v>
      </c>
      <c r="B15" s="133" t="s">
        <v>94</v>
      </c>
      <c r="C15" s="122">
        <v>8851466</v>
      </c>
      <c r="D15" s="122" t="s">
        <v>168</v>
      </c>
      <c r="E15" s="176" t="s">
        <v>169</v>
      </c>
      <c r="F15" s="122" t="s">
        <v>170</v>
      </c>
      <c r="G15" s="153" t="s">
        <v>171</v>
      </c>
      <c r="H15" s="122" t="s">
        <v>172</v>
      </c>
      <c r="I15" s="122" t="s">
        <v>154</v>
      </c>
      <c r="J15" s="122" t="s">
        <v>173</v>
      </c>
      <c r="K15" s="122" t="s">
        <v>97</v>
      </c>
      <c r="L15" s="122" t="s">
        <v>174</v>
      </c>
      <c r="M15" s="122" t="s">
        <v>196</v>
      </c>
      <c r="N15" s="122">
        <v>14</v>
      </c>
      <c r="O15" s="122" t="s">
        <v>158</v>
      </c>
      <c r="P15" s="129"/>
      <c r="Q15" s="132"/>
      <c r="R15" s="133"/>
      <c r="S15" s="133"/>
      <c r="T15" s="133"/>
      <c r="U15" s="133"/>
      <c r="V15" s="133"/>
      <c r="W15" s="133"/>
      <c r="X15" s="134"/>
    </row>
    <row r="16" spans="1:26" s="1" customFormat="1" ht="114.75" x14ac:dyDescent="0.2">
      <c r="A16" s="192" t="s">
        <v>223</v>
      </c>
      <c r="B16" s="133" t="s">
        <v>94</v>
      </c>
      <c r="C16" s="122">
        <v>53155448</v>
      </c>
      <c r="D16" s="122" t="s">
        <v>175</v>
      </c>
      <c r="E16" s="174" t="s">
        <v>176</v>
      </c>
      <c r="F16" s="122">
        <v>3114852546</v>
      </c>
      <c r="G16" s="153" t="s">
        <v>177</v>
      </c>
      <c r="H16" s="122" t="s">
        <v>178</v>
      </c>
      <c r="I16" s="122" t="s">
        <v>154</v>
      </c>
      <c r="J16" s="122" t="s">
        <v>179</v>
      </c>
      <c r="K16" s="122" t="s">
        <v>97</v>
      </c>
      <c r="L16" s="122" t="s">
        <v>180</v>
      </c>
      <c r="M16" s="122" t="s">
        <v>103</v>
      </c>
      <c r="N16" s="122">
        <v>83</v>
      </c>
      <c r="O16" s="122" t="s">
        <v>95</v>
      </c>
      <c r="P16" s="129" t="s">
        <v>197</v>
      </c>
      <c r="Q16" s="135"/>
      <c r="R16" s="136"/>
      <c r="S16" s="136"/>
      <c r="T16" s="136"/>
      <c r="U16" s="136"/>
      <c r="V16" s="136"/>
      <c r="W16" s="136"/>
      <c r="X16" s="137"/>
    </row>
    <row r="17" spans="1:24" s="2" customFormat="1" ht="12.75" x14ac:dyDescent="0.2">
      <c r="A17" s="192" t="s">
        <v>224</v>
      </c>
      <c r="B17" s="133"/>
      <c r="C17" s="122"/>
      <c r="D17" s="122"/>
      <c r="E17" s="122"/>
      <c r="F17" s="122"/>
      <c r="G17" s="122"/>
      <c r="H17" s="122"/>
      <c r="I17" s="122"/>
      <c r="J17" s="122"/>
      <c r="K17" s="122"/>
      <c r="L17" s="122"/>
      <c r="M17" s="122"/>
      <c r="N17" s="122"/>
      <c r="O17" s="122"/>
      <c r="P17" s="129"/>
      <c r="Q17" s="132"/>
      <c r="R17" s="133"/>
      <c r="S17" s="133"/>
      <c r="T17" s="133"/>
      <c r="U17" s="133"/>
      <c r="V17" s="133"/>
      <c r="W17" s="133"/>
      <c r="X17" s="134"/>
    </row>
    <row r="18" spans="1:24" s="2" customFormat="1" ht="12.75" x14ac:dyDescent="0.2">
      <c r="A18" s="192" t="s">
        <v>225</v>
      </c>
      <c r="B18" s="133"/>
      <c r="C18" s="122"/>
      <c r="D18" s="122"/>
      <c r="E18" s="122"/>
      <c r="F18" s="122"/>
      <c r="G18" s="122"/>
      <c r="H18" s="122"/>
      <c r="I18" s="122"/>
      <c r="J18" s="122"/>
      <c r="K18" s="122"/>
      <c r="L18" s="122"/>
      <c r="M18" s="122"/>
      <c r="N18" s="122"/>
      <c r="O18" s="122"/>
      <c r="P18" s="129"/>
      <c r="Q18" s="132"/>
      <c r="R18" s="133"/>
      <c r="S18" s="133"/>
      <c r="T18" s="133"/>
      <c r="U18" s="133"/>
      <c r="V18" s="133"/>
      <c r="W18" s="133"/>
      <c r="X18" s="134"/>
    </row>
    <row r="19" spans="1:24" s="2" customFormat="1" ht="12.75" x14ac:dyDescent="0.2">
      <c r="A19" s="192" t="s">
        <v>226</v>
      </c>
      <c r="B19" s="133"/>
      <c r="C19" s="122"/>
      <c r="D19" s="122"/>
      <c r="E19" s="122"/>
      <c r="F19" s="122"/>
      <c r="G19" s="122"/>
      <c r="H19" s="122"/>
      <c r="I19" s="122"/>
      <c r="J19" s="122"/>
      <c r="K19" s="122"/>
      <c r="L19" s="122"/>
      <c r="M19" s="122"/>
      <c r="N19" s="122"/>
      <c r="O19" s="122"/>
      <c r="P19" s="129"/>
      <c r="Q19" s="132"/>
      <c r="R19" s="133"/>
      <c r="S19" s="133"/>
      <c r="T19" s="133"/>
      <c r="U19" s="133"/>
      <c r="V19" s="133"/>
      <c r="W19" s="133"/>
      <c r="X19" s="134"/>
    </row>
    <row r="20" spans="1:24" s="2" customFormat="1" ht="12.75" x14ac:dyDescent="0.2">
      <c r="A20" s="192" t="s">
        <v>227</v>
      </c>
      <c r="B20" s="133"/>
      <c r="C20" s="122"/>
      <c r="D20" s="122"/>
      <c r="E20" s="122"/>
      <c r="F20" s="122"/>
      <c r="G20" s="122"/>
      <c r="H20" s="122"/>
      <c r="I20" s="122"/>
      <c r="J20" s="122"/>
      <c r="K20" s="122"/>
      <c r="L20" s="122"/>
      <c r="M20" s="122"/>
      <c r="N20" s="122"/>
      <c r="O20" s="122"/>
      <c r="P20" s="129"/>
      <c r="Q20" s="132"/>
      <c r="R20" s="133"/>
      <c r="S20" s="133"/>
      <c r="T20" s="133"/>
      <c r="U20" s="133"/>
      <c r="V20" s="133"/>
      <c r="W20" s="133"/>
      <c r="X20" s="134"/>
    </row>
    <row r="21" spans="1:24" s="1" customFormat="1" ht="12.75" x14ac:dyDescent="0.2">
      <c r="A21" s="192" t="s">
        <v>228</v>
      </c>
      <c r="B21" s="133"/>
      <c r="C21" s="122"/>
      <c r="D21" s="122"/>
      <c r="E21" s="122"/>
      <c r="F21" s="122"/>
      <c r="G21" s="122"/>
      <c r="H21" s="122"/>
      <c r="I21" s="122"/>
      <c r="J21" s="122"/>
      <c r="K21" s="122"/>
      <c r="L21" s="122"/>
      <c r="M21" s="122"/>
      <c r="N21" s="122"/>
      <c r="O21" s="122"/>
      <c r="P21" s="129"/>
      <c r="Q21" s="135"/>
      <c r="R21" s="136"/>
      <c r="S21" s="136"/>
      <c r="T21" s="136"/>
      <c r="U21" s="136"/>
      <c r="V21" s="136"/>
      <c r="W21" s="136"/>
      <c r="X21" s="137"/>
    </row>
    <row r="22" spans="1:24" s="2" customFormat="1" ht="12.75" x14ac:dyDescent="0.2">
      <c r="A22" s="192" t="s">
        <v>229</v>
      </c>
      <c r="B22" s="133"/>
      <c r="C22" s="122"/>
      <c r="D22" s="122"/>
      <c r="E22" s="122"/>
      <c r="F22" s="122"/>
      <c r="G22" s="122"/>
      <c r="H22" s="122"/>
      <c r="I22" s="122"/>
      <c r="J22" s="122"/>
      <c r="K22" s="122"/>
      <c r="L22" s="122"/>
      <c r="M22" s="122"/>
      <c r="N22" s="122"/>
      <c r="O22" s="122"/>
      <c r="P22" s="129"/>
      <c r="Q22" s="132"/>
      <c r="R22" s="133"/>
      <c r="S22" s="133"/>
      <c r="T22" s="133"/>
      <c r="U22" s="133"/>
      <c r="V22" s="133"/>
      <c r="W22" s="133"/>
      <c r="X22" s="134"/>
    </row>
    <row r="23" spans="1:24" s="2" customFormat="1" ht="12.75" x14ac:dyDescent="0.2">
      <c r="A23" s="192" t="s">
        <v>230</v>
      </c>
      <c r="B23" s="133"/>
      <c r="C23" s="122"/>
      <c r="D23" s="122"/>
      <c r="E23" s="122"/>
      <c r="F23" s="122"/>
      <c r="G23" s="122"/>
      <c r="H23" s="122"/>
      <c r="I23" s="122"/>
      <c r="J23" s="122"/>
      <c r="K23" s="122"/>
      <c r="L23" s="122"/>
      <c r="M23" s="122"/>
      <c r="N23" s="122"/>
      <c r="O23" s="122"/>
      <c r="P23" s="129"/>
      <c r="Q23" s="132"/>
      <c r="R23" s="133"/>
      <c r="S23" s="133"/>
      <c r="T23" s="133"/>
      <c r="U23" s="133"/>
      <c r="V23" s="133"/>
      <c r="W23" s="133"/>
      <c r="X23" s="134"/>
    </row>
    <row r="24" spans="1:24" s="2" customFormat="1" ht="12.75" x14ac:dyDescent="0.2">
      <c r="A24" s="192" t="s">
        <v>231</v>
      </c>
      <c r="B24" s="133"/>
      <c r="C24" s="122"/>
      <c r="D24" s="122"/>
      <c r="E24" s="122"/>
      <c r="F24" s="122"/>
      <c r="G24" s="122"/>
      <c r="H24" s="122"/>
      <c r="I24" s="122"/>
      <c r="J24" s="122"/>
      <c r="K24" s="122"/>
      <c r="L24" s="122"/>
      <c r="M24" s="122"/>
      <c r="N24" s="122"/>
      <c r="O24" s="122"/>
      <c r="P24" s="129"/>
      <c r="Q24" s="132"/>
      <c r="R24" s="133"/>
      <c r="S24" s="133"/>
      <c r="T24" s="133"/>
      <c r="U24" s="133"/>
      <c r="V24" s="133"/>
      <c r="W24" s="133"/>
      <c r="X24" s="134"/>
    </row>
    <row r="25" spans="1:24" s="2" customFormat="1" ht="12.75" x14ac:dyDescent="0.2">
      <c r="A25" s="192" t="s">
        <v>232</v>
      </c>
      <c r="B25" s="133"/>
      <c r="C25" s="122"/>
      <c r="D25" s="122"/>
      <c r="E25" s="122"/>
      <c r="F25" s="122"/>
      <c r="G25" s="122"/>
      <c r="H25" s="122"/>
      <c r="I25" s="122"/>
      <c r="J25" s="122"/>
      <c r="K25" s="122"/>
      <c r="L25" s="122"/>
      <c r="M25" s="122"/>
      <c r="N25" s="122"/>
      <c r="O25" s="122"/>
      <c r="P25" s="129"/>
      <c r="Q25" s="132"/>
      <c r="R25" s="133"/>
      <c r="S25" s="133"/>
      <c r="T25" s="133"/>
      <c r="U25" s="133"/>
      <c r="V25" s="133"/>
      <c r="W25" s="133"/>
      <c r="X25" s="134"/>
    </row>
    <row r="26" spans="1:24" x14ac:dyDescent="0.3">
      <c r="A26" s="192" t="s">
        <v>233</v>
      </c>
      <c r="B26" s="138"/>
      <c r="C26" s="139"/>
      <c r="D26" s="139"/>
      <c r="E26" s="140"/>
      <c r="F26" s="140"/>
      <c r="G26" s="140"/>
      <c r="H26" s="140"/>
      <c r="I26" s="140"/>
      <c r="J26" s="138"/>
      <c r="K26" s="138"/>
      <c r="L26" s="138"/>
      <c r="M26" s="138"/>
      <c r="N26" s="138"/>
      <c r="O26" s="138"/>
      <c r="P26" s="141"/>
      <c r="Q26" s="142"/>
      <c r="R26" s="138"/>
      <c r="S26" s="138"/>
      <c r="T26" s="138"/>
      <c r="U26" s="138"/>
      <c r="V26" s="138"/>
      <c r="W26" s="138"/>
      <c r="X26" s="143"/>
    </row>
    <row r="27" spans="1:24" x14ac:dyDescent="0.3">
      <c r="A27" s="192" t="s">
        <v>234</v>
      </c>
      <c r="B27" s="138"/>
      <c r="C27" s="139"/>
      <c r="D27" s="139"/>
      <c r="E27" s="140"/>
      <c r="F27" s="140"/>
      <c r="G27" s="140"/>
      <c r="H27" s="140"/>
      <c r="I27" s="140"/>
      <c r="J27" s="138"/>
      <c r="K27" s="138"/>
      <c r="L27" s="138"/>
      <c r="M27" s="138"/>
      <c r="N27" s="138"/>
      <c r="O27" s="138"/>
      <c r="P27" s="141"/>
      <c r="Q27" s="142"/>
      <c r="R27" s="138"/>
      <c r="S27" s="138"/>
      <c r="T27" s="138"/>
      <c r="U27" s="138"/>
      <c r="V27" s="138"/>
      <c r="W27" s="138"/>
      <c r="X27" s="143"/>
    </row>
    <row r="28" spans="1:24" x14ac:dyDescent="0.3">
      <c r="A28" s="192" t="s">
        <v>235</v>
      </c>
      <c r="B28" s="138"/>
      <c r="C28" s="139"/>
      <c r="D28" s="139"/>
      <c r="E28" s="140"/>
      <c r="F28" s="140"/>
      <c r="G28" s="140"/>
      <c r="H28" s="140"/>
      <c r="I28" s="140"/>
      <c r="J28" s="138"/>
      <c r="K28" s="138"/>
      <c r="L28" s="138"/>
      <c r="M28" s="138"/>
      <c r="N28" s="138"/>
      <c r="O28" s="138"/>
      <c r="P28" s="141"/>
      <c r="Q28" s="142"/>
      <c r="R28" s="138"/>
      <c r="S28" s="138"/>
      <c r="T28" s="138"/>
      <c r="U28" s="138"/>
      <c r="V28" s="138"/>
      <c r="W28" s="138"/>
      <c r="X28" s="143"/>
    </row>
    <row r="29" spans="1:24" x14ac:dyDescent="0.3">
      <c r="A29" s="192" t="s">
        <v>236</v>
      </c>
      <c r="B29" s="138"/>
      <c r="C29" s="139"/>
      <c r="D29" s="139"/>
      <c r="E29" s="140"/>
      <c r="F29" s="140"/>
      <c r="G29" s="140"/>
      <c r="H29" s="140"/>
      <c r="I29" s="140"/>
      <c r="J29" s="138"/>
      <c r="K29" s="138"/>
      <c r="L29" s="138"/>
      <c r="M29" s="138"/>
      <c r="N29" s="138"/>
      <c r="O29" s="138"/>
      <c r="P29" s="141"/>
      <c r="Q29" s="142"/>
      <c r="R29" s="138"/>
      <c r="S29" s="138"/>
      <c r="T29" s="138"/>
      <c r="U29" s="138"/>
      <c r="V29" s="138"/>
      <c r="W29" s="138"/>
      <c r="X29" s="143"/>
    </row>
    <row r="30" spans="1:24" x14ac:dyDescent="0.3">
      <c r="A30" s="192" t="s">
        <v>237</v>
      </c>
      <c r="B30" s="138"/>
      <c r="C30" s="139"/>
      <c r="D30" s="139"/>
      <c r="E30" s="140" t="str">
        <f>TRIM(RIGHT(SUBSTITUTE(E29,"-", REPT("-",LEN(E29))),LEN(E29)))</f>
        <v/>
      </c>
      <c r="F30" s="140"/>
      <c r="G30" s="140"/>
      <c r="H30" s="140"/>
      <c r="I30" s="140"/>
      <c r="J30" s="138"/>
      <c r="K30" s="138"/>
      <c r="L30" s="138"/>
      <c r="M30" s="138"/>
      <c r="N30" s="138"/>
      <c r="O30" s="138"/>
      <c r="P30" s="141"/>
      <c r="Q30" s="142"/>
      <c r="R30" s="138"/>
      <c r="S30" s="138"/>
      <c r="T30" s="138"/>
      <c r="U30" s="138"/>
      <c r="V30" s="138"/>
      <c r="W30" s="138"/>
      <c r="X30" s="143"/>
    </row>
    <row r="31" spans="1:24" x14ac:dyDescent="0.3">
      <c r="A31" s="192" t="s">
        <v>238</v>
      </c>
      <c r="B31" s="138"/>
      <c r="C31" s="139"/>
      <c r="D31" s="139"/>
      <c r="E31" s="144" t="str">
        <f>RIGHT(E29,1)</f>
        <v/>
      </c>
      <c r="F31" s="140"/>
      <c r="G31" s="140"/>
      <c r="H31" s="140"/>
      <c r="I31" s="140"/>
      <c r="J31" s="138"/>
      <c r="K31" s="138"/>
      <c r="L31" s="138"/>
      <c r="M31" s="138"/>
      <c r="N31" s="138"/>
      <c r="O31" s="138"/>
      <c r="P31" s="141"/>
      <c r="Q31" s="142"/>
      <c r="R31" s="138"/>
      <c r="S31" s="138"/>
      <c r="T31" s="138"/>
      <c r="U31" s="138"/>
      <c r="V31" s="138"/>
      <c r="W31" s="138"/>
      <c r="X31" s="143"/>
    </row>
    <row r="32" spans="1:24" x14ac:dyDescent="0.3">
      <c r="A32" s="192" t="s">
        <v>239</v>
      </c>
      <c r="B32" s="138"/>
      <c r="C32" s="139"/>
      <c r="D32" s="139"/>
      <c r="E32" s="140"/>
      <c r="F32" s="140"/>
      <c r="G32" s="140"/>
      <c r="H32" s="140"/>
      <c r="I32" s="140"/>
      <c r="J32" s="138"/>
      <c r="K32" s="138"/>
      <c r="L32" s="138"/>
      <c r="M32" s="138"/>
      <c r="N32" s="138"/>
      <c r="O32" s="138"/>
      <c r="P32" s="141"/>
      <c r="Q32" s="142"/>
      <c r="R32" s="138"/>
      <c r="S32" s="138"/>
      <c r="T32" s="138"/>
      <c r="U32" s="138"/>
      <c r="V32" s="138"/>
      <c r="W32" s="138"/>
      <c r="X32" s="143"/>
    </row>
    <row r="33" spans="1:24" x14ac:dyDescent="0.3">
      <c r="A33" s="192" t="s">
        <v>240</v>
      </c>
      <c r="B33" s="138"/>
      <c r="C33" s="139"/>
      <c r="D33" s="139"/>
      <c r="E33" s="140"/>
      <c r="F33" s="140"/>
      <c r="G33" s="140"/>
      <c r="H33" s="140"/>
      <c r="I33" s="140"/>
      <c r="J33" s="138"/>
      <c r="K33" s="138"/>
      <c r="L33" s="138"/>
      <c r="M33" s="138"/>
      <c r="N33" s="138"/>
      <c r="O33" s="138"/>
      <c r="P33" s="141"/>
      <c r="Q33" s="142"/>
      <c r="R33" s="138"/>
      <c r="S33" s="138"/>
      <c r="T33" s="138"/>
      <c r="U33" s="138"/>
      <c r="V33" s="138"/>
      <c r="W33" s="138"/>
      <c r="X33" s="143"/>
    </row>
    <row r="34" spans="1:24" x14ac:dyDescent="0.3">
      <c r="A34" s="192" t="s">
        <v>241</v>
      </c>
      <c r="B34" s="138"/>
      <c r="C34" s="139"/>
      <c r="D34" s="139"/>
      <c r="E34" s="140"/>
      <c r="F34" s="140"/>
      <c r="G34" s="140"/>
      <c r="H34" s="140"/>
      <c r="I34" s="140"/>
      <c r="J34" s="138"/>
      <c r="K34" s="138"/>
      <c r="L34" s="138"/>
      <c r="M34" s="138"/>
      <c r="N34" s="138"/>
      <c r="O34" s="138"/>
      <c r="P34" s="141"/>
      <c r="Q34" s="142"/>
      <c r="R34" s="138"/>
      <c r="S34" s="138"/>
      <c r="T34" s="138"/>
      <c r="U34" s="138"/>
      <c r="V34" s="138"/>
      <c r="W34" s="138"/>
      <c r="X34" s="143"/>
    </row>
    <row r="35" spans="1:24" x14ac:dyDescent="0.3">
      <c r="A35" s="192" t="s">
        <v>242</v>
      </c>
      <c r="B35" s="138"/>
      <c r="C35" s="139"/>
      <c r="D35" s="139"/>
      <c r="E35" s="140"/>
      <c r="F35" s="140"/>
      <c r="G35" s="140"/>
      <c r="H35" s="140"/>
      <c r="I35" s="140"/>
      <c r="J35" s="138"/>
      <c r="K35" s="138"/>
      <c r="L35" s="138"/>
      <c r="M35" s="138"/>
      <c r="N35" s="138"/>
      <c r="O35" s="138"/>
      <c r="P35" s="141"/>
      <c r="Q35" s="142"/>
      <c r="R35" s="138"/>
      <c r="S35" s="138"/>
      <c r="T35" s="138"/>
      <c r="U35" s="138"/>
      <c r="V35" s="138"/>
      <c r="W35" s="138"/>
      <c r="X35" s="143"/>
    </row>
    <row r="36" spans="1:24" x14ac:dyDescent="0.3">
      <c r="A36" s="192" t="s">
        <v>243</v>
      </c>
      <c r="B36" s="138"/>
      <c r="C36" s="139"/>
      <c r="D36" s="139"/>
      <c r="E36" s="140"/>
      <c r="F36" s="140"/>
      <c r="G36" s="140"/>
      <c r="H36" s="140"/>
      <c r="I36" s="140"/>
      <c r="J36" s="138"/>
      <c r="K36" s="138"/>
      <c r="L36" s="138"/>
      <c r="M36" s="138"/>
      <c r="N36" s="138"/>
      <c r="O36" s="138"/>
      <c r="P36" s="141"/>
      <c r="Q36" s="142"/>
      <c r="R36" s="138"/>
      <c r="S36" s="138"/>
      <c r="T36" s="138"/>
      <c r="U36" s="138"/>
      <c r="V36" s="138"/>
      <c r="W36" s="138"/>
      <c r="X36" s="143"/>
    </row>
    <row r="37" spans="1:24" x14ac:dyDescent="0.3">
      <c r="A37" s="192" t="s">
        <v>244</v>
      </c>
      <c r="B37" s="138"/>
      <c r="C37" s="139"/>
      <c r="D37" s="139"/>
      <c r="E37" s="140"/>
      <c r="F37" s="140"/>
      <c r="G37" s="140"/>
      <c r="H37" s="140"/>
      <c r="I37" s="140"/>
      <c r="J37" s="138"/>
      <c r="K37" s="138"/>
      <c r="L37" s="138"/>
      <c r="M37" s="138"/>
      <c r="N37" s="138"/>
      <c r="O37" s="138"/>
      <c r="P37" s="141"/>
      <c r="Q37" s="142"/>
      <c r="R37" s="138"/>
      <c r="S37" s="138"/>
      <c r="T37" s="138"/>
      <c r="U37" s="138"/>
      <c r="V37" s="138"/>
      <c r="W37" s="138"/>
      <c r="X37" s="143"/>
    </row>
    <row r="38" spans="1:24" x14ac:dyDescent="0.3">
      <c r="A38" s="192" t="s">
        <v>245</v>
      </c>
      <c r="B38" s="138"/>
      <c r="C38" s="139"/>
      <c r="D38" s="139"/>
      <c r="E38" s="140"/>
      <c r="F38" s="140"/>
      <c r="G38" s="140"/>
      <c r="H38" s="140"/>
      <c r="I38" s="140"/>
      <c r="J38" s="138"/>
      <c r="K38" s="138"/>
      <c r="L38" s="138"/>
      <c r="M38" s="138"/>
      <c r="N38" s="138"/>
      <c r="O38" s="138"/>
      <c r="P38" s="141"/>
      <c r="Q38" s="142"/>
      <c r="R38" s="138"/>
      <c r="S38" s="138"/>
      <c r="T38" s="138"/>
      <c r="U38" s="138"/>
      <c r="V38" s="138"/>
      <c r="W38" s="138"/>
      <c r="X38" s="143"/>
    </row>
    <row r="39" spans="1:24" x14ac:dyDescent="0.3">
      <c r="A39" s="192" t="s">
        <v>246</v>
      </c>
      <c r="B39" s="138"/>
      <c r="C39" s="139"/>
      <c r="D39" s="139"/>
      <c r="E39" s="140"/>
      <c r="F39" s="140"/>
      <c r="G39" s="140"/>
      <c r="H39" s="140"/>
      <c r="I39" s="140"/>
      <c r="J39" s="138"/>
      <c r="K39" s="138"/>
      <c r="L39" s="138"/>
      <c r="M39" s="138"/>
      <c r="N39" s="138"/>
      <c r="O39" s="138"/>
      <c r="P39" s="141"/>
      <c r="Q39" s="142"/>
      <c r="R39" s="138"/>
      <c r="S39" s="138"/>
      <c r="T39" s="138"/>
      <c r="U39" s="138"/>
      <c r="V39" s="138"/>
      <c r="W39" s="138"/>
      <c r="X39" s="143"/>
    </row>
    <row r="40" spans="1:24" x14ac:dyDescent="0.3">
      <c r="A40" s="192" t="s">
        <v>247</v>
      </c>
      <c r="B40" s="138"/>
      <c r="C40" s="139"/>
      <c r="D40" s="139"/>
      <c r="E40" s="140"/>
      <c r="F40" s="140"/>
      <c r="G40" s="140"/>
      <c r="H40" s="140"/>
      <c r="I40" s="140"/>
      <c r="J40" s="138"/>
      <c r="K40" s="138"/>
      <c r="L40" s="138"/>
      <c r="M40" s="138"/>
      <c r="N40" s="138"/>
      <c r="O40" s="138"/>
      <c r="P40" s="141"/>
      <c r="Q40" s="142"/>
      <c r="R40" s="138"/>
      <c r="S40" s="138"/>
      <c r="T40" s="138"/>
      <c r="U40" s="138"/>
      <c r="V40" s="138"/>
      <c r="W40" s="138"/>
      <c r="X40" s="143"/>
    </row>
    <row r="41" spans="1:24" x14ac:dyDescent="0.3">
      <c r="A41" s="192" t="s">
        <v>248</v>
      </c>
      <c r="B41" s="138"/>
      <c r="C41" s="139"/>
      <c r="D41" s="139"/>
      <c r="E41" s="140"/>
      <c r="F41" s="140"/>
      <c r="G41" s="140"/>
      <c r="H41" s="140"/>
      <c r="I41" s="140"/>
      <c r="J41" s="138"/>
      <c r="K41" s="138"/>
      <c r="L41" s="138"/>
      <c r="M41" s="138"/>
      <c r="N41" s="138"/>
      <c r="O41" s="138"/>
      <c r="P41" s="141"/>
      <c r="Q41" s="142"/>
      <c r="R41" s="138"/>
      <c r="S41" s="138"/>
      <c r="T41" s="138"/>
      <c r="U41" s="138"/>
      <c r="V41" s="138"/>
      <c r="W41" s="138"/>
      <c r="X41" s="143"/>
    </row>
    <row r="42" spans="1:24" x14ac:dyDescent="0.3">
      <c r="A42" s="192" t="s">
        <v>249</v>
      </c>
      <c r="B42" s="138"/>
      <c r="C42" s="139"/>
      <c r="D42" s="139"/>
      <c r="E42" s="140"/>
      <c r="F42" s="140"/>
      <c r="G42" s="140"/>
      <c r="H42" s="140"/>
      <c r="I42" s="140"/>
      <c r="J42" s="138"/>
      <c r="K42" s="138"/>
      <c r="L42" s="138"/>
      <c r="M42" s="138"/>
      <c r="N42" s="138"/>
      <c r="O42" s="138"/>
      <c r="P42" s="141"/>
      <c r="Q42" s="142"/>
      <c r="R42" s="138"/>
      <c r="S42" s="138"/>
      <c r="T42" s="138"/>
      <c r="U42" s="138"/>
      <c r="V42" s="138"/>
      <c r="W42" s="138"/>
      <c r="X42" s="143"/>
    </row>
    <row r="43" spans="1:24" x14ac:dyDescent="0.3">
      <c r="A43" s="192" t="s">
        <v>250</v>
      </c>
      <c r="B43" s="138"/>
      <c r="C43" s="139"/>
      <c r="D43" s="139"/>
      <c r="E43" s="140"/>
      <c r="F43" s="140"/>
      <c r="G43" s="140"/>
      <c r="H43" s="140"/>
      <c r="I43" s="140"/>
      <c r="J43" s="138"/>
      <c r="K43" s="138"/>
      <c r="L43" s="138"/>
      <c r="M43" s="138"/>
      <c r="N43" s="138"/>
      <c r="O43" s="138"/>
      <c r="P43" s="141"/>
      <c r="Q43" s="142"/>
      <c r="R43" s="138"/>
      <c r="S43" s="138"/>
      <c r="T43" s="138"/>
      <c r="U43" s="138"/>
      <c r="V43" s="138"/>
      <c r="W43" s="138"/>
      <c r="X43" s="143"/>
    </row>
    <row r="44" spans="1:24" x14ac:dyDescent="0.3">
      <c r="A44" s="192" t="s">
        <v>251</v>
      </c>
      <c r="B44" s="138"/>
      <c r="C44" s="139"/>
      <c r="D44" s="139"/>
      <c r="E44" s="140"/>
      <c r="F44" s="140"/>
      <c r="G44" s="140"/>
      <c r="H44" s="140"/>
      <c r="I44" s="140"/>
      <c r="J44" s="138"/>
      <c r="K44" s="138"/>
      <c r="L44" s="138"/>
      <c r="M44" s="138"/>
      <c r="N44" s="138"/>
      <c r="O44" s="138"/>
      <c r="P44" s="141"/>
      <c r="Q44" s="142"/>
      <c r="R44" s="138"/>
      <c r="S44" s="138"/>
      <c r="T44" s="138"/>
      <c r="U44" s="138"/>
      <c r="V44" s="138"/>
      <c r="W44" s="138"/>
      <c r="X44" s="143"/>
    </row>
    <row r="45" spans="1:24" x14ac:dyDescent="0.3">
      <c r="A45" s="192" t="s">
        <v>252</v>
      </c>
      <c r="B45" s="138"/>
      <c r="C45" s="139"/>
      <c r="D45" s="139"/>
      <c r="E45" s="140"/>
      <c r="F45" s="140"/>
      <c r="G45" s="140"/>
      <c r="H45" s="140"/>
      <c r="I45" s="140"/>
      <c r="J45" s="138"/>
      <c r="K45" s="138"/>
      <c r="L45" s="138"/>
      <c r="M45" s="138"/>
      <c r="N45" s="138"/>
      <c r="O45" s="138"/>
      <c r="P45" s="141"/>
      <c r="Q45" s="142"/>
      <c r="R45" s="138"/>
      <c r="S45" s="138"/>
      <c r="T45" s="138"/>
      <c r="U45" s="138"/>
      <c r="V45" s="138"/>
      <c r="W45" s="138"/>
      <c r="X45" s="143"/>
    </row>
    <row r="46" spans="1:24" x14ac:dyDescent="0.3">
      <c r="A46" s="192" t="s">
        <v>253</v>
      </c>
      <c r="B46" s="138"/>
      <c r="C46" s="139"/>
      <c r="D46" s="139"/>
      <c r="E46" s="140"/>
      <c r="F46" s="140"/>
      <c r="G46" s="140"/>
      <c r="H46" s="140"/>
      <c r="I46" s="140"/>
      <c r="J46" s="138"/>
      <c r="K46" s="138"/>
      <c r="L46" s="138"/>
      <c r="M46" s="138"/>
      <c r="N46" s="138"/>
      <c r="O46" s="138"/>
      <c r="P46" s="141"/>
      <c r="Q46" s="142"/>
      <c r="R46" s="138"/>
      <c r="S46" s="138"/>
      <c r="T46" s="138"/>
      <c r="U46" s="138"/>
      <c r="V46" s="138"/>
      <c r="W46" s="138"/>
      <c r="X46" s="143"/>
    </row>
    <row r="47" spans="1:24" x14ac:dyDescent="0.3">
      <c r="A47" s="192" t="s">
        <v>254</v>
      </c>
      <c r="B47" s="138"/>
      <c r="C47" s="139"/>
      <c r="D47" s="139"/>
      <c r="E47" s="140"/>
      <c r="F47" s="140"/>
      <c r="G47" s="140"/>
      <c r="H47" s="140"/>
      <c r="I47" s="140"/>
      <c r="J47" s="138"/>
      <c r="K47" s="138"/>
      <c r="L47" s="138"/>
      <c r="M47" s="138"/>
      <c r="N47" s="138"/>
      <c r="O47" s="138"/>
      <c r="P47" s="141"/>
      <c r="Q47" s="142"/>
      <c r="R47" s="138"/>
      <c r="S47" s="138"/>
      <c r="T47" s="138"/>
      <c r="U47" s="138"/>
      <c r="V47" s="138"/>
      <c r="W47" s="138"/>
      <c r="X47" s="143"/>
    </row>
    <row r="48" spans="1:24" x14ac:dyDescent="0.3">
      <c r="A48" s="192" t="s">
        <v>255</v>
      </c>
      <c r="B48" s="138"/>
      <c r="C48" s="139"/>
      <c r="D48" s="139"/>
      <c r="E48" s="140"/>
      <c r="F48" s="140"/>
      <c r="G48" s="140"/>
      <c r="H48" s="140"/>
      <c r="I48" s="140"/>
      <c r="J48" s="138"/>
      <c r="K48" s="138"/>
      <c r="L48" s="138"/>
      <c r="M48" s="138"/>
      <c r="N48" s="138"/>
      <c r="O48" s="138"/>
      <c r="P48" s="141"/>
      <c r="Q48" s="142"/>
      <c r="R48" s="138"/>
      <c r="S48" s="138"/>
      <c r="T48" s="138"/>
      <c r="U48" s="138"/>
      <c r="V48" s="138"/>
      <c r="W48" s="138"/>
      <c r="X48" s="143"/>
    </row>
    <row r="49" spans="1:24" x14ac:dyDescent="0.3">
      <c r="A49" s="192" t="s">
        <v>256</v>
      </c>
      <c r="B49" s="138"/>
      <c r="C49" s="139"/>
      <c r="D49" s="139"/>
      <c r="E49" s="140"/>
      <c r="F49" s="140"/>
      <c r="G49" s="140"/>
      <c r="H49" s="140"/>
      <c r="I49" s="140"/>
      <c r="J49" s="138"/>
      <c r="K49" s="138"/>
      <c r="L49" s="138"/>
      <c r="M49" s="138"/>
      <c r="N49" s="138"/>
      <c r="O49" s="138"/>
      <c r="P49" s="141"/>
      <c r="Q49" s="142"/>
      <c r="R49" s="138"/>
      <c r="S49" s="138"/>
      <c r="T49" s="138"/>
      <c r="U49" s="138"/>
      <c r="V49" s="138"/>
      <c r="W49" s="138"/>
      <c r="X49" s="143"/>
    </row>
    <row r="50" spans="1:24" x14ac:dyDescent="0.3">
      <c r="A50" s="192" t="s">
        <v>257</v>
      </c>
      <c r="B50" s="138"/>
      <c r="C50" s="139"/>
      <c r="D50" s="139"/>
      <c r="E50" s="140"/>
      <c r="F50" s="140"/>
      <c r="G50" s="140"/>
      <c r="H50" s="140"/>
      <c r="I50" s="140"/>
      <c r="J50" s="138"/>
      <c r="K50" s="138"/>
      <c r="L50" s="138"/>
      <c r="M50" s="138"/>
      <c r="N50" s="138"/>
      <c r="O50" s="138"/>
      <c r="P50" s="141"/>
      <c r="Q50" s="142"/>
      <c r="R50" s="138"/>
      <c r="S50" s="138"/>
      <c r="T50" s="138"/>
      <c r="U50" s="138"/>
      <c r="V50" s="138"/>
      <c r="W50" s="138"/>
      <c r="X50" s="143"/>
    </row>
    <row r="51" spans="1:24" x14ac:dyDescent="0.3">
      <c r="A51" s="192" t="s">
        <v>258</v>
      </c>
      <c r="B51" s="138"/>
      <c r="C51" s="139"/>
      <c r="D51" s="139"/>
      <c r="E51" s="140"/>
      <c r="F51" s="140"/>
      <c r="G51" s="140"/>
      <c r="H51" s="140"/>
      <c r="I51" s="140"/>
      <c r="J51" s="138"/>
      <c r="K51" s="138"/>
      <c r="L51" s="138"/>
      <c r="M51" s="138"/>
      <c r="N51" s="138"/>
      <c r="O51" s="138"/>
      <c r="P51" s="141"/>
      <c r="Q51" s="142"/>
      <c r="R51" s="138"/>
      <c r="S51" s="138"/>
      <c r="T51" s="138"/>
      <c r="U51" s="138"/>
      <c r="V51" s="138"/>
      <c r="W51" s="138"/>
      <c r="X51" s="143"/>
    </row>
    <row r="52" spans="1:24" x14ac:dyDescent="0.3">
      <c r="A52" s="192" t="s">
        <v>259</v>
      </c>
      <c r="B52" s="138"/>
      <c r="C52" s="139"/>
      <c r="D52" s="139"/>
      <c r="E52" s="140"/>
      <c r="F52" s="140"/>
      <c r="G52" s="140"/>
      <c r="H52" s="140"/>
      <c r="I52" s="140"/>
      <c r="J52" s="138"/>
      <c r="K52" s="138"/>
      <c r="L52" s="138"/>
      <c r="M52" s="138"/>
      <c r="N52" s="138"/>
      <c r="O52" s="138"/>
      <c r="P52" s="141"/>
      <c r="Q52" s="142"/>
      <c r="R52" s="138"/>
      <c r="S52" s="138"/>
      <c r="T52" s="138"/>
      <c r="U52" s="138"/>
      <c r="V52" s="138"/>
      <c r="W52" s="138"/>
      <c r="X52" s="143"/>
    </row>
    <row r="53" spans="1:24" x14ac:dyDescent="0.3">
      <c r="A53" s="192" t="s">
        <v>260</v>
      </c>
      <c r="B53" s="138"/>
      <c r="C53" s="139"/>
      <c r="D53" s="139"/>
      <c r="E53" s="140"/>
      <c r="F53" s="140"/>
      <c r="G53" s="140"/>
      <c r="H53" s="140"/>
      <c r="I53" s="140"/>
      <c r="J53" s="138"/>
      <c r="K53" s="138"/>
      <c r="L53" s="138"/>
      <c r="M53" s="138"/>
      <c r="N53" s="138"/>
      <c r="O53" s="138"/>
      <c r="P53" s="141"/>
      <c r="Q53" s="142"/>
      <c r="R53" s="138"/>
      <c r="S53" s="138"/>
      <c r="T53" s="138"/>
      <c r="U53" s="138"/>
      <c r="V53" s="138"/>
      <c r="W53" s="138"/>
      <c r="X53" s="143"/>
    </row>
    <row r="54" spans="1:24" x14ac:dyDescent="0.3">
      <c r="A54" s="192" t="s">
        <v>261</v>
      </c>
      <c r="B54" s="138"/>
      <c r="C54" s="139"/>
      <c r="D54" s="139"/>
      <c r="E54" s="140"/>
      <c r="F54" s="140"/>
      <c r="G54" s="140"/>
      <c r="H54" s="140"/>
      <c r="I54" s="140"/>
      <c r="J54" s="138"/>
      <c r="K54" s="138"/>
      <c r="L54" s="138"/>
      <c r="M54" s="138"/>
      <c r="N54" s="138"/>
      <c r="O54" s="138"/>
      <c r="P54" s="141"/>
      <c r="Q54" s="142"/>
      <c r="R54" s="138"/>
      <c r="S54" s="138"/>
      <c r="T54" s="138"/>
      <c r="U54" s="138"/>
      <c r="V54" s="138"/>
      <c r="W54" s="138"/>
      <c r="X54" s="143"/>
    </row>
    <row r="55" spans="1:24" ht="17.25" thickBot="1" x14ac:dyDescent="0.35">
      <c r="A55" s="193" t="s">
        <v>262</v>
      </c>
      <c r="B55" s="145"/>
      <c r="C55" s="146"/>
      <c r="D55" s="146"/>
      <c r="E55" s="147"/>
      <c r="F55" s="147"/>
      <c r="G55" s="147"/>
      <c r="H55" s="147"/>
      <c r="I55" s="147"/>
      <c r="J55" s="145"/>
      <c r="K55" s="145"/>
      <c r="L55" s="145"/>
      <c r="M55" s="145"/>
      <c r="N55" s="145"/>
      <c r="O55" s="145"/>
      <c r="P55" s="148"/>
      <c r="Q55" s="149"/>
      <c r="R55" s="145"/>
      <c r="S55" s="145"/>
      <c r="T55" s="145"/>
      <c r="U55" s="145"/>
      <c r="V55" s="145"/>
      <c r="W55" s="145"/>
      <c r="X55" s="150"/>
    </row>
  </sheetData>
  <autoFilter ref="B3:WVX6">
    <filterColumn colId="8" showButton="0"/>
    <filterColumn colId="9" showButton="0"/>
    <filterColumn colId="10" showButton="0"/>
  </autoFilter>
  <mergeCells count="24">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 ref="N3:N5"/>
    <mergeCell ref="P3:P5"/>
    <mergeCell ref="B3:B5"/>
    <mergeCell ref="C3:C5"/>
    <mergeCell ref="E3:E5"/>
    <mergeCell ref="O3:O5"/>
    <mergeCell ref="F3:F5"/>
    <mergeCell ref="G3:G5"/>
  </mergeCells>
  <hyperlinks>
    <hyperlink ref="G6" r:id="rId1"/>
    <hyperlink ref="G7" r:id="rId2"/>
    <hyperlink ref="G8" r:id="rId3"/>
    <hyperlink ref="G9" r:id="rId4"/>
    <hyperlink ref="G10" r:id="rId5"/>
    <hyperlink ref="G12" r:id="rId6"/>
    <hyperlink ref="G13" r:id="rId7"/>
    <hyperlink ref="G14" r:id="rId8"/>
    <hyperlink ref="G15" r:id="rId9"/>
    <hyperlink ref="G16"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H15" sqref="H1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f ca="1">MATCH(MID(CELL("nombrearchivo",'1'!E9),FIND("]", CELL("nombrearchivo",'1'!E9),1)+1,LEN(CELL("nombrearchivo",'1'!E9))-FIND("]",CELL("nombrearchivo",'1'!E9),1)),GENERAL!A6:A54,0)</f>
        <v>9</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4"/>
      <c r="E8" s="245" t="s">
        <v>17</v>
      </c>
      <c r="F8" s="245" t="s">
        <v>18</v>
      </c>
      <c r="G8" s="245" t="s">
        <v>19</v>
      </c>
      <c r="H8" s="245" t="s">
        <v>20</v>
      </c>
      <c r="I8" s="245" t="s">
        <v>21</v>
      </c>
      <c r="J8" s="247" t="s">
        <v>22</v>
      </c>
      <c r="K8" s="165"/>
      <c r="L8" s="249"/>
      <c r="M8" s="249"/>
      <c r="N8" s="251" t="s">
        <v>23</v>
      </c>
    </row>
    <row r="9" spans="1:16" ht="31.5" customHeight="1" thickBot="1" x14ac:dyDescent="0.3">
      <c r="A9" s="241"/>
      <c r="B9" s="242"/>
      <c r="C9" s="244"/>
      <c r="D9" s="17"/>
      <c r="E9" s="246"/>
      <c r="F9" s="246"/>
      <c r="G9" s="246"/>
      <c r="H9" s="246"/>
      <c r="I9" s="246"/>
      <c r="J9" s="248"/>
      <c r="K9" s="166"/>
      <c r="L9" s="250"/>
      <c r="M9" s="250"/>
      <c r="N9" s="252"/>
    </row>
    <row r="10" spans="1:16" ht="44.25" customHeight="1" thickBot="1" x14ac:dyDescent="0.3">
      <c r="A10" s="253" t="str">
        <f ca="1">CONCATENATE((INDIRECT("GENERAL!D"&amp;P2+5))," ",((INDIRECT("GENERAL!E"&amp;P2+5))))</f>
        <v>VARON LOPEZ MARYEIMY</v>
      </c>
      <c r="B10" s="254"/>
      <c r="C10" s="19">
        <f>N14</f>
        <v>4</v>
      </c>
      <c r="D10" s="20"/>
      <c r="E10" s="21">
        <f>N16</f>
        <v>0</v>
      </c>
      <c r="F10" s="21">
        <f>N18</f>
        <v>3</v>
      </c>
      <c r="G10" s="21">
        <f>N20</f>
        <v>3</v>
      </c>
      <c r="H10" s="21">
        <f>N27</f>
        <v>2.5300000000000002</v>
      </c>
      <c r="I10" s="21">
        <f>N32</f>
        <v>0.19</v>
      </c>
      <c r="J10" s="22">
        <f>N37</f>
        <v>2.67</v>
      </c>
      <c r="K10" s="23"/>
      <c r="L10" s="23"/>
      <c r="M10" s="23"/>
      <c r="N10" s="24">
        <f>IF( SUM(C10:J10)&lt;=30,SUM(C10:J10),"EXCEDE LOS 30 PUNTOS")</f>
        <v>15.39</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BIOLOGO/UNIVERSIDAD DEL TOLIMA/2004</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3"/>
      <c r="E18" s="266" t="str">
        <f ca="1">(INDIRECT("GENERAL!L"&amp;P2+5))</f>
        <v>MAGISTER EN CIENCIAS AREA DE CONCENTRACION MICROBIOLOGIA AGRICOLA/UNIVERSIDAD DE LAVRAS (BRASIL)/2010</v>
      </c>
      <c r="F18" s="266"/>
      <c r="G18" s="266"/>
      <c r="H18" s="266"/>
      <c r="I18" s="266"/>
      <c r="J18" s="266"/>
      <c r="K18" s="266"/>
      <c r="L18" s="267"/>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DOCTOR EN CIENCIAS AREADE MICROBIOLOGIA AGRICOLA/UNIVERSIDAD DE SAO PAULO ESCOLA SUPERIOR DE AGRICULTURA LUIZ DE QUEIROZ ESALQ (BRASIL)/2013 PRESENTO CERTIFICADO</v>
      </c>
      <c r="E20" s="269"/>
      <c r="F20" s="269"/>
      <c r="G20" s="269"/>
      <c r="H20" s="269"/>
      <c r="I20" s="269"/>
      <c r="J20" s="269"/>
      <c r="K20" s="269"/>
      <c r="L20" s="270"/>
      <c r="M20" s="29"/>
      <c r="N20" s="30">
        <v>3</v>
      </c>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102.75" customHeight="1" thickBot="1" x14ac:dyDescent="0.3">
      <c r="A25" s="258" t="s">
        <v>33</v>
      </c>
      <c r="B25" s="259"/>
      <c r="C25" s="28"/>
      <c r="D25" s="260" t="s">
        <v>193</v>
      </c>
      <c r="E25" s="261"/>
      <c r="F25" s="261"/>
      <c r="G25" s="261"/>
      <c r="H25" s="261"/>
      <c r="I25" s="261"/>
      <c r="J25" s="261"/>
      <c r="K25" s="261"/>
      <c r="L25" s="262"/>
      <c r="M25" s="29"/>
      <c r="N25" s="30">
        <f>1.78+0.75</f>
        <v>2.5300000000000002</v>
      </c>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1" t="s">
        <v>34</v>
      </c>
      <c r="B27" s="272"/>
      <c r="C27" s="272"/>
      <c r="D27" s="272"/>
      <c r="E27" s="272"/>
      <c r="F27" s="272"/>
      <c r="G27" s="272"/>
      <c r="H27" s="272"/>
      <c r="I27" s="272"/>
      <c r="J27" s="272"/>
      <c r="K27" s="272"/>
      <c r="L27" s="273"/>
      <c r="M27" s="162"/>
      <c r="N27" s="160">
        <f>IF(N25&lt;=5,N25,"EXCEDE LOS 5 PUNTOS PERMITIDOS")</f>
        <v>2.5300000000000002</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t="s">
        <v>194</v>
      </c>
      <c r="E30" s="261"/>
      <c r="F30" s="261"/>
      <c r="G30" s="261"/>
      <c r="H30" s="261"/>
      <c r="I30" s="261"/>
      <c r="J30" s="261"/>
      <c r="K30" s="261"/>
      <c r="L30" s="262"/>
      <c r="M30" s="29"/>
      <c r="N30" s="30">
        <v>0.19</v>
      </c>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2"/>
      <c r="N32" s="160">
        <f>IF(N30&lt;=5,N30,"EXCEDE LOS 5 PUNTOS PERMITIDOS")</f>
        <v>0.19</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94.5" customHeight="1" thickBot="1" x14ac:dyDescent="0.3">
      <c r="A35" s="263" t="s">
        <v>39</v>
      </c>
      <c r="B35" s="264"/>
      <c r="C35" s="28"/>
      <c r="D35" s="260" t="s">
        <v>195</v>
      </c>
      <c r="E35" s="261"/>
      <c r="F35" s="261"/>
      <c r="G35" s="261"/>
      <c r="H35" s="261"/>
      <c r="I35" s="261"/>
      <c r="J35" s="261"/>
      <c r="K35" s="261"/>
      <c r="L35" s="262"/>
      <c r="M35" s="29"/>
      <c r="N35" s="30">
        <f>0.73+0.8+1.14</f>
        <v>2.67</v>
      </c>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1" t="s">
        <v>40</v>
      </c>
      <c r="B37" s="272"/>
      <c r="C37" s="272"/>
      <c r="D37" s="272"/>
      <c r="E37" s="272"/>
      <c r="F37" s="272"/>
      <c r="G37" s="272"/>
      <c r="H37" s="272"/>
      <c r="I37" s="272"/>
      <c r="J37" s="272"/>
      <c r="K37" s="272"/>
      <c r="L37" s="273"/>
      <c r="M37" s="162"/>
      <c r="N37" s="160">
        <f>IF(N35&lt;=10,N35,"EXCEDE LOS 10 PUNTOS PERMITIDOS")</f>
        <v>2.67</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15.39</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37.5" customHeight="1" thickBot="1" x14ac:dyDescent="0.3">
      <c r="A57" s="274" t="s">
        <v>43</v>
      </c>
      <c r="B57" s="275"/>
      <c r="C57" s="275"/>
      <c r="D57" s="275"/>
      <c r="E57" s="275"/>
      <c r="F57" s="276"/>
      <c r="G57" s="277"/>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2</v>
      </c>
      <c r="J58" s="60">
        <v>2</v>
      </c>
      <c r="K58" s="61">
        <v>2</v>
      </c>
      <c r="L58" s="45"/>
      <c r="M58" s="45"/>
      <c r="N58" s="62">
        <f>I58+J58+K58</f>
        <v>6</v>
      </c>
    </row>
    <row r="59" spans="1:14" ht="16.5" thickTop="1" thickBot="1" x14ac:dyDescent="0.3">
      <c r="A59" s="63">
        <v>2</v>
      </c>
      <c r="B59" s="281" t="s">
        <v>51</v>
      </c>
      <c r="C59" s="285"/>
      <c r="D59" s="285"/>
      <c r="E59" s="285"/>
      <c r="F59" s="282"/>
      <c r="G59" s="282"/>
      <c r="H59" s="64" t="s">
        <v>50</v>
      </c>
      <c r="I59" s="65">
        <v>1</v>
      </c>
      <c r="J59" s="65">
        <v>2</v>
      </c>
      <c r="K59" s="66">
        <v>2</v>
      </c>
      <c r="L59" s="45"/>
      <c r="M59" s="45"/>
      <c r="N59" s="62">
        <f t="shared" ref="N59:N64" si="0">I59+J59+K59</f>
        <v>5</v>
      </c>
    </row>
    <row r="60" spans="1:14" ht="39.75" customHeight="1" thickTop="1" thickBot="1" x14ac:dyDescent="0.3">
      <c r="A60" s="63">
        <v>3</v>
      </c>
      <c r="B60" s="285" t="s">
        <v>52</v>
      </c>
      <c r="C60" s="285"/>
      <c r="D60" s="285"/>
      <c r="E60" s="285"/>
      <c r="F60" s="282"/>
      <c r="G60" s="282"/>
      <c r="H60" s="64" t="s">
        <v>53</v>
      </c>
      <c r="I60" s="65">
        <v>6</v>
      </c>
      <c r="J60" s="65">
        <v>6</v>
      </c>
      <c r="K60" s="66">
        <v>7</v>
      </c>
      <c r="L60" s="45"/>
      <c r="M60" s="45"/>
      <c r="N60" s="62">
        <f t="shared" si="0"/>
        <v>19</v>
      </c>
    </row>
    <row r="61" spans="1:14" ht="39.75" customHeight="1" thickTop="1" thickBot="1" x14ac:dyDescent="0.3">
      <c r="A61" s="63">
        <v>4</v>
      </c>
      <c r="B61" s="285" t="s">
        <v>54</v>
      </c>
      <c r="C61" s="285"/>
      <c r="D61" s="285"/>
      <c r="E61" s="285"/>
      <c r="F61" s="282"/>
      <c r="G61" s="282"/>
      <c r="H61" s="64" t="s">
        <v>53</v>
      </c>
      <c r="I61" s="65">
        <v>6</v>
      </c>
      <c r="J61" s="65">
        <v>6</v>
      </c>
      <c r="K61" s="66">
        <v>7</v>
      </c>
      <c r="L61" s="45"/>
      <c r="M61" s="45"/>
      <c r="N61" s="62">
        <f t="shared" si="0"/>
        <v>19</v>
      </c>
    </row>
    <row r="62" spans="1:14" ht="32.25" customHeight="1" thickTop="1" thickBot="1" x14ac:dyDescent="0.3">
      <c r="A62" s="63">
        <v>5</v>
      </c>
      <c r="B62" s="285" t="s">
        <v>55</v>
      </c>
      <c r="C62" s="285"/>
      <c r="D62" s="285"/>
      <c r="E62" s="285"/>
      <c r="F62" s="282"/>
      <c r="G62" s="282"/>
      <c r="H62" s="64" t="s">
        <v>53</v>
      </c>
      <c r="I62" s="65">
        <v>7</v>
      </c>
      <c r="J62" s="65">
        <v>7</v>
      </c>
      <c r="K62" s="66">
        <v>7</v>
      </c>
      <c r="L62" s="45"/>
      <c r="M62" s="45"/>
      <c r="N62" s="62">
        <f t="shared" si="0"/>
        <v>21</v>
      </c>
    </row>
    <row r="63" spans="1:14" ht="39.75" customHeight="1" thickTop="1" thickBot="1" x14ac:dyDescent="0.3">
      <c r="A63" s="63">
        <v>6</v>
      </c>
      <c r="B63" s="285" t="s">
        <v>56</v>
      </c>
      <c r="C63" s="285"/>
      <c r="D63" s="285"/>
      <c r="E63" s="285"/>
      <c r="F63" s="282"/>
      <c r="G63" s="282"/>
      <c r="H63" s="64" t="s">
        <v>57</v>
      </c>
      <c r="I63" s="65">
        <v>4</v>
      </c>
      <c r="J63" s="65">
        <v>5</v>
      </c>
      <c r="K63" s="66">
        <v>5</v>
      </c>
      <c r="L63" s="45"/>
      <c r="M63" s="45"/>
      <c r="N63" s="62">
        <f t="shared" si="0"/>
        <v>14</v>
      </c>
    </row>
    <row r="64" spans="1:14" ht="39.75" customHeight="1" thickTop="1" thickBot="1" x14ac:dyDescent="0.3">
      <c r="A64" s="67">
        <v>7</v>
      </c>
      <c r="B64" s="286" t="s">
        <v>58</v>
      </c>
      <c r="C64" s="286"/>
      <c r="D64" s="286"/>
      <c r="E64" s="286"/>
      <c r="F64" s="287"/>
      <c r="G64" s="287"/>
      <c r="H64" s="68" t="s">
        <v>57</v>
      </c>
      <c r="I64" s="69">
        <v>4</v>
      </c>
      <c r="J64" s="69">
        <v>5</v>
      </c>
      <c r="K64" s="70">
        <v>5</v>
      </c>
      <c r="L64" s="45"/>
      <c r="M64" s="45"/>
      <c r="N64" s="62">
        <f t="shared" si="0"/>
        <v>14</v>
      </c>
    </row>
    <row r="65" spans="1:14" ht="16.5" thickBot="1" x14ac:dyDescent="0.3">
      <c r="A65" s="288" t="s">
        <v>59</v>
      </c>
      <c r="B65" s="289"/>
      <c r="C65" s="289"/>
      <c r="D65" s="289"/>
      <c r="E65" s="289"/>
      <c r="F65" s="289"/>
      <c r="G65" s="289"/>
      <c r="H65" s="290"/>
      <c r="I65" s="71">
        <f>SUM(I58:I64)</f>
        <v>30</v>
      </c>
      <c r="J65" s="72">
        <f>SUM(J58:J64)</f>
        <v>33</v>
      </c>
      <c r="K65" s="73">
        <f>SUM(K58:K64)</f>
        <v>35</v>
      </c>
      <c r="L65" s="74"/>
      <c r="M65" s="45"/>
      <c r="N65" s="75">
        <f>SUM(N58:N64)</f>
        <v>98</v>
      </c>
    </row>
    <row r="66" spans="1:14" ht="19.5" thickTop="1" thickBot="1" x14ac:dyDescent="0.3">
      <c r="A66" s="291" t="s">
        <v>60</v>
      </c>
      <c r="B66" s="292"/>
      <c r="C66" s="292"/>
      <c r="D66" s="292"/>
      <c r="E66" s="292"/>
      <c r="F66" s="292"/>
      <c r="G66" s="292"/>
      <c r="H66" s="292"/>
      <c r="I66" s="293"/>
      <c r="J66" s="293"/>
      <c r="K66" s="294"/>
      <c r="L66" s="8"/>
      <c r="M66" s="76"/>
      <c r="N66" s="77">
        <f>N65/3</f>
        <v>32.666666666666664</v>
      </c>
    </row>
    <row r="67" spans="1:14" ht="15.75" thickBot="1" x14ac:dyDescent="0.3">
      <c r="A67" s="46"/>
      <c r="B67" s="8"/>
      <c r="C67" s="8"/>
      <c r="D67" s="8"/>
      <c r="E67" s="8"/>
      <c r="F67" s="8"/>
      <c r="G67" s="8"/>
      <c r="H67" s="8"/>
      <c r="I67" s="8"/>
      <c r="J67" s="8"/>
      <c r="K67" s="8"/>
      <c r="L67" s="8"/>
      <c r="M67" s="8"/>
      <c r="N67" s="26"/>
    </row>
    <row r="68" spans="1:14" ht="39.75" customHeight="1" thickBot="1" x14ac:dyDescent="0.3">
      <c r="A68" s="274" t="s">
        <v>61</v>
      </c>
      <c r="B68" s="275"/>
      <c r="C68" s="275"/>
      <c r="D68" s="275"/>
      <c r="E68" s="275"/>
      <c r="F68" s="275"/>
      <c r="G68" s="295"/>
      <c r="H68" s="78" t="s">
        <v>44</v>
      </c>
      <c r="I68" s="54" t="s">
        <v>45</v>
      </c>
      <c r="J68" s="55" t="s">
        <v>46</v>
      </c>
      <c r="K68" s="56" t="s">
        <v>47</v>
      </c>
      <c r="L68" s="165"/>
      <c r="M68" s="8"/>
      <c r="N68" s="57" t="s">
        <v>48</v>
      </c>
    </row>
    <row r="69" spans="1:14" ht="17.25" thickTop="1" thickBot="1" x14ac:dyDescent="0.3">
      <c r="A69" s="58">
        <v>1</v>
      </c>
      <c r="B69" s="296" t="s">
        <v>62</v>
      </c>
      <c r="C69" s="296"/>
      <c r="D69" s="296"/>
      <c r="E69" s="296"/>
      <c r="F69" s="284"/>
      <c r="G69" s="284"/>
      <c r="H69" s="79" t="s">
        <v>63</v>
      </c>
      <c r="I69" s="80">
        <v>5</v>
      </c>
      <c r="J69" s="80">
        <v>5</v>
      </c>
      <c r="K69" s="81">
        <v>5</v>
      </c>
      <c r="L69" s="82"/>
      <c r="M69" s="45"/>
      <c r="N69" s="62">
        <f>I69+J69+K69</f>
        <v>15</v>
      </c>
    </row>
    <row r="70" spans="1:14" ht="30.75" customHeight="1" thickTop="1" thickBot="1" x14ac:dyDescent="0.3">
      <c r="A70" s="63">
        <v>2</v>
      </c>
      <c r="B70" s="281" t="s">
        <v>64</v>
      </c>
      <c r="C70" s="281"/>
      <c r="D70" s="281"/>
      <c r="E70" s="281"/>
      <c r="F70" s="282"/>
      <c r="G70" s="282"/>
      <c r="H70" s="83" t="s">
        <v>63</v>
      </c>
      <c r="I70" s="84">
        <v>5</v>
      </c>
      <c r="J70" s="84">
        <v>5</v>
      </c>
      <c r="K70" s="85">
        <v>5</v>
      </c>
      <c r="L70" s="82"/>
      <c r="M70" s="45"/>
      <c r="N70" s="62">
        <f>I70+J70+K70</f>
        <v>15</v>
      </c>
    </row>
    <row r="71" spans="1:14" ht="17.25" thickTop="1" thickBot="1" x14ac:dyDescent="0.3">
      <c r="A71" s="67">
        <v>3</v>
      </c>
      <c r="B71" s="297" t="s">
        <v>65</v>
      </c>
      <c r="C71" s="297"/>
      <c r="D71" s="297"/>
      <c r="E71" s="297"/>
      <c r="F71" s="287"/>
      <c r="G71" s="287"/>
      <c r="H71" s="86" t="s">
        <v>63</v>
      </c>
      <c r="I71" s="87">
        <v>5</v>
      </c>
      <c r="J71" s="87">
        <v>5</v>
      </c>
      <c r="K71" s="88">
        <v>5</v>
      </c>
      <c r="L71" s="82"/>
      <c r="M71" s="45"/>
      <c r="N71" s="62">
        <f>I71+J71+K71</f>
        <v>15</v>
      </c>
    </row>
    <row r="72" spans="1:14" ht="16.5" thickTop="1" thickBot="1" x14ac:dyDescent="0.3">
      <c r="A72" s="44"/>
      <c r="B72" s="258" t="s">
        <v>66</v>
      </c>
      <c r="C72" s="298"/>
      <c r="D72" s="298"/>
      <c r="E72" s="298"/>
      <c r="F72" s="298"/>
      <c r="G72" s="298"/>
      <c r="H72" s="259"/>
      <c r="I72" s="89">
        <f>SUM(I69:I71)</f>
        <v>15</v>
      </c>
      <c r="J72" s="89">
        <f>SUM(J69:J71)</f>
        <v>15</v>
      </c>
      <c r="K72" s="90">
        <f>SUM(K69:K71)</f>
        <v>15</v>
      </c>
      <c r="L72" s="82"/>
      <c r="M72" s="45"/>
      <c r="N72" s="91">
        <f>SUM(N69:N71)</f>
        <v>45</v>
      </c>
    </row>
    <row r="73" spans="1:14" ht="19.5" thickTop="1" thickBot="1" x14ac:dyDescent="0.3">
      <c r="A73" s="299" t="s">
        <v>67</v>
      </c>
      <c r="B73" s="300"/>
      <c r="C73" s="300"/>
      <c r="D73" s="300"/>
      <c r="E73" s="300"/>
      <c r="F73" s="300"/>
      <c r="G73" s="300"/>
      <c r="H73" s="300"/>
      <c r="I73" s="300"/>
      <c r="J73" s="300"/>
      <c r="K73" s="301"/>
      <c r="L73" s="82"/>
      <c r="M73" s="45"/>
      <c r="N73" s="77">
        <f>N72/3</f>
        <v>15</v>
      </c>
    </row>
    <row r="74" spans="1:14" ht="19.5" thickTop="1" thickBot="1" x14ac:dyDescent="0.3">
      <c r="A74" s="302"/>
      <c r="B74" s="303"/>
      <c r="C74" s="303"/>
      <c r="D74" s="303"/>
      <c r="E74" s="303"/>
      <c r="F74" s="303"/>
      <c r="G74" s="303"/>
      <c r="H74" s="303"/>
      <c r="I74" s="303"/>
      <c r="J74" s="304"/>
      <c r="K74" s="304"/>
      <c r="L74" s="82"/>
      <c r="M74" s="45"/>
      <c r="N74" s="167"/>
    </row>
    <row r="75" spans="1:14" ht="26.25" thickBot="1" x14ac:dyDescent="0.3">
      <c r="A75" s="305" t="s">
        <v>68</v>
      </c>
      <c r="B75" s="306"/>
      <c r="C75" s="306"/>
      <c r="D75" s="306"/>
      <c r="E75" s="306"/>
      <c r="F75" s="306"/>
      <c r="G75" s="307"/>
      <c r="H75" s="93" t="s">
        <v>44</v>
      </c>
      <c r="I75" s="57" t="s">
        <v>45</v>
      </c>
      <c r="J75" s="165"/>
      <c r="K75" s="165"/>
      <c r="L75" s="82"/>
      <c r="M75" s="45"/>
      <c r="N75" s="94" t="s">
        <v>48</v>
      </c>
    </row>
    <row r="76" spans="1:14" ht="41.25" customHeight="1" thickBot="1" x14ac:dyDescent="0.3">
      <c r="A76" s="95">
        <v>1</v>
      </c>
      <c r="B76" s="308" t="s">
        <v>69</v>
      </c>
      <c r="C76" s="308"/>
      <c r="D76" s="308"/>
      <c r="E76" s="308"/>
      <c r="F76" s="309"/>
      <c r="G76" s="310"/>
      <c r="H76" s="96" t="s">
        <v>63</v>
      </c>
      <c r="I76" s="90">
        <v>5</v>
      </c>
      <c r="J76" s="82"/>
      <c r="K76" s="82"/>
      <c r="L76" s="82"/>
      <c r="M76" s="45"/>
      <c r="N76" s="97">
        <f>I76</f>
        <v>5</v>
      </c>
    </row>
    <row r="77" spans="1:14" ht="28.5" customHeight="1" thickBot="1" x14ac:dyDescent="0.3">
      <c r="A77" s="63">
        <v>2</v>
      </c>
      <c r="B77" s="281" t="s">
        <v>70</v>
      </c>
      <c r="C77" s="281"/>
      <c r="D77" s="281"/>
      <c r="E77" s="281"/>
      <c r="F77" s="282"/>
      <c r="G77" s="311"/>
      <c r="H77" s="98" t="s">
        <v>63</v>
      </c>
      <c r="I77" s="99">
        <v>5</v>
      </c>
      <c r="J77" s="82"/>
      <c r="K77" s="82"/>
      <c r="L77" s="82"/>
      <c r="M77" s="45"/>
      <c r="N77" s="97">
        <f>I77</f>
        <v>5</v>
      </c>
    </row>
    <row r="78" spans="1:14" ht="28.5" customHeight="1" thickBot="1" x14ac:dyDescent="0.3">
      <c r="A78" s="67">
        <v>3</v>
      </c>
      <c r="B78" s="297" t="s">
        <v>71</v>
      </c>
      <c r="C78" s="297"/>
      <c r="D78" s="297"/>
      <c r="E78" s="297"/>
      <c r="F78" s="287"/>
      <c r="G78" s="312"/>
      <c r="H78" s="100" t="s">
        <v>63</v>
      </c>
      <c r="I78" s="101">
        <v>5</v>
      </c>
      <c r="J78" s="82"/>
      <c r="K78" s="82"/>
      <c r="L78" s="82"/>
      <c r="M78" s="45"/>
      <c r="N78" s="97">
        <f>I78</f>
        <v>5</v>
      </c>
    </row>
    <row r="79" spans="1:14" ht="16.5" thickBot="1" x14ac:dyDescent="0.3">
      <c r="A79" s="313" t="s">
        <v>72</v>
      </c>
      <c r="B79" s="314"/>
      <c r="C79" s="314"/>
      <c r="D79" s="314"/>
      <c r="E79" s="314"/>
      <c r="F79" s="314"/>
      <c r="G79" s="314"/>
      <c r="H79" s="315"/>
      <c r="I79" s="27">
        <f>SUM(I76:I78)</f>
        <v>15</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15</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5"/>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1.9</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1.9</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15.39</v>
      </c>
    </row>
    <row r="93" spans="1:14" ht="18" x14ac:dyDescent="0.25">
      <c r="A93" s="321" t="s">
        <v>80</v>
      </c>
      <c r="B93" s="322"/>
      <c r="C93" s="322"/>
      <c r="D93" s="322"/>
      <c r="E93" s="322"/>
      <c r="F93" s="322"/>
      <c r="G93" s="322"/>
      <c r="H93" s="322"/>
      <c r="I93" s="322"/>
      <c r="J93" s="323"/>
      <c r="K93" s="111"/>
      <c r="L93" s="111"/>
      <c r="M93" s="112"/>
      <c r="N93" s="114">
        <f>N66</f>
        <v>32.666666666666664</v>
      </c>
    </row>
    <row r="94" spans="1:14" ht="18" x14ac:dyDescent="0.25">
      <c r="A94" s="321" t="s">
        <v>81</v>
      </c>
      <c r="B94" s="322"/>
      <c r="C94" s="322"/>
      <c r="D94" s="322"/>
      <c r="E94" s="322"/>
      <c r="F94" s="322"/>
      <c r="G94" s="322"/>
      <c r="H94" s="322"/>
      <c r="I94" s="322"/>
      <c r="J94" s="323"/>
      <c r="K94" s="111"/>
      <c r="L94" s="111"/>
      <c r="M94" s="112"/>
      <c r="N94" s="115">
        <f>N73</f>
        <v>15</v>
      </c>
    </row>
    <row r="95" spans="1:14" ht="18" x14ac:dyDescent="0.25">
      <c r="A95" s="321" t="s">
        <v>82</v>
      </c>
      <c r="B95" s="322"/>
      <c r="C95" s="322"/>
      <c r="D95" s="322"/>
      <c r="E95" s="322"/>
      <c r="F95" s="322"/>
      <c r="G95" s="322"/>
      <c r="H95" s="322"/>
      <c r="I95" s="322"/>
      <c r="J95" s="323"/>
      <c r="K95" s="111"/>
      <c r="L95" s="111"/>
      <c r="M95" s="112"/>
      <c r="N95" s="116">
        <f>N80</f>
        <v>15</v>
      </c>
    </row>
    <row r="96" spans="1:14" ht="18.75" thickBot="1" x14ac:dyDescent="0.3">
      <c r="A96" s="324" t="s">
        <v>83</v>
      </c>
      <c r="B96" s="325"/>
      <c r="C96" s="325"/>
      <c r="D96" s="325"/>
      <c r="E96" s="325"/>
      <c r="F96" s="325"/>
      <c r="G96" s="325"/>
      <c r="H96" s="325"/>
      <c r="I96" s="325"/>
      <c r="J96" s="326"/>
      <c r="K96" s="111"/>
      <c r="L96" s="111"/>
      <c r="M96" s="112"/>
      <c r="N96" s="116">
        <f>N86</f>
        <v>1.9</v>
      </c>
    </row>
    <row r="97" spans="1:14" ht="24.75" thickTop="1" thickBot="1" x14ac:dyDescent="0.3">
      <c r="A97" s="327" t="s">
        <v>84</v>
      </c>
      <c r="B97" s="328"/>
      <c r="C97" s="328"/>
      <c r="D97" s="328"/>
      <c r="E97" s="328"/>
      <c r="F97" s="328"/>
      <c r="G97" s="328"/>
      <c r="H97" s="328"/>
      <c r="I97" s="328"/>
      <c r="J97" s="329"/>
      <c r="K97" s="117"/>
      <c r="L97" s="118"/>
      <c r="M97" s="119"/>
      <c r="N97" s="120">
        <f>SUM(N92:N96)</f>
        <v>79.956666666666678</v>
      </c>
    </row>
    <row r="98" spans="1:14" x14ac:dyDescent="0.25">
      <c r="A98" s="32"/>
      <c r="B98" s="32"/>
      <c r="C98" s="32"/>
      <c r="D98" s="32"/>
      <c r="E98" s="32"/>
      <c r="F98" s="32"/>
      <c r="G98" s="32"/>
      <c r="H98" s="32"/>
      <c r="I98" s="32"/>
      <c r="J98" s="32"/>
      <c r="K98" s="32"/>
      <c r="L98" s="32"/>
      <c r="M98" s="32"/>
      <c r="N98" s="32"/>
    </row>
  </sheetData>
  <sheetProtection algorithmName="SHA-512" hashValue="iaIHLZaigSUdoUEdPzFOG2PyVwvZjpaIq+3wS40It/LmWvSRSgPJaJ93Cu5gOJbkPTdIZbO8MYStnCYjU6OKYQ==" saltValue="PG3dgDpJOaZwuD1rwqdgU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70" workbookViewId="0">
      <selection activeCell="N87" sqref="N87"/>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f ca="1">MATCH(MID(CELL("nombrearchivo",'2'!E9),FIND("]", CELL("nombrearchivo",'2'!E9),1)+1,LEN(CELL("nombrearchivo",'2'!E9))-FIND("]",CELL("nombrearchivo",'2'!E9),1)),GENERAL!A6:A54,0)</f>
        <v>2</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 xml:space="preserve">SALAZAR BUITRAGO  NELSON ARTURO </v>
      </c>
      <c r="B10" s="254"/>
      <c r="C10" s="19">
        <f>N14</f>
        <v>4</v>
      </c>
      <c r="D10" s="20"/>
      <c r="E10" s="21">
        <f>N16</f>
        <v>0</v>
      </c>
      <c r="F10" s="21">
        <f>N18</f>
        <v>3</v>
      </c>
      <c r="G10" s="21">
        <f>N20</f>
        <v>3</v>
      </c>
      <c r="H10" s="21">
        <f>N27</f>
        <v>5</v>
      </c>
      <c r="I10" s="21">
        <f>N32</f>
        <v>5</v>
      </c>
      <c r="J10" s="22">
        <f>N37</f>
        <v>0</v>
      </c>
      <c r="K10" s="23"/>
      <c r="L10" s="23"/>
      <c r="M10" s="23"/>
      <c r="N10" s="24">
        <f>IF( SUM(C10:J10)&lt;=30,SUM(C10:J10),"EXCEDE LOS 30 PUNTOS")</f>
        <v>20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MICROBIOLOGO/UNIVERSIDAD DE LOS ANDES /1985</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55"/>
      <c r="E18" s="266" t="str">
        <f ca="1">(INDIRECT("GENERAL!L"&amp;P2+5))</f>
        <v>MAGISTER BIOLOGIA MOLECULAR / INSTITUTO CIENTIFICO WEIZMANN (REHOVOT ISRAEL)1990</v>
      </c>
      <c r="F18" s="266"/>
      <c r="G18" s="266"/>
      <c r="H18" s="266"/>
      <c r="I18" s="266"/>
      <c r="J18" s="266"/>
      <c r="K18" s="266"/>
      <c r="L18" s="267"/>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Ph.D. PARASITOLOGIA MOLECULAR/ UNIVERSIDAD DE LONDRES ESCUELA DE HIGIENE Y MEDICINA TROPICAL /1996</v>
      </c>
      <c r="E20" s="269"/>
      <c r="F20" s="269"/>
      <c r="G20" s="269"/>
      <c r="H20" s="269"/>
      <c r="I20" s="269"/>
      <c r="J20" s="269"/>
      <c r="K20" s="269"/>
      <c r="L20" s="270"/>
      <c r="M20" s="29"/>
      <c r="N20" s="30">
        <v>3</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10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111" customHeight="1" thickBot="1" x14ac:dyDescent="0.3">
      <c r="A25" s="258" t="s">
        <v>33</v>
      </c>
      <c r="B25" s="259"/>
      <c r="C25" s="28"/>
      <c r="D25" s="260" t="s">
        <v>186</v>
      </c>
      <c r="E25" s="261"/>
      <c r="F25" s="261"/>
      <c r="G25" s="261"/>
      <c r="H25" s="261"/>
      <c r="I25" s="261"/>
      <c r="J25" s="261"/>
      <c r="K25" s="261"/>
      <c r="L25" s="262"/>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1" t="s">
        <v>34</v>
      </c>
      <c r="B27" s="272"/>
      <c r="C27" s="272"/>
      <c r="D27" s="272"/>
      <c r="E27" s="272"/>
      <c r="F27" s="272"/>
      <c r="G27" s="272"/>
      <c r="H27" s="272"/>
      <c r="I27" s="272"/>
      <c r="J27" s="272"/>
      <c r="K27" s="272"/>
      <c r="L27" s="273"/>
      <c r="M27" s="154"/>
      <c r="N27" s="160">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75.75" customHeight="1" thickBot="1" x14ac:dyDescent="0.3">
      <c r="A30" s="258" t="s">
        <v>36</v>
      </c>
      <c r="B30" s="259"/>
      <c r="C30" s="28"/>
      <c r="D30" s="260" t="s">
        <v>185</v>
      </c>
      <c r="E30" s="261"/>
      <c r="F30" s="261"/>
      <c r="G30" s="261"/>
      <c r="H30" s="261"/>
      <c r="I30" s="261"/>
      <c r="J30" s="261"/>
      <c r="K30" s="261"/>
      <c r="L30" s="262"/>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54"/>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62.25" customHeight="1" thickBot="1" x14ac:dyDescent="0.3">
      <c r="A35" s="263" t="s">
        <v>39</v>
      </c>
      <c r="B35" s="264"/>
      <c r="C35" s="28"/>
      <c r="D35" s="260" t="s">
        <v>187</v>
      </c>
      <c r="E35" s="261"/>
      <c r="F35" s="261"/>
      <c r="G35" s="261"/>
      <c r="H35" s="261"/>
      <c r="I35" s="261"/>
      <c r="J35" s="261"/>
      <c r="K35" s="261"/>
      <c r="L35" s="262"/>
      <c r="M35" s="29"/>
      <c r="N35" s="30">
        <v>0</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1" t="s">
        <v>40</v>
      </c>
      <c r="B37" s="272"/>
      <c r="C37" s="272"/>
      <c r="D37" s="272"/>
      <c r="E37" s="272"/>
      <c r="F37" s="272"/>
      <c r="G37" s="272"/>
      <c r="H37" s="272"/>
      <c r="I37" s="272"/>
      <c r="J37" s="272"/>
      <c r="K37" s="272"/>
      <c r="L37" s="273"/>
      <c r="M37" s="154"/>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20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33" customHeight="1" thickBot="1" x14ac:dyDescent="0.3">
      <c r="A57" s="274" t="s">
        <v>43</v>
      </c>
      <c r="B57" s="275"/>
      <c r="C57" s="275"/>
      <c r="D57" s="275"/>
      <c r="E57" s="275"/>
      <c r="F57" s="276"/>
      <c r="G57" s="277"/>
      <c r="H57" s="53" t="s">
        <v>44</v>
      </c>
      <c r="I57" s="54" t="s">
        <v>45</v>
      </c>
      <c r="J57" s="55" t="s">
        <v>46</v>
      </c>
      <c r="K57" s="56" t="s">
        <v>47</v>
      </c>
      <c r="L57" s="157"/>
      <c r="M57" s="8"/>
      <c r="N57" s="57" t="s">
        <v>48</v>
      </c>
    </row>
    <row r="58" spans="1:14" ht="23.25" customHeight="1" thickTop="1" thickBot="1" x14ac:dyDescent="0.3">
      <c r="A58" s="58">
        <v>1</v>
      </c>
      <c r="B58" s="283" t="s">
        <v>49</v>
      </c>
      <c r="C58" s="283"/>
      <c r="D58" s="283"/>
      <c r="E58" s="283"/>
      <c r="F58" s="284"/>
      <c r="G58" s="284"/>
      <c r="H58" s="59" t="s">
        <v>50</v>
      </c>
      <c r="I58" s="60">
        <v>1</v>
      </c>
      <c r="J58" s="60">
        <v>2</v>
      </c>
      <c r="K58" s="61">
        <v>2</v>
      </c>
      <c r="L58" s="45"/>
      <c r="M58" s="45"/>
      <c r="N58" s="62">
        <f>I58+J58+K58</f>
        <v>5</v>
      </c>
    </row>
    <row r="59" spans="1:14" ht="16.5" thickTop="1" thickBot="1" x14ac:dyDescent="0.3">
      <c r="A59" s="63">
        <v>2</v>
      </c>
      <c r="B59" s="281" t="s">
        <v>51</v>
      </c>
      <c r="C59" s="285"/>
      <c r="D59" s="285"/>
      <c r="E59" s="285"/>
      <c r="F59" s="282"/>
      <c r="G59" s="282"/>
      <c r="H59" s="64" t="s">
        <v>50</v>
      </c>
      <c r="I59" s="65">
        <v>1</v>
      </c>
      <c r="J59" s="65">
        <v>2</v>
      </c>
      <c r="K59" s="66">
        <v>2</v>
      </c>
      <c r="L59" s="45"/>
      <c r="M59" s="45"/>
      <c r="N59" s="62">
        <f t="shared" ref="N59:N64" si="0">I59+J59+K59</f>
        <v>5</v>
      </c>
    </row>
    <row r="60" spans="1:14" ht="42.75" customHeight="1" thickTop="1" thickBot="1" x14ac:dyDescent="0.3">
      <c r="A60" s="63">
        <v>3</v>
      </c>
      <c r="B60" s="285" t="s">
        <v>52</v>
      </c>
      <c r="C60" s="285"/>
      <c r="D60" s="285"/>
      <c r="E60" s="285"/>
      <c r="F60" s="282"/>
      <c r="G60" s="282"/>
      <c r="H60" s="64" t="s">
        <v>53</v>
      </c>
      <c r="I60" s="65">
        <v>3</v>
      </c>
      <c r="J60" s="65">
        <v>5</v>
      </c>
      <c r="K60" s="66">
        <v>6</v>
      </c>
      <c r="L60" s="45"/>
      <c r="M60" s="45"/>
      <c r="N60" s="62">
        <f t="shared" si="0"/>
        <v>14</v>
      </c>
    </row>
    <row r="61" spans="1:14" ht="42.75" customHeight="1" thickTop="1" thickBot="1" x14ac:dyDescent="0.3">
      <c r="A61" s="63">
        <v>4</v>
      </c>
      <c r="B61" s="285" t="s">
        <v>54</v>
      </c>
      <c r="C61" s="285"/>
      <c r="D61" s="285"/>
      <c r="E61" s="285"/>
      <c r="F61" s="282"/>
      <c r="G61" s="282"/>
      <c r="H61" s="64" t="s">
        <v>53</v>
      </c>
      <c r="I61" s="65">
        <v>7</v>
      </c>
      <c r="J61" s="65">
        <v>7</v>
      </c>
      <c r="K61" s="66">
        <v>6</v>
      </c>
      <c r="L61" s="45"/>
      <c r="M61" s="45"/>
      <c r="N61" s="62">
        <f t="shared" si="0"/>
        <v>20</v>
      </c>
    </row>
    <row r="62" spans="1:14" ht="42.75" customHeight="1" thickTop="1" thickBot="1" x14ac:dyDescent="0.3">
      <c r="A62" s="63">
        <v>5</v>
      </c>
      <c r="B62" s="285" t="s">
        <v>55</v>
      </c>
      <c r="C62" s="285"/>
      <c r="D62" s="285"/>
      <c r="E62" s="285"/>
      <c r="F62" s="282"/>
      <c r="G62" s="282"/>
      <c r="H62" s="64" t="s">
        <v>53</v>
      </c>
      <c r="I62" s="65">
        <v>2</v>
      </c>
      <c r="J62" s="65">
        <v>3</v>
      </c>
      <c r="K62" s="66">
        <v>5</v>
      </c>
      <c r="L62" s="45"/>
      <c r="M62" s="45"/>
      <c r="N62" s="62">
        <f t="shared" si="0"/>
        <v>10</v>
      </c>
    </row>
    <row r="63" spans="1:14" ht="42.75" customHeight="1" thickTop="1" thickBot="1" x14ac:dyDescent="0.3">
      <c r="A63" s="63">
        <v>6</v>
      </c>
      <c r="B63" s="285" t="s">
        <v>56</v>
      </c>
      <c r="C63" s="285"/>
      <c r="D63" s="285"/>
      <c r="E63" s="285"/>
      <c r="F63" s="282"/>
      <c r="G63" s="282"/>
      <c r="H63" s="64" t="s">
        <v>57</v>
      </c>
      <c r="I63" s="65">
        <v>2</v>
      </c>
      <c r="J63" s="65">
        <v>3</v>
      </c>
      <c r="K63" s="66">
        <v>5</v>
      </c>
      <c r="L63" s="45"/>
      <c r="M63" s="45"/>
      <c r="N63" s="62">
        <f t="shared" si="0"/>
        <v>10</v>
      </c>
    </row>
    <row r="64" spans="1:14" ht="42.75" customHeight="1" thickTop="1" thickBot="1" x14ac:dyDescent="0.3">
      <c r="A64" s="67">
        <v>7</v>
      </c>
      <c r="B64" s="286" t="s">
        <v>58</v>
      </c>
      <c r="C64" s="286"/>
      <c r="D64" s="286"/>
      <c r="E64" s="286"/>
      <c r="F64" s="287"/>
      <c r="G64" s="287"/>
      <c r="H64" s="68" t="s">
        <v>57</v>
      </c>
      <c r="I64" s="69">
        <v>4</v>
      </c>
      <c r="J64" s="69">
        <v>3</v>
      </c>
      <c r="K64" s="70">
        <v>4</v>
      </c>
      <c r="L64" s="45"/>
      <c r="M64" s="45"/>
      <c r="N64" s="62">
        <f t="shared" si="0"/>
        <v>11</v>
      </c>
    </row>
    <row r="65" spans="1:14" ht="16.5" thickBot="1" x14ac:dyDescent="0.3">
      <c r="A65" s="288" t="s">
        <v>59</v>
      </c>
      <c r="B65" s="289"/>
      <c r="C65" s="289"/>
      <c r="D65" s="289"/>
      <c r="E65" s="289"/>
      <c r="F65" s="289"/>
      <c r="G65" s="289"/>
      <c r="H65" s="290"/>
      <c r="I65" s="71">
        <f>SUM(I58:I64)</f>
        <v>20</v>
      </c>
      <c r="J65" s="72">
        <f>SUM(J58:J64)</f>
        <v>25</v>
      </c>
      <c r="K65" s="73">
        <f>SUM(K58:K64)</f>
        <v>30</v>
      </c>
      <c r="L65" s="74"/>
      <c r="M65" s="45"/>
      <c r="N65" s="75">
        <f>SUM(N58:N64)</f>
        <v>75</v>
      </c>
    </row>
    <row r="66" spans="1:14" ht="19.5" thickTop="1" thickBot="1" x14ac:dyDescent="0.3">
      <c r="A66" s="291" t="s">
        <v>60</v>
      </c>
      <c r="B66" s="292"/>
      <c r="C66" s="292"/>
      <c r="D66" s="292"/>
      <c r="E66" s="292"/>
      <c r="F66" s="292"/>
      <c r="G66" s="292"/>
      <c r="H66" s="292"/>
      <c r="I66" s="293"/>
      <c r="J66" s="293"/>
      <c r="K66" s="294"/>
      <c r="L66" s="8"/>
      <c r="M66" s="76"/>
      <c r="N66" s="77">
        <f>N65/3</f>
        <v>25</v>
      </c>
    </row>
    <row r="67" spans="1:14" ht="15.75" thickBot="1" x14ac:dyDescent="0.3">
      <c r="A67" s="46"/>
      <c r="B67" s="8"/>
      <c r="C67" s="8"/>
      <c r="D67" s="8"/>
      <c r="E67" s="8"/>
      <c r="F67" s="8"/>
      <c r="G67" s="8"/>
      <c r="H67" s="8"/>
      <c r="I67" s="8"/>
      <c r="J67" s="8"/>
      <c r="K67" s="8"/>
      <c r="L67" s="8"/>
      <c r="M67" s="8"/>
      <c r="N67" s="26"/>
    </row>
    <row r="68" spans="1:14" ht="38.25" customHeight="1" thickBot="1" x14ac:dyDescent="0.3">
      <c r="A68" s="274" t="s">
        <v>61</v>
      </c>
      <c r="B68" s="275"/>
      <c r="C68" s="275"/>
      <c r="D68" s="275"/>
      <c r="E68" s="275"/>
      <c r="F68" s="275"/>
      <c r="G68" s="295"/>
      <c r="H68" s="78" t="s">
        <v>44</v>
      </c>
      <c r="I68" s="54" t="s">
        <v>45</v>
      </c>
      <c r="J68" s="55" t="s">
        <v>46</v>
      </c>
      <c r="K68" s="56" t="s">
        <v>47</v>
      </c>
      <c r="L68" s="157"/>
      <c r="M68" s="8"/>
      <c r="N68" s="57" t="s">
        <v>48</v>
      </c>
    </row>
    <row r="69" spans="1:14" ht="17.25" thickTop="1" thickBot="1" x14ac:dyDescent="0.3">
      <c r="A69" s="58">
        <v>1</v>
      </c>
      <c r="B69" s="296" t="s">
        <v>62</v>
      </c>
      <c r="C69" s="296"/>
      <c r="D69" s="296"/>
      <c r="E69" s="296"/>
      <c r="F69" s="284"/>
      <c r="G69" s="284"/>
      <c r="H69" s="79" t="s">
        <v>63</v>
      </c>
      <c r="I69" s="80">
        <v>3</v>
      </c>
      <c r="J69" s="80">
        <v>3</v>
      </c>
      <c r="K69" s="81">
        <v>4</v>
      </c>
      <c r="L69" s="82"/>
      <c r="M69" s="45"/>
      <c r="N69" s="62">
        <f>I69+J69+K69</f>
        <v>10</v>
      </c>
    </row>
    <row r="70" spans="1:14" ht="35.25" customHeight="1" thickTop="1" thickBot="1" x14ac:dyDescent="0.3">
      <c r="A70" s="63">
        <v>2</v>
      </c>
      <c r="B70" s="281" t="s">
        <v>64</v>
      </c>
      <c r="C70" s="281"/>
      <c r="D70" s="281"/>
      <c r="E70" s="281"/>
      <c r="F70" s="282"/>
      <c r="G70" s="282"/>
      <c r="H70" s="83" t="s">
        <v>63</v>
      </c>
      <c r="I70" s="84">
        <v>3</v>
      </c>
      <c r="J70" s="84">
        <v>5</v>
      </c>
      <c r="K70" s="85">
        <v>4</v>
      </c>
      <c r="L70" s="82"/>
      <c r="M70" s="45"/>
      <c r="N70" s="62">
        <f>I70+J70+K70</f>
        <v>12</v>
      </c>
    </row>
    <row r="71" spans="1:14" ht="17.25" thickTop="1" thickBot="1" x14ac:dyDescent="0.3">
      <c r="A71" s="67">
        <v>3</v>
      </c>
      <c r="B71" s="297" t="s">
        <v>65</v>
      </c>
      <c r="C71" s="297"/>
      <c r="D71" s="297"/>
      <c r="E71" s="297"/>
      <c r="F71" s="287"/>
      <c r="G71" s="287"/>
      <c r="H71" s="86" t="s">
        <v>63</v>
      </c>
      <c r="I71" s="87">
        <v>2</v>
      </c>
      <c r="J71" s="87">
        <v>4</v>
      </c>
      <c r="K71" s="88">
        <v>4</v>
      </c>
      <c r="L71" s="82"/>
      <c r="M71" s="45"/>
      <c r="N71" s="62">
        <f>I71+J71+K71</f>
        <v>10</v>
      </c>
    </row>
    <row r="72" spans="1:14" ht="16.5" thickTop="1" thickBot="1" x14ac:dyDescent="0.3">
      <c r="A72" s="44"/>
      <c r="B72" s="258" t="s">
        <v>66</v>
      </c>
      <c r="C72" s="298"/>
      <c r="D72" s="298"/>
      <c r="E72" s="298"/>
      <c r="F72" s="298"/>
      <c r="G72" s="298"/>
      <c r="H72" s="259"/>
      <c r="I72" s="89">
        <f>SUM(I69:I71)</f>
        <v>8</v>
      </c>
      <c r="J72" s="89">
        <f>SUM(J69:J71)</f>
        <v>12</v>
      </c>
      <c r="K72" s="90">
        <f>SUM(K69:K71)</f>
        <v>12</v>
      </c>
      <c r="L72" s="82"/>
      <c r="M72" s="45"/>
      <c r="N72" s="91">
        <f>SUM(N69:N71)</f>
        <v>32</v>
      </c>
    </row>
    <row r="73" spans="1:14" ht="19.5" thickTop="1" thickBot="1" x14ac:dyDescent="0.3">
      <c r="A73" s="299" t="s">
        <v>67</v>
      </c>
      <c r="B73" s="300"/>
      <c r="C73" s="300"/>
      <c r="D73" s="300"/>
      <c r="E73" s="300"/>
      <c r="F73" s="300"/>
      <c r="G73" s="300"/>
      <c r="H73" s="300"/>
      <c r="I73" s="300"/>
      <c r="J73" s="300"/>
      <c r="K73" s="301"/>
      <c r="L73" s="82"/>
      <c r="M73" s="45"/>
      <c r="N73" s="77">
        <f>N72/3</f>
        <v>10.666666666666666</v>
      </c>
    </row>
    <row r="74" spans="1:14" ht="19.5" thickTop="1" thickBot="1" x14ac:dyDescent="0.3">
      <c r="A74" s="302"/>
      <c r="B74" s="303"/>
      <c r="C74" s="303"/>
      <c r="D74" s="303"/>
      <c r="E74" s="303"/>
      <c r="F74" s="303"/>
      <c r="G74" s="303"/>
      <c r="H74" s="303"/>
      <c r="I74" s="303"/>
      <c r="J74" s="304"/>
      <c r="K74" s="304"/>
      <c r="L74" s="82"/>
      <c r="M74" s="45"/>
      <c r="N74" s="159"/>
    </row>
    <row r="75" spans="1:14" ht="37.5" customHeight="1" thickBot="1" x14ac:dyDescent="0.3">
      <c r="A75" s="305" t="s">
        <v>68</v>
      </c>
      <c r="B75" s="306"/>
      <c r="C75" s="306"/>
      <c r="D75" s="306"/>
      <c r="E75" s="306"/>
      <c r="F75" s="306"/>
      <c r="G75" s="307"/>
      <c r="H75" s="93" t="s">
        <v>44</v>
      </c>
      <c r="I75" s="57" t="s">
        <v>45</v>
      </c>
      <c r="J75" s="157"/>
      <c r="K75" s="157"/>
      <c r="L75" s="82"/>
      <c r="M75" s="45"/>
      <c r="N75" s="94" t="s">
        <v>48</v>
      </c>
    </row>
    <row r="76" spans="1:14" ht="37.5" customHeight="1" thickBot="1" x14ac:dyDescent="0.3">
      <c r="A76" s="95">
        <v>1</v>
      </c>
      <c r="B76" s="308" t="s">
        <v>69</v>
      </c>
      <c r="C76" s="308"/>
      <c r="D76" s="308"/>
      <c r="E76" s="308"/>
      <c r="F76" s="309"/>
      <c r="G76" s="310"/>
      <c r="H76" s="96" t="s">
        <v>63</v>
      </c>
      <c r="I76" s="90">
        <v>4</v>
      </c>
      <c r="J76" s="82"/>
      <c r="K76" s="82"/>
      <c r="L76" s="82"/>
      <c r="M76" s="45"/>
      <c r="N76" s="97">
        <f>I76</f>
        <v>4</v>
      </c>
    </row>
    <row r="77" spans="1:14" ht="28.5" customHeight="1" thickBot="1" x14ac:dyDescent="0.3">
      <c r="A77" s="63">
        <v>2</v>
      </c>
      <c r="B77" s="281" t="s">
        <v>70</v>
      </c>
      <c r="C77" s="281"/>
      <c r="D77" s="281"/>
      <c r="E77" s="281"/>
      <c r="F77" s="282"/>
      <c r="G77" s="311"/>
      <c r="H77" s="98" t="s">
        <v>63</v>
      </c>
      <c r="I77" s="99">
        <v>4</v>
      </c>
      <c r="J77" s="82"/>
      <c r="K77" s="82"/>
      <c r="L77" s="82"/>
      <c r="M77" s="45"/>
      <c r="N77" s="97">
        <f>I77</f>
        <v>4</v>
      </c>
    </row>
    <row r="78" spans="1:14" ht="28.5" customHeight="1" thickBot="1" x14ac:dyDescent="0.3">
      <c r="A78" s="67">
        <v>3</v>
      </c>
      <c r="B78" s="297" t="s">
        <v>71</v>
      </c>
      <c r="C78" s="297"/>
      <c r="D78" s="297"/>
      <c r="E78" s="297"/>
      <c r="F78" s="287"/>
      <c r="G78" s="312"/>
      <c r="H78" s="100" t="s">
        <v>63</v>
      </c>
      <c r="I78" s="101">
        <v>4</v>
      </c>
      <c r="J78" s="82"/>
      <c r="K78" s="82"/>
      <c r="L78" s="82"/>
      <c r="M78" s="45"/>
      <c r="N78" s="97">
        <f>I78</f>
        <v>4</v>
      </c>
    </row>
    <row r="79" spans="1:14" ht="16.5" thickBot="1" x14ac:dyDescent="0.3">
      <c r="A79" s="313" t="s">
        <v>72</v>
      </c>
      <c r="B79" s="314"/>
      <c r="C79" s="314"/>
      <c r="D79" s="314"/>
      <c r="E79" s="314"/>
      <c r="F79" s="314"/>
      <c r="G79" s="314"/>
      <c r="H79" s="315"/>
      <c r="I79" s="27">
        <f>SUM(I76:I78)</f>
        <v>12</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12</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57"/>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2.4</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2.4</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20</v>
      </c>
    </row>
    <row r="93" spans="1:14" ht="18" x14ac:dyDescent="0.25">
      <c r="A93" s="321" t="s">
        <v>80</v>
      </c>
      <c r="B93" s="322"/>
      <c r="C93" s="322"/>
      <c r="D93" s="322"/>
      <c r="E93" s="322"/>
      <c r="F93" s="322"/>
      <c r="G93" s="322"/>
      <c r="H93" s="322"/>
      <c r="I93" s="322"/>
      <c r="J93" s="323"/>
      <c r="K93" s="111"/>
      <c r="L93" s="111"/>
      <c r="M93" s="112"/>
      <c r="N93" s="114">
        <f>N66</f>
        <v>25</v>
      </c>
    </row>
    <row r="94" spans="1:14" ht="18" x14ac:dyDescent="0.25">
      <c r="A94" s="321" t="s">
        <v>81</v>
      </c>
      <c r="B94" s="322"/>
      <c r="C94" s="322"/>
      <c r="D94" s="322"/>
      <c r="E94" s="322"/>
      <c r="F94" s="322"/>
      <c r="G94" s="322"/>
      <c r="H94" s="322"/>
      <c r="I94" s="322"/>
      <c r="J94" s="323"/>
      <c r="K94" s="111"/>
      <c r="L94" s="111"/>
      <c r="M94" s="112"/>
      <c r="N94" s="115">
        <f>N73</f>
        <v>10.666666666666666</v>
      </c>
    </row>
    <row r="95" spans="1:14" ht="18" x14ac:dyDescent="0.25">
      <c r="A95" s="321" t="s">
        <v>82</v>
      </c>
      <c r="B95" s="322"/>
      <c r="C95" s="322"/>
      <c r="D95" s="322"/>
      <c r="E95" s="322"/>
      <c r="F95" s="322"/>
      <c r="G95" s="322"/>
      <c r="H95" s="322"/>
      <c r="I95" s="322"/>
      <c r="J95" s="323"/>
      <c r="K95" s="111"/>
      <c r="L95" s="111"/>
      <c r="M95" s="112"/>
      <c r="N95" s="116">
        <f>N80</f>
        <v>12</v>
      </c>
    </row>
    <row r="96" spans="1:14" ht="18.75" thickBot="1" x14ac:dyDescent="0.3">
      <c r="A96" s="324" t="s">
        <v>83</v>
      </c>
      <c r="B96" s="325"/>
      <c r="C96" s="325"/>
      <c r="D96" s="325"/>
      <c r="E96" s="325"/>
      <c r="F96" s="325"/>
      <c r="G96" s="325"/>
      <c r="H96" s="325"/>
      <c r="I96" s="325"/>
      <c r="J96" s="326"/>
      <c r="K96" s="111"/>
      <c r="L96" s="111"/>
      <c r="M96" s="112"/>
      <c r="N96" s="116">
        <f>N86</f>
        <v>2.4</v>
      </c>
    </row>
    <row r="97" spans="1:14" ht="24.75" thickTop="1" thickBot="1" x14ac:dyDescent="0.3">
      <c r="A97" s="327" t="s">
        <v>84</v>
      </c>
      <c r="B97" s="328"/>
      <c r="C97" s="328"/>
      <c r="D97" s="328"/>
      <c r="E97" s="328"/>
      <c r="F97" s="328"/>
      <c r="G97" s="328"/>
      <c r="H97" s="328"/>
      <c r="I97" s="328"/>
      <c r="J97" s="329"/>
      <c r="K97" s="117"/>
      <c r="L97" s="118"/>
      <c r="M97" s="119"/>
      <c r="N97" s="120">
        <f>SUM(N92:N96)</f>
        <v>70.066666666666663</v>
      </c>
    </row>
    <row r="98" spans="1:14" x14ac:dyDescent="0.25">
      <c r="A98" s="32"/>
      <c r="B98" s="32"/>
      <c r="C98" s="32"/>
      <c r="D98" s="32"/>
      <c r="E98" s="32"/>
      <c r="F98" s="32"/>
      <c r="G98" s="32"/>
      <c r="H98" s="32"/>
      <c r="I98" s="32"/>
      <c r="J98" s="32"/>
      <c r="K98" s="32"/>
      <c r="L98" s="32"/>
      <c r="M98" s="32"/>
      <c r="N98" s="32"/>
    </row>
  </sheetData>
  <sheetProtection algorithmName="SHA-512" hashValue="qtm9bg3vVnvQ9wy0tVAQGQTq7U5/TB20tvVtEoOPmQv4snHJoCfsZozYS+zrKZDBboMLq0omd2PKvFrgfFpP0A==" saltValue="IebK6gZEDNTA2iyacmA+Ww=="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15748031496062992" bottom="0.15748031496062992" header="0" footer="0"/>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0"/>
  <sheetViews>
    <sheetView workbookViewId="0">
      <selection activeCell="B50" sqref="B50:G50"/>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f ca="1">MATCH(MID(CELL("nombrearchivo",'3'!E9),FIND("]", CELL("nombrearchivo",'3'!E9),1)+1,LEN(CELL("nombrearchivo",'3'!E9))-FIND("]",CELL("nombrearchivo",'3'!E9),1)),GENERAL!A6:A54,0)</f>
        <v>4</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6"/>
      <c r="E8" s="245" t="s">
        <v>17</v>
      </c>
      <c r="F8" s="245" t="s">
        <v>18</v>
      </c>
      <c r="G8" s="245" t="s">
        <v>19</v>
      </c>
      <c r="H8" s="245" t="s">
        <v>20</v>
      </c>
      <c r="I8" s="245" t="s">
        <v>21</v>
      </c>
      <c r="J8" s="247" t="s">
        <v>22</v>
      </c>
      <c r="K8" s="157"/>
      <c r="L8" s="249"/>
      <c r="M8" s="249"/>
      <c r="N8" s="251" t="s">
        <v>23</v>
      </c>
    </row>
    <row r="9" spans="1:16" ht="31.5" customHeight="1" thickBot="1" x14ac:dyDescent="0.3">
      <c r="A9" s="241"/>
      <c r="B9" s="242"/>
      <c r="C9" s="244"/>
      <c r="D9" s="17"/>
      <c r="E9" s="246"/>
      <c r="F9" s="246"/>
      <c r="G9" s="246"/>
      <c r="H9" s="246"/>
      <c r="I9" s="246"/>
      <c r="J9" s="248"/>
      <c r="K9" s="158"/>
      <c r="L9" s="250"/>
      <c r="M9" s="250"/>
      <c r="N9" s="252"/>
    </row>
    <row r="10" spans="1:16" ht="44.25" customHeight="1" thickBot="1" x14ac:dyDescent="0.3">
      <c r="A10" s="253" t="str">
        <f ca="1">CONCATENATE((INDIRECT("GENERAL!D"&amp;P2+5))," ",((INDIRECT("GENERAL!E"&amp;P2+5))))</f>
        <v>VASQUEZ CASTILLO JORGE ALBERTO</v>
      </c>
      <c r="B10" s="254"/>
      <c r="C10" s="19">
        <f>N14</f>
        <v>4</v>
      </c>
      <c r="D10" s="20"/>
      <c r="E10" s="21">
        <f>N16</f>
        <v>0</v>
      </c>
      <c r="F10" s="21">
        <f>N18</f>
        <v>3</v>
      </c>
      <c r="G10" s="21">
        <f>N20</f>
        <v>1</v>
      </c>
      <c r="H10" s="21">
        <f>N27</f>
        <v>5</v>
      </c>
      <c r="I10" s="21">
        <f>N32</f>
        <v>2.12</v>
      </c>
      <c r="J10" s="22">
        <f>N37</f>
        <v>1</v>
      </c>
      <c r="K10" s="23"/>
      <c r="L10" s="23"/>
      <c r="M10" s="23"/>
      <c r="N10" s="24">
        <f>IF( SUM(C10:J10)&lt;=30,SUM(C10:J10),"EXCEDE LOS 30 PUNTOS")</f>
        <v>16.12</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BACTERIOLOGO/UNIVERSIDAD DEL VALLE/2003</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55"/>
      <c r="E18" s="266" t="str">
        <f ca="1">(INDIRECT("GENERAL!L"&amp;P2+5))</f>
        <v>MASTER EN BIOTECNOLOGIA/UNIVERSIDAD DE ANTIOQUIA/2007</v>
      </c>
      <c r="F18" s="266"/>
      <c r="G18" s="266"/>
      <c r="H18" s="266"/>
      <c r="I18" s="266"/>
      <c r="J18" s="266"/>
      <c r="K18" s="266"/>
      <c r="L18" s="267"/>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ESTUDIOS DE DOCTOR EN BIOTECNOLOGIA/UNIVERSIDAD DE ANTIOQUIA/ PENDIENTE CEREMONIA DE GRADUACION</v>
      </c>
      <c r="E20" s="269"/>
      <c r="F20" s="269"/>
      <c r="G20" s="269"/>
      <c r="H20" s="269"/>
      <c r="I20" s="269"/>
      <c r="J20" s="269"/>
      <c r="K20" s="269"/>
      <c r="L20" s="270"/>
      <c r="M20" s="29"/>
      <c r="N20" s="30">
        <v>1</v>
      </c>
    </row>
    <row r="21" spans="1:17" ht="16.5" thickBot="1" x14ac:dyDescent="0.3">
      <c r="A21" s="36"/>
      <c r="B21" s="37"/>
      <c r="C21" s="154"/>
      <c r="D21" s="39"/>
      <c r="E21" s="39"/>
      <c r="F21" s="39"/>
      <c r="G21" s="39"/>
      <c r="H21" s="39"/>
      <c r="I21" s="39"/>
      <c r="J21" s="39"/>
      <c r="K21" s="39"/>
      <c r="L21" s="39"/>
      <c r="M21" s="154"/>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8</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t="s">
        <v>189</v>
      </c>
      <c r="E25" s="261"/>
      <c r="F25" s="261"/>
      <c r="G25" s="261"/>
      <c r="H25" s="261"/>
      <c r="I25" s="261"/>
      <c r="J25" s="261"/>
      <c r="K25" s="261"/>
      <c r="L25" s="262"/>
      <c r="M25" s="29"/>
      <c r="N25" s="30">
        <v>5</v>
      </c>
      <c r="P25" s="43"/>
      <c r="Q25" s="43"/>
    </row>
    <row r="26" spans="1:17" ht="16.5" thickBot="1" x14ac:dyDescent="0.3">
      <c r="A26" s="36"/>
      <c r="B26" s="37"/>
      <c r="C26" s="154"/>
      <c r="D26" s="39"/>
      <c r="E26" s="39"/>
      <c r="F26" s="39"/>
      <c r="G26" s="39"/>
      <c r="H26" s="39"/>
      <c r="I26" s="39"/>
      <c r="J26" s="39"/>
      <c r="K26" s="39"/>
      <c r="L26" s="39"/>
      <c r="M26" s="154"/>
      <c r="N26" s="40"/>
    </row>
    <row r="27" spans="1:17" ht="19.5" thickTop="1" thickBot="1" x14ac:dyDescent="0.3">
      <c r="A27" s="271" t="s">
        <v>34</v>
      </c>
      <c r="B27" s="272"/>
      <c r="C27" s="272"/>
      <c r="D27" s="272"/>
      <c r="E27" s="272"/>
      <c r="F27" s="272"/>
      <c r="G27" s="272"/>
      <c r="H27" s="272"/>
      <c r="I27" s="272"/>
      <c r="J27" s="272"/>
      <c r="K27" s="272"/>
      <c r="L27" s="273"/>
      <c r="M27" s="154"/>
      <c r="N27" s="160">
        <f>IF(N25&lt;=5,N25,"EXCEDE LOS 5 PUNTOS PERMITIDOS")</f>
        <v>5</v>
      </c>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105.75" customHeight="1" thickBot="1" x14ac:dyDescent="0.3">
      <c r="A30" s="258" t="s">
        <v>36</v>
      </c>
      <c r="B30" s="259"/>
      <c r="C30" s="28"/>
      <c r="D30" s="260" t="s">
        <v>190</v>
      </c>
      <c r="E30" s="261"/>
      <c r="F30" s="261"/>
      <c r="G30" s="261"/>
      <c r="H30" s="261"/>
      <c r="I30" s="261"/>
      <c r="J30" s="261"/>
      <c r="K30" s="261"/>
      <c r="L30" s="262"/>
      <c r="M30" s="29"/>
      <c r="N30" s="30">
        <f>0.58+0.75+0.79</f>
        <v>2.12</v>
      </c>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54"/>
      <c r="N32" s="160">
        <f>IF(N30&lt;=5,N30,"EXCEDE LOS 5 PUNTOS PERMITIDOS")</f>
        <v>2.12</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159" customHeight="1" thickBot="1" x14ac:dyDescent="0.3">
      <c r="A35" s="263" t="s">
        <v>39</v>
      </c>
      <c r="B35" s="264"/>
      <c r="C35" s="28"/>
      <c r="D35" s="260" t="s">
        <v>191</v>
      </c>
      <c r="E35" s="261"/>
      <c r="F35" s="261"/>
      <c r="G35" s="261"/>
      <c r="H35" s="261"/>
      <c r="I35" s="261"/>
      <c r="J35" s="261"/>
      <c r="K35" s="261"/>
      <c r="L35" s="262"/>
      <c r="M35" s="29"/>
      <c r="N35" s="30">
        <f>0.5+0.25+0.25</f>
        <v>1</v>
      </c>
    </row>
    <row r="36" spans="1:14" ht="16.5" thickBot="1" x14ac:dyDescent="0.3">
      <c r="A36" s="36"/>
      <c r="B36" s="37"/>
      <c r="C36" s="154"/>
      <c r="D36" s="39"/>
      <c r="E36" s="39"/>
      <c r="F36" s="39"/>
      <c r="G36" s="39"/>
      <c r="H36" s="39"/>
      <c r="I36" s="39"/>
      <c r="J36" s="39"/>
      <c r="K36" s="39"/>
      <c r="L36" s="39"/>
      <c r="M36" s="154"/>
      <c r="N36" s="40"/>
    </row>
    <row r="37" spans="1:14" ht="19.5" thickTop="1" thickBot="1" x14ac:dyDescent="0.3">
      <c r="A37" s="271" t="s">
        <v>40</v>
      </c>
      <c r="B37" s="272"/>
      <c r="C37" s="272"/>
      <c r="D37" s="272"/>
      <c r="E37" s="272"/>
      <c r="F37" s="272"/>
      <c r="G37" s="272"/>
      <c r="H37" s="272"/>
      <c r="I37" s="272"/>
      <c r="J37" s="272"/>
      <c r="K37" s="272"/>
      <c r="L37" s="273"/>
      <c r="M37" s="154"/>
      <c r="N37" s="160">
        <f>IF(N35&lt;=10,N35,"EXCEDE LOS 10 PUNTOS PERMITIDOS")</f>
        <v>1</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16.12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2" t="s">
        <v>41</v>
      </c>
    </row>
    <row r="45" spans="1:14" x14ac:dyDescent="0.25">
      <c r="A45" s="50"/>
      <c r="B45" s="8"/>
      <c r="C45" s="8"/>
      <c r="D45" s="8"/>
      <c r="E45" s="8"/>
      <c r="F45" s="8"/>
      <c r="G45" s="8"/>
      <c r="H45" s="8"/>
      <c r="I45" s="8"/>
      <c r="J45" s="8"/>
      <c r="K45" s="8"/>
      <c r="L45" s="8"/>
      <c r="M45" s="8"/>
      <c r="N45" s="51"/>
    </row>
    <row r="46" spans="1:14" ht="15.75" thickBot="1" x14ac:dyDescent="0.3">
      <c r="A46" s="50"/>
      <c r="B46" s="8"/>
      <c r="C46" s="8"/>
      <c r="D46" s="8"/>
      <c r="E46" s="8"/>
      <c r="F46" s="8"/>
      <c r="G46" s="8"/>
      <c r="H46" s="8"/>
      <c r="I46" s="8"/>
      <c r="J46" s="8"/>
      <c r="K46" s="8"/>
      <c r="L46" s="8"/>
      <c r="M46" s="8"/>
      <c r="N46" s="51"/>
    </row>
    <row r="47" spans="1:14" ht="27" thickBot="1" x14ac:dyDescent="0.3">
      <c r="A47" s="236" t="s">
        <v>42</v>
      </c>
      <c r="B47" s="237"/>
      <c r="C47" s="237"/>
      <c r="D47" s="237"/>
      <c r="E47" s="237"/>
      <c r="F47" s="237"/>
      <c r="G47" s="237"/>
      <c r="H47" s="237"/>
      <c r="I47" s="237"/>
      <c r="J47" s="237"/>
      <c r="K47" s="237"/>
      <c r="L47" s="237"/>
      <c r="M47" s="237"/>
      <c r="N47" s="238"/>
    </row>
    <row r="48" spans="1:14" ht="15.75" thickBot="1" x14ac:dyDescent="0.3">
      <c r="A48" s="46"/>
      <c r="B48" s="8"/>
      <c r="C48" s="8"/>
      <c r="D48" s="8"/>
      <c r="E48" s="8"/>
      <c r="F48" s="8"/>
      <c r="G48" s="8"/>
      <c r="H48" s="8"/>
      <c r="I48" s="8"/>
      <c r="J48" s="8"/>
      <c r="K48" s="8"/>
      <c r="L48" s="8"/>
      <c r="M48" s="8"/>
      <c r="N48" s="26"/>
    </row>
    <row r="49" spans="1:14" ht="33" customHeight="1" thickBot="1" x14ac:dyDescent="0.3">
      <c r="A49" s="274" t="s">
        <v>43</v>
      </c>
      <c r="B49" s="275"/>
      <c r="C49" s="275"/>
      <c r="D49" s="275"/>
      <c r="E49" s="275"/>
      <c r="F49" s="276"/>
      <c r="G49" s="277"/>
      <c r="H49" s="53" t="s">
        <v>44</v>
      </c>
      <c r="I49" s="54" t="s">
        <v>45</v>
      </c>
      <c r="J49" s="55" t="s">
        <v>46</v>
      </c>
      <c r="K49" s="56" t="s">
        <v>47</v>
      </c>
      <c r="L49" s="157"/>
      <c r="M49" s="8"/>
      <c r="N49" s="57" t="s">
        <v>48</v>
      </c>
    </row>
    <row r="50" spans="1:14" ht="23.25" customHeight="1" thickTop="1" thickBot="1" x14ac:dyDescent="0.3">
      <c r="A50" s="58">
        <v>1</v>
      </c>
      <c r="B50" s="283" t="s">
        <v>49</v>
      </c>
      <c r="C50" s="283"/>
      <c r="D50" s="283"/>
      <c r="E50" s="283"/>
      <c r="F50" s="284"/>
      <c r="G50" s="284"/>
      <c r="H50" s="59" t="s">
        <v>50</v>
      </c>
      <c r="I50" s="60">
        <v>1</v>
      </c>
      <c r="J50" s="60">
        <v>2</v>
      </c>
      <c r="K50" s="61">
        <v>2</v>
      </c>
      <c r="L50" s="45"/>
      <c r="M50" s="45"/>
      <c r="N50" s="62">
        <f>I50+J50+K50</f>
        <v>5</v>
      </c>
    </row>
    <row r="51" spans="1:14" ht="16.5" thickTop="1" thickBot="1" x14ac:dyDescent="0.3">
      <c r="A51" s="63">
        <v>2</v>
      </c>
      <c r="B51" s="281" t="s">
        <v>51</v>
      </c>
      <c r="C51" s="285"/>
      <c r="D51" s="285"/>
      <c r="E51" s="285"/>
      <c r="F51" s="282"/>
      <c r="G51" s="282"/>
      <c r="H51" s="64" t="s">
        <v>50</v>
      </c>
      <c r="I51" s="65">
        <v>2</v>
      </c>
      <c r="J51" s="65">
        <v>1</v>
      </c>
      <c r="K51" s="66">
        <v>2</v>
      </c>
      <c r="L51" s="45"/>
      <c r="M51" s="45"/>
      <c r="N51" s="62">
        <f t="shared" ref="N51:N56" si="0">I51+J51+K51</f>
        <v>5</v>
      </c>
    </row>
    <row r="52" spans="1:14" ht="39.75" customHeight="1" thickTop="1" thickBot="1" x14ac:dyDescent="0.3">
      <c r="A52" s="63">
        <v>3</v>
      </c>
      <c r="B52" s="285" t="s">
        <v>52</v>
      </c>
      <c r="C52" s="285"/>
      <c r="D52" s="285"/>
      <c r="E52" s="285"/>
      <c r="F52" s="282"/>
      <c r="G52" s="282"/>
      <c r="H52" s="64" t="s">
        <v>53</v>
      </c>
      <c r="I52" s="65">
        <v>5</v>
      </c>
      <c r="J52" s="65">
        <v>4</v>
      </c>
      <c r="K52" s="66">
        <v>5</v>
      </c>
      <c r="L52" s="45"/>
      <c r="M52" s="45"/>
      <c r="N52" s="62">
        <f t="shared" si="0"/>
        <v>14</v>
      </c>
    </row>
    <row r="53" spans="1:14" ht="39.75" customHeight="1" thickTop="1" thickBot="1" x14ac:dyDescent="0.3">
      <c r="A53" s="63">
        <v>4</v>
      </c>
      <c r="B53" s="285" t="s">
        <v>54</v>
      </c>
      <c r="C53" s="285"/>
      <c r="D53" s="285"/>
      <c r="E53" s="285"/>
      <c r="F53" s="282"/>
      <c r="G53" s="282"/>
      <c r="H53" s="64" t="s">
        <v>53</v>
      </c>
      <c r="I53" s="65">
        <v>6</v>
      </c>
      <c r="J53" s="65">
        <v>4</v>
      </c>
      <c r="K53" s="66">
        <v>5</v>
      </c>
      <c r="L53" s="45"/>
      <c r="M53" s="45"/>
      <c r="N53" s="62">
        <f t="shared" si="0"/>
        <v>15</v>
      </c>
    </row>
    <row r="54" spans="1:14" ht="39.75" customHeight="1" thickTop="1" thickBot="1" x14ac:dyDescent="0.3">
      <c r="A54" s="63">
        <v>5</v>
      </c>
      <c r="B54" s="285" t="s">
        <v>55</v>
      </c>
      <c r="C54" s="285"/>
      <c r="D54" s="285"/>
      <c r="E54" s="285"/>
      <c r="F54" s="282"/>
      <c r="G54" s="282"/>
      <c r="H54" s="64" t="s">
        <v>53</v>
      </c>
      <c r="I54" s="65">
        <v>4</v>
      </c>
      <c r="J54" s="65">
        <v>4</v>
      </c>
      <c r="K54" s="66">
        <v>5</v>
      </c>
      <c r="L54" s="45"/>
      <c r="M54" s="45"/>
      <c r="N54" s="62">
        <f t="shared" si="0"/>
        <v>13</v>
      </c>
    </row>
    <row r="55" spans="1:14" ht="39.75" customHeight="1" thickTop="1" thickBot="1" x14ac:dyDescent="0.3">
      <c r="A55" s="63">
        <v>6</v>
      </c>
      <c r="B55" s="285" t="s">
        <v>56</v>
      </c>
      <c r="C55" s="285"/>
      <c r="D55" s="285"/>
      <c r="E55" s="285"/>
      <c r="F55" s="282"/>
      <c r="G55" s="282"/>
      <c r="H55" s="64" t="s">
        <v>57</v>
      </c>
      <c r="I55" s="65">
        <v>3</v>
      </c>
      <c r="J55" s="65">
        <v>4</v>
      </c>
      <c r="K55" s="66">
        <v>4</v>
      </c>
      <c r="L55" s="45"/>
      <c r="M55" s="45"/>
      <c r="N55" s="62">
        <f t="shared" si="0"/>
        <v>11</v>
      </c>
    </row>
    <row r="56" spans="1:14" ht="39.75" customHeight="1" thickTop="1" thickBot="1" x14ac:dyDescent="0.3">
      <c r="A56" s="67">
        <v>7</v>
      </c>
      <c r="B56" s="286" t="s">
        <v>58</v>
      </c>
      <c r="C56" s="286"/>
      <c r="D56" s="286"/>
      <c r="E56" s="286"/>
      <c r="F56" s="287"/>
      <c r="G56" s="287"/>
      <c r="H56" s="68" t="s">
        <v>57</v>
      </c>
      <c r="I56" s="69">
        <v>4</v>
      </c>
      <c r="J56" s="69">
        <v>4</v>
      </c>
      <c r="K56" s="70">
        <v>4</v>
      </c>
      <c r="L56" s="45"/>
      <c r="M56" s="45"/>
      <c r="N56" s="62">
        <f t="shared" si="0"/>
        <v>12</v>
      </c>
    </row>
    <row r="57" spans="1:14" ht="16.5" thickBot="1" x14ac:dyDescent="0.3">
      <c r="A57" s="288" t="s">
        <v>59</v>
      </c>
      <c r="B57" s="289"/>
      <c r="C57" s="289"/>
      <c r="D57" s="289"/>
      <c r="E57" s="289"/>
      <c r="F57" s="289"/>
      <c r="G57" s="289"/>
      <c r="H57" s="290"/>
      <c r="I57" s="71">
        <f>SUM(I50:I56)</f>
        <v>25</v>
      </c>
      <c r="J57" s="72">
        <f>SUM(J50:J56)</f>
        <v>23</v>
      </c>
      <c r="K57" s="73">
        <f>SUM(K50:K56)</f>
        <v>27</v>
      </c>
      <c r="L57" s="74"/>
      <c r="M57" s="45"/>
      <c r="N57" s="75">
        <f>SUM(N50:N56)</f>
        <v>75</v>
      </c>
    </row>
    <row r="58" spans="1:14" ht="19.5" thickTop="1" thickBot="1" x14ac:dyDescent="0.3">
      <c r="A58" s="291" t="s">
        <v>60</v>
      </c>
      <c r="B58" s="292"/>
      <c r="C58" s="292"/>
      <c r="D58" s="292"/>
      <c r="E58" s="292"/>
      <c r="F58" s="292"/>
      <c r="G58" s="292"/>
      <c r="H58" s="292"/>
      <c r="I58" s="293"/>
      <c r="J58" s="293"/>
      <c r="K58" s="294"/>
      <c r="L58" s="8"/>
      <c r="M58" s="76"/>
      <c r="N58" s="77">
        <f>N57/3</f>
        <v>25</v>
      </c>
    </row>
    <row r="59" spans="1:14" ht="15.75" thickBot="1" x14ac:dyDescent="0.3">
      <c r="A59" s="46"/>
      <c r="B59" s="8"/>
      <c r="C59" s="8"/>
      <c r="D59" s="8"/>
      <c r="E59" s="8"/>
      <c r="F59" s="8"/>
      <c r="G59" s="8"/>
      <c r="H59" s="8"/>
      <c r="I59" s="8"/>
      <c r="J59" s="8"/>
      <c r="K59" s="8"/>
      <c r="L59" s="8"/>
      <c r="M59" s="8"/>
      <c r="N59" s="26"/>
    </row>
    <row r="60" spans="1:14" ht="35.25" customHeight="1" thickBot="1" x14ac:dyDescent="0.3">
      <c r="A60" s="274" t="s">
        <v>61</v>
      </c>
      <c r="B60" s="275"/>
      <c r="C60" s="275"/>
      <c r="D60" s="275"/>
      <c r="E60" s="275"/>
      <c r="F60" s="275"/>
      <c r="G60" s="295"/>
      <c r="H60" s="78" t="s">
        <v>44</v>
      </c>
      <c r="I60" s="54" t="s">
        <v>45</v>
      </c>
      <c r="J60" s="55" t="s">
        <v>46</v>
      </c>
      <c r="K60" s="56" t="s">
        <v>47</v>
      </c>
      <c r="L60" s="157"/>
      <c r="M60" s="8"/>
      <c r="N60" s="57" t="s">
        <v>48</v>
      </c>
    </row>
    <row r="61" spans="1:14" ht="17.25" thickTop="1" thickBot="1" x14ac:dyDescent="0.3">
      <c r="A61" s="58">
        <v>1</v>
      </c>
      <c r="B61" s="296" t="s">
        <v>62</v>
      </c>
      <c r="C61" s="296"/>
      <c r="D61" s="296"/>
      <c r="E61" s="296"/>
      <c r="F61" s="284"/>
      <c r="G61" s="284"/>
      <c r="H61" s="79" t="s">
        <v>63</v>
      </c>
      <c r="I61" s="80">
        <v>3</v>
      </c>
      <c r="J61" s="80">
        <v>3</v>
      </c>
      <c r="K61" s="81">
        <v>3</v>
      </c>
      <c r="L61" s="82"/>
      <c r="M61" s="45"/>
      <c r="N61" s="62">
        <f>I61+J61+K61</f>
        <v>9</v>
      </c>
    </row>
    <row r="62" spans="1:14" ht="30.75" customHeight="1" thickTop="1" thickBot="1" x14ac:dyDescent="0.3">
      <c r="A62" s="63">
        <v>2</v>
      </c>
      <c r="B62" s="281" t="s">
        <v>64</v>
      </c>
      <c r="C62" s="281"/>
      <c r="D62" s="281"/>
      <c r="E62" s="281"/>
      <c r="F62" s="282"/>
      <c r="G62" s="282"/>
      <c r="H62" s="83" t="s">
        <v>63</v>
      </c>
      <c r="I62" s="84">
        <v>3</v>
      </c>
      <c r="J62" s="84">
        <v>5</v>
      </c>
      <c r="K62" s="85">
        <v>5</v>
      </c>
      <c r="L62" s="82"/>
      <c r="M62" s="45"/>
      <c r="N62" s="62">
        <f>I62+J62+K62</f>
        <v>13</v>
      </c>
    </row>
    <row r="63" spans="1:14" ht="17.25" thickTop="1" thickBot="1" x14ac:dyDescent="0.3">
      <c r="A63" s="67">
        <v>3</v>
      </c>
      <c r="B63" s="297" t="s">
        <v>65</v>
      </c>
      <c r="C63" s="297"/>
      <c r="D63" s="297"/>
      <c r="E63" s="297"/>
      <c r="F63" s="287"/>
      <c r="G63" s="287"/>
      <c r="H63" s="86" t="s">
        <v>63</v>
      </c>
      <c r="I63" s="87">
        <v>3</v>
      </c>
      <c r="J63" s="87">
        <v>3</v>
      </c>
      <c r="K63" s="88">
        <v>4</v>
      </c>
      <c r="L63" s="82"/>
      <c r="M63" s="45"/>
      <c r="N63" s="62">
        <f>I63+J63+K63</f>
        <v>10</v>
      </c>
    </row>
    <row r="64" spans="1:14" ht="16.5" thickTop="1" thickBot="1" x14ac:dyDescent="0.3">
      <c r="A64" s="44"/>
      <c r="B64" s="258" t="s">
        <v>66</v>
      </c>
      <c r="C64" s="298"/>
      <c r="D64" s="298"/>
      <c r="E64" s="298"/>
      <c r="F64" s="298"/>
      <c r="G64" s="298"/>
      <c r="H64" s="259"/>
      <c r="I64" s="89">
        <f>SUM(I61:I63)</f>
        <v>9</v>
      </c>
      <c r="J64" s="89">
        <f>SUM(J61:J63)</f>
        <v>11</v>
      </c>
      <c r="K64" s="90">
        <f>SUM(K61:K63)</f>
        <v>12</v>
      </c>
      <c r="L64" s="82"/>
      <c r="M64" s="45"/>
      <c r="N64" s="91">
        <f>SUM(N61:N63)</f>
        <v>32</v>
      </c>
    </row>
    <row r="65" spans="1:14" ht="19.5" thickTop="1" thickBot="1" x14ac:dyDescent="0.3">
      <c r="A65" s="299" t="s">
        <v>67</v>
      </c>
      <c r="B65" s="300"/>
      <c r="C65" s="300"/>
      <c r="D65" s="300"/>
      <c r="E65" s="300"/>
      <c r="F65" s="300"/>
      <c r="G65" s="300"/>
      <c r="H65" s="300"/>
      <c r="I65" s="300"/>
      <c r="J65" s="300"/>
      <c r="K65" s="301"/>
      <c r="L65" s="82"/>
      <c r="M65" s="45"/>
      <c r="N65" s="77">
        <f>N64/3</f>
        <v>10.666666666666666</v>
      </c>
    </row>
    <row r="66" spans="1:14" ht="19.5" thickTop="1" thickBot="1" x14ac:dyDescent="0.3">
      <c r="A66" s="302"/>
      <c r="B66" s="303"/>
      <c r="C66" s="303"/>
      <c r="D66" s="303"/>
      <c r="E66" s="303"/>
      <c r="F66" s="303"/>
      <c r="G66" s="303"/>
      <c r="H66" s="303"/>
      <c r="I66" s="303"/>
      <c r="J66" s="304"/>
      <c r="K66" s="304"/>
      <c r="L66" s="82"/>
      <c r="M66" s="45"/>
      <c r="N66" s="159"/>
    </row>
    <row r="67" spans="1:14" ht="29.25" customHeight="1" thickBot="1" x14ac:dyDescent="0.3">
      <c r="A67" s="305" t="s">
        <v>68</v>
      </c>
      <c r="B67" s="306"/>
      <c r="C67" s="306"/>
      <c r="D67" s="306"/>
      <c r="E67" s="306"/>
      <c r="F67" s="306"/>
      <c r="G67" s="307"/>
      <c r="H67" s="93" t="s">
        <v>44</v>
      </c>
      <c r="I67" s="57" t="s">
        <v>45</v>
      </c>
      <c r="J67" s="157"/>
      <c r="K67" s="157"/>
      <c r="L67" s="82"/>
      <c r="M67" s="45"/>
      <c r="N67" s="94" t="s">
        <v>48</v>
      </c>
    </row>
    <row r="68" spans="1:14" ht="37.5" customHeight="1" thickBot="1" x14ac:dyDescent="0.3">
      <c r="A68" s="95">
        <v>1</v>
      </c>
      <c r="B68" s="308" t="s">
        <v>69</v>
      </c>
      <c r="C68" s="308"/>
      <c r="D68" s="308"/>
      <c r="E68" s="308"/>
      <c r="F68" s="309"/>
      <c r="G68" s="310"/>
      <c r="H68" s="96" t="s">
        <v>63</v>
      </c>
      <c r="I68" s="90">
        <v>3</v>
      </c>
      <c r="J68" s="82"/>
      <c r="K68" s="82"/>
      <c r="L68" s="82"/>
      <c r="M68" s="45"/>
      <c r="N68" s="97">
        <f>I68</f>
        <v>3</v>
      </c>
    </row>
    <row r="69" spans="1:14" ht="37.5" customHeight="1" thickBot="1" x14ac:dyDescent="0.3">
      <c r="A69" s="63">
        <v>2</v>
      </c>
      <c r="B69" s="281" t="s">
        <v>70</v>
      </c>
      <c r="C69" s="281"/>
      <c r="D69" s="281"/>
      <c r="E69" s="281"/>
      <c r="F69" s="282"/>
      <c r="G69" s="311"/>
      <c r="H69" s="98" t="s">
        <v>63</v>
      </c>
      <c r="I69" s="99">
        <v>5</v>
      </c>
      <c r="J69" s="82"/>
      <c r="K69" s="82"/>
      <c r="L69" s="82"/>
      <c r="M69" s="45"/>
      <c r="N69" s="97">
        <f>I69</f>
        <v>5</v>
      </c>
    </row>
    <row r="70" spans="1:14" ht="37.5" customHeight="1" thickBot="1" x14ac:dyDescent="0.3">
      <c r="A70" s="67">
        <v>3</v>
      </c>
      <c r="B70" s="297" t="s">
        <v>71</v>
      </c>
      <c r="C70" s="297"/>
      <c r="D70" s="297"/>
      <c r="E70" s="297"/>
      <c r="F70" s="287"/>
      <c r="G70" s="312"/>
      <c r="H70" s="100" t="s">
        <v>63</v>
      </c>
      <c r="I70" s="101">
        <v>4</v>
      </c>
      <c r="J70" s="82"/>
      <c r="K70" s="82"/>
      <c r="L70" s="82"/>
      <c r="M70" s="45"/>
      <c r="N70" s="97">
        <f>I70</f>
        <v>4</v>
      </c>
    </row>
    <row r="71" spans="1:14" ht="16.5" thickBot="1" x14ac:dyDescent="0.3">
      <c r="A71" s="313" t="s">
        <v>72</v>
      </c>
      <c r="B71" s="314"/>
      <c r="C71" s="314"/>
      <c r="D71" s="314"/>
      <c r="E71" s="314"/>
      <c r="F71" s="314"/>
      <c r="G71" s="314"/>
      <c r="H71" s="315"/>
      <c r="I71" s="27">
        <f>SUM(I68:I70)</f>
        <v>12</v>
      </c>
      <c r="J71" s="74"/>
      <c r="K71" s="74"/>
      <c r="L71" s="74"/>
      <c r="M71" s="45"/>
      <c r="N71" s="40"/>
    </row>
    <row r="72" spans="1:14" ht="19.5" thickTop="1" thickBot="1" x14ac:dyDescent="0.3">
      <c r="A72" s="316" t="s">
        <v>73</v>
      </c>
      <c r="B72" s="317"/>
      <c r="C72" s="317"/>
      <c r="D72" s="317"/>
      <c r="E72" s="317"/>
      <c r="F72" s="317"/>
      <c r="G72" s="317"/>
      <c r="H72" s="317"/>
      <c r="I72" s="317"/>
      <c r="J72" s="317"/>
      <c r="K72" s="318"/>
      <c r="L72" s="74"/>
      <c r="M72" s="45"/>
      <c r="N72" s="77">
        <f>SUM(N68:N70)</f>
        <v>12</v>
      </c>
    </row>
    <row r="73" spans="1:14" x14ac:dyDescent="0.25">
      <c r="A73" s="46"/>
      <c r="B73" s="8"/>
      <c r="C73" s="8"/>
      <c r="D73" s="8"/>
      <c r="E73" s="319"/>
      <c r="F73" s="319"/>
      <c r="G73" s="319"/>
      <c r="H73" s="319"/>
      <c r="I73" s="319"/>
      <c r="J73" s="319"/>
      <c r="K73" s="319"/>
      <c r="L73" s="319"/>
      <c r="M73" s="319"/>
      <c r="N73" s="320"/>
    </row>
    <row r="74" spans="1:14" ht="15.75" thickBot="1" x14ac:dyDescent="0.3">
      <c r="A74" s="46"/>
      <c r="B74" s="8"/>
      <c r="C74" s="8"/>
      <c r="D74" s="8"/>
      <c r="E74" s="8"/>
      <c r="F74" s="8"/>
      <c r="G74" s="8"/>
      <c r="H74" s="8"/>
      <c r="I74" s="8"/>
      <c r="J74" s="8"/>
      <c r="K74" s="8"/>
      <c r="L74" s="8"/>
      <c r="M74" s="8"/>
      <c r="N74" s="26"/>
    </row>
    <row r="75" spans="1:14" ht="27" thickBot="1" x14ac:dyDescent="0.3">
      <c r="A75" s="236" t="s">
        <v>74</v>
      </c>
      <c r="B75" s="237"/>
      <c r="C75" s="237"/>
      <c r="D75" s="237"/>
      <c r="E75" s="237"/>
      <c r="F75" s="237"/>
      <c r="G75" s="237"/>
      <c r="H75" s="237"/>
      <c r="I75" s="237"/>
      <c r="J75" s="237"/>
      <c r="K75" s="237"/>
      <c r="L75" s="237"/>
      <c r="M75" s="237"/>
      <c r="N75" s="238"/>
    </row>
    <row r="76" spans="1:14" ht="15.75" thickBot="1" x14ac:dyDescent="0.3">
      <c r="A76" s="46"/>
      <c r="B76" s="8"/>
      <c r="C76" s="8"/>
      <c r="D76" s="8"/>
      <c r="E76" s="8"/>
      <c r="F76" s="8"/>
      <c r="G76" s="8"/>
      <c r="H76" s="8"/>
      <c r="I76" s="8"/>
      <c r="J76" s="8"/>
      <c r="K76" s="8"/>
      <c r="L76" s="8"/>
      <c r="M76" s="8"/>
      <c r="N76" s="26"/>
    </row>
    <row r="77" spans="1:14" ht="24.75" thickBot="1" x14ac:dyDescent="0.3">
      <c r="A77" s="330" t="s">
        <v>75</v>
      </c>
      <c r="B77" s="331"/>
      <c r="C77" s="331"/>
      <c r="D77" s="331"/>
      <c r="E77" s="331"/>
      <c r="F77" s="332"/>
      <c r="G77" s="333"/>
      <c r="H77" s="93" t="s">
        <v>44</v>
      </c>
      <c r="I77" s="157"/>
      <c r="J77" s="8"/>
      <c r="K77" s="8"/>
      <c r="L77" s="8"/>
      <c r="M77" s="8"/>
      <c r="N77" s="93" t="s">
        <v>48</v>
      </c>
    </row>
    <row r="78" spans="1:14" ht="17.25" thickTop="1" thickBot="1" x14ac:dyDescent="0.3">
      <c r="A78" s="102">
        <v>1</v>
      </c>
      <c r="B78" s="334" t="s">
        <v>76</v>
      </c>
      <c r="C78" s="335"/>
      <c r="D78" s="335"/>
      <c r="E78" s="335"/>
      <c r="F78" s="336"/>
      <c r="G78" s="337"/>
      <c r="H78" s="103" t="s">
        <v>77</v>
      </c>
      <c r="I78" s="104"/>
      <c r="J78" s="51"/>
      <c r="K78" s="51"/>
      <c r="L78" s="51"/>
      <c r="M78" s="45"/>
      <c r="N78" s="105">
        <v>2.8</v>
      </c>
    </row>
    <row r="79" spans="1:14" ht="16.5" thickBot="1" x14ac:dyDescent="0.3">
      <c r="A79" s="106"/>
      <c r="B79" s="107"/>
      <c r="C79" s="107"/>
      <c r="D79" s="107"/>
      <c r="E79" s="107"/>
      <c r="F79" s="45"/>
      <c r="G79" s="45"/>
      <c r="H79" s="74"/>
      <c r="I79" s="74"/>
      <c r="J79" s="51"/>
      <c r="K79" s="51"/>
      <c r="L79" s="51"/>
      <c r="M79" s="45"/>
      <c r="N79" s="108"/>
    </row>
    <row r="80" spans="1:14" ht="19.5" thickTop="1" thickBot="1" x14ac:dyDescent="0.3">
      <c r="A80" s="338" t="s">
        <v>78</v>
      </c>
      <c r="B80" s="339"/>
      <c r="C80" s="339"/>
      <c r="D80" s="339"/>
      <c r="E80" s="339"/>
      <c r="F80" s="339"/>
      <c r="G80" s="339"/>
      <c r="H80" s="339"/>
      <c r="I80" s="339"/>
      <c r="J80" s="340"/>
      <c r="K80" s="104"/>
      <c r="L80" s="8"/>
      <c r="M80" s="109"/>
      <c r="N80" s="110">
        <f>N78</f>
        <v>2.8</v>
      </c>
    </row>
    <row r="81" spans="1:14" ht="16.5" thickTop="1" thickBot="1" x14ac:dyDescent="0.3">
      <c r="A81" s="46"/>
      <c r="B81" s="8"/>
      <c r="C81" s="8"/>
      <c r="D81" s="8"/>
      <c r="E81" s="8"/>
      <c r="F81" s="8"/>
      <c r="G81" s="8"/>
      <c r="H81" s="8"/>
      <c r="I81" s="8"/>
      <c r="J81" s="8"/>
      <c r="K81" s="8"/>
      <c r="L81" s="8"/>
      <c r="M81" s="8"/>
      <c r="N81" s="26"/>
    </row>
    <row r="82" spans="1:14" ht="28.5" thickBot="1" x14ac:dyDescent="0.3">
      <c r="A82" s="341" t="s">
        <v>79</v>
      </c>
      <c r="B82" s="342"/>
      <c r="C82" s="342"/>
      <c r="D82" s="342"/>
      <c r="E82" s="342"/>
      <c r="F82" s="342"/>
      <c r="G82" s="342"/>
      <c r="H82" s="342"/>
      <c r="I82" s="342"/>
      <c r="J82" s="342"/>
      <c r="K82" s="342"/>
      <c r="L82" s="342"/>
      <c r="M82" s="342"/>
      <c r="N82" s="343"/>
    </row>
    <row r="83" spans="1:14" ht="15.75" thickBot="1" x14ac:dyDescent="0.3">
      <c r="A83" s="46"/>
      <c r="B83" s="8"/>
      <c r="C83" s="8"/>
      <c r="D83" s="8"/>
      <c r="E83" s="8"/>
      <c r="F83" s="8"/>
      <c r="G83" s="8"/>
      <c r="H83" s="8"/>
      <c r="I83" s="8"/>
      <c r="J83" s="8"/>
      <c r="K83" s="8"/>
      <c r="L83" s="8"/>
      <c r="M83" s="8"/>
      <c r="N83" s="26"/>
    </row>
    <row r="84" spans="1:14" ht="18.75" thickTop="1" x14ac:dyDescent="0.25">
      <c r="A84" s="344" t="s">
        <v>23</v>
      </c>
      <c r="B84" s="345"/>
      <c r="C84" s="345"/>
      <c r="D84" s="345"/>
      <c r="E84" s="345"/>
      <c r="F84" s="345"/>
      <c r="G84" s="345"/>
      <c r="H84" s="345"/>
      <c r="I84" s="345"/>
      <c r="J84" s="346"/>
      <c r="K84" s="111"/>
      <c r="L84" s="111"/>
      <c r="M84" s="112"/>
      <c r="N84" s="113">
        <f>N40</f>
        <v>16.12</v>
      </c>
    </row>
    <row r="85" spans="1:14" ht="18" x14ac:dyDescent="0.25">
      <c r="A85" s="321" t="s">
        <v>80</v>
      </c>
      <c r="B85" s="322"/>
      <c r="C85" s="322"/>
      <c r="D85" s="322"/>
      <c r="E85" s="322"/>
      <c r="F85" s="322"/>
      <c r="G85" s="322"/>
      <c r="H85" s="322"/>
      <c r="I85" s="322"/>
      <c r="J85" s="323"/>
      <c r="K85" s="111"/>
      <c r="L85" s="111"/>
      <c r="M85" s="112"/>
      <c r="N85" s="114">
        <f>N58</f>
        <v>25</v>
      </c>
    </row>
    <row r="86" spans="1:14" ht="18" x14ac:dyDescent="0.25">
      <c r="A86" s="321" t="s">
        <v>81</v>
      </c>
      <c r="B86" s="322"/>
      <c r="C86" s="322"/>
      <c r="D86" s="322"/>
      <c r="E86" s="322"/>
      <c r="F86" s="322"/>
      <c r="G86" s="322"/>
      <c r="H86" s="322"/>
      <c r="I86" s="322"/>
      <c r="J86" s="323"/>
      <c r="K86" s="111"/>
      <c r="L86" s="111"/>
      <c r="M86" s="112"/>
      <c r="N86" s="115">
        <f>N65</f>
        <v>10.666666666666666</v>
      </c>
    </row>
    <row r="87" spans="1:14" ht="18" x14ac:dyDescent="0.25">
      <c r="A87" s="321" t="s">
        <v>82</v>
      </c>
      <c r="B87" s="322"/>
      <c r="C87" s="322"/>
      <c r="D87" s="322"/>
      <c r="E87" s="322"/>
      <c r="F87" s="322"/>
      <c r="G87" s="322"/>
      <c r="H87" s="322"/>
      <c r="I87" s="322"/>
      <c r="J87" s="323"/>
      <c r="K87" s="111"/>
      <c r="L87" s="111"/>
      <c r="M87" s="112"/>
      <c r="N87" s="116">
        <f>N72</f>
        <v>12</v>
      </c>
    </row>
    <row r="88" spans="1:14" ht="18.75" thickBot="1" x14ac:dyDescent="0.3">
      <c r="A88" s="324" t="s">
        <v>83</v>
      </c>
      <c r="B88" s="325"/>
      <c r="C88" s="325"/>
      <c r="D88" s="325"/>
      <c r="E88" s="325"/>
      <c r="F88" s="325"/>
      <c r="G88" s="325"/>
      <c r="H88" s="325"/>
      <c r="I88" s="325"/>
      <c r="J88" s="326"/>
      <c r="K88" s="111"/>
      <c r="L88" s="111"/>
      <c r="M88" s="112"/>
      <c r="N88" s="116">
        <f>N78</f>
        <v>2.8</v>
      </c>
    </row>
    <row r="89" spans="1:14" ht="24.75" thickTop="1" thickBot="1" x14ac:dyDescent="0.3">
      <c r="A89" s="327" t="s">
        <v>84</v>
      </c>
      <c r="B89" s="328"/>
      <c r="C89" s="328"/>
      <c r="D89" s="328"/>
      <c r="E89" s="328"/>
      <c r="F89" s="328"/>
      <c r="G89" s="328"/>
      <c r="H89" s="328"/>
      <c r="I89" s="328"/>
      <c r="J89" s="329"/>
      <c r="K89" s="117"/>
      <c r="L89" s="118"/>
      <c r="M89" s="119"/>
      <c r="N89" s="120">
        <f>SUM(N84:N88)</f>
        <v>66.586666666666673</v>
      </c>
    </row>
    <row r="90" spans="1:14" x14ac:dyDescent="0.25">
      <c r="A90" s="32"/>
      <c r="B90" s="32"/>
      <c r="C90" s="32"/>
      <c r="D90" s="32"/>
      <c r="E90" s="32"/>
      <c r="F90" s="32"/>
      <c r="G90" s="32"/>
      <c r="H90" s="32"/>
      <c r="I90" s="32"/>
      <c r="J90" s="32"/>
      <c r="K90" s="32"/>
      <c r="L90" s="32"/>
      <c r="M90" s="32"/>
      <c r="N90" s="32"/>
    </row>
  </sheetData>
  <sheetProtection algorithmName="SHA-512" hashValue="ciXAZwxXAoRp5meWpie4aNa5B+yIYRAW9eqMDl89podtBl1rk62M5DaV8JI89BEnYnLLQUIm5yYZX1qhF3xJpw==" saltValue="3VJ8eCnnETF8t0f8jQ1+DQ==" spinCount="100000" sheet="1" objects="1" scenarios="1" selectLockedCells="1" selectUnlockedCells="1"/>
  <mergeCells count="81">
    <mergeCell ref="A86:J86"/>
    <mergeCell ref="A87:J87"/>
    <mergeCell ref="A88:J88"/>
    <mergeCell ref="A89:J89"/>
    <mergeCell ref="A77:G77"/>
    <mergeCell ref="B78:G78"/>
    <mergeCell ref="A80:J80"/>
    <mergeCell ref="A82:N82"/>
    <mergeCell ref="A84:J84"/>
    <mergeCell ref="A85:J85"/>
    <mergeCell ref="A75:N75"/>
    <mergeCell ref="B63:G63"/>
    <mergeCell ref="B64:H64"/>
    <mergeCell ref="A65:K65"/>
    <mergeCell ref="A66:K66"/>
    <mergeCell ref="A67:G67"/>
    <mergeCell ref="B68:G68"/>
    <mergeCell ref="B69:G69"/>
    <mergeCell ref="B70:G70"/>
    <mergeCell ref="A71:H71"/>
    <mergeCell ref="A72:K72"/>
    <mergeCell ref="E73:N73"/>
    <mergeCell ref="B62:G62"/>
    <mergeCell ref="B50:G50"/>
    <mergeCell ref="B51:G51"/>
    <mergeCell ref="B52:G52"/>
    <mergeCell ref="B53:G53"/>
    <mergeCell ref="B54:G54"/>
    <mergeCell ref="B55:G55"/>
    <mergeCell ref="B56:G56"/>
    <mergeCell ref="A57:H57"/>
    <mergeCell ref="A58:K58"/>
    <mergeCell ref="A60:G60"/>
    <mergeCell ref="B61:G61"/>
    <mergeCell ref="A49:G49"/>
    <mergeCell ref="A27:L27"/>
    <mergeCell ref="A29:L29"/>
    <mergeCell ref="A30:B30"/>
    <mergeCell ref="D30:L30"/>
    <mergeCell ref="A32:L32"/>
    <mergeCell ref="A34:L34"/>
    <mergeCell ref="A35:B35"/>
    <mergeCell ref="D35:L35"/>
    <mergeCell ref="A37:L37"/>
    <mergeCell ref="A40:L40"/>
    <mergeCell ref="A47:N47"/>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11811023622047245" right="0.11811023622047245" top="0.35433070866141736" bottom="0.15748031496062992" header="0" footer="0"/>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N87" sqref="N87"/>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f ca="1">MATCH(MID(CELL("nombrearchivo",'4'!E9),FIND("]", CELL("nombrearchivo",'4'!E9),1)+1,LEN(CELL("nombrearchivo",'4'!E9))-FIND("]",CELL("nombrearchivo",'4'!E9),1)),GENERAL!A6:A54,0)</f>
        <v>1</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5"/>
      <c r="E8" s="245" t="s">
        <v>17</v>
      </c>
      <c r="F8" s="245" t="s">
        <v>18</v>
      </c>
      <c r="G8" s="245" t="s">
        <v>19</v>
      </c>
      <c r="H8" s="245" t="s">
        <v>20</v>
      </c>
      <c r="I8" s="245" t="s">
        <v>21</v>
      </c>
      <c r="J8" s="247" t="s">
        <v>22</v>
      </c>
      <c r="K8" s="16"/>
      <c r="L8" s="249"/>
      <c r="M8" s="249"/>
      <c r="N8" s="251" t="s">
        <v>23</v>
      </c>
    </row>
    <row r="9" spans="1:16" ht="31.5" customHeight="1" thickBot="1" x14ac:dyDescent="0.3">
      <c r="A9" s="241"/>
      <c r="B9" s="242"/>
      <c r="C9" s="244"/>
      <c r="D9" s="17"/>
      <c r="E9" s="246"/>
      <c r="F9" s="246"/>
      <c r="G9" s="246"/>
      <c r="H9" s="246"/>
      <c r="I9" s="246"/>
      <c r="J9" s="248"/>
      <c r="K9" s="18"/>
      <c r="L9" s="250"/>
      <c r="M9" s="250"/>
      <c r="N9" s="252"/>
    </row>
    <row r="10" spans="1:16" ht="44.25" customHeight="1" thickBot="1" x14ac:dyDescent="0.3">
      <c r="A10" s="253" t="str">
        <f ca="1">CONCATENATE((INDIRECT("GENERAL!D"&amp;P2+5))," ",((INDIRECT("GENERAL!E"&amp;P2+5))))</f>
        <v>RODRIGUEZ VILLAMIZAR IRLENE EVELYNE</v>
      </c>
      <c r="B10" s="254"/>
      <c r="C10" s="19">
        <f>N14</f>
        <v>4</v>
      </c>
      <c r="D10" s="20"/>
      <c r="E10" s="21">
        <f>N16</f>
        <v>0</v>
      </c>
      <c r="F10" s="21">
        <f>N18</f>
        <v>3</v>
      </c>
      <c r="G10" s="21">
        <f>N20</f>
        <v>0</v>
      </c>
      <c r="H10" s="21">
        <f>N27</f>
        <v>0</v>
      </c>
      <c r="I10" s="21">
        <f>N32</f>
        <v>5</v>
      </c>
      <c r="J10" s="22">
        <f>N37</f>
        <v>1.92</v>
      </c>
      <c r="K10" s="23"/>
      <c r="L10" s="23"/>
      <c r="M10" s="23"/>
      <c r="N10" s="24">
        <f>IF( SUM(C10:J10)&lt;=30,SUM(C10:J10),"EXCEDE LOS 30 PUNTOS")</f>
        <v>13.92</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MICROBIOLOGA CON ENFASIS EN ALIMENTOS /UNIVERSIDAD DE PAMPLONA /2001</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35"/>
      <c r="E18" s="266" t="str">
        <f ca="1">(INDIRECT("GENERAL!L"&amp;P2+5))</f>
        <v>MAGISTER EN CIENCIAS MICROBIOLOGIA/2007</v>
      </c>
      <c r="F18" s="266"/>
      <c r="G18" s="266"/>
      <c r="H18" s="266"/>
      <c r="I18" s="266"/>
      <c r="J18" s="266"/>
      <c r="K18" s="266"/>
      <c r="L18" s="267"/>
      <c r="M18" s="29"/>
      <c r="N18" s="30">
        <v>3</v>
      </c>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 xml:space="preserve">NO REGISTRA </v>
      </c>
      <c r="E20" s="269"/>
      <c r="F20" s="269"/>
      <c r="G20" s="269"/>
      <c r="H20" s="269"/>
      <c r="I20" s="269"/>
      <c r="J20" s="269"/>
      <c r="K20" s="269"/>
      <c r="L20" s="270"/>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t="s">
        <v>183</v>
      </c>
      <c r="E25" s="261"/>
      <c r="F25" s="261"/>
      <c r="G25" s="261"/>
      <c r="H25" s="261"/>
      <c r="I25" s="261"/>
      <c r="J25" s="261"/>
      <c r="K25" s="261"/>
      <c r="L25" s="262"/>
      <c r="M25" s="29"/>
      <c r="N25" s="30">
        <v>0</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71" t="s">
        <v>34</v>
      </c>
      <c r="B27" s="272"/>
      <c r="C27" s="272"/>
      <c r="D27" s="272"/>
      <c r="E27" s="272"/>
      <c r="F27" s="272"/>
      <c r="G27" s="272"/>
      <c r="H27" s="272"/>
      <c r="I27" s="272"/>
      <c r="J27" s="272"/>
      <c r="K27" s="272"/>
      <c r="L27" s="273"/>
      <c r="M27" s="38"/>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62.25" customHeight="1" thickBot="1" x14ac:dyDescent="0.3">
      <c r="A30" s="258" t="s">
        <v>36</v>
      </c>
      <c r="B30" s="259"/>
      <c r="C30" s="28"/>
      <c r="D30" s="260" t="s">
        <v>182</v>
      </c>
      <c r="E30" s="261"/>
      <c r="F30" s="261"/>
      <c r="G30" s="261"/>
      <c r="H30" s="261"/>
      <c r="I30" s="261"/>
      <c r="J30" s="261"/>
      <c r="K30" s="261"/>
      <c r="L30" s="262"/>
      <c r="M30" s="29"/>
      <c r="N30" s="30">
        <v>5</v>
      </c>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38"/>
      <c r="N32" s="160">
        <f>IF(N30&lt;=5,N30,"EXCEDE LOS 5 PUNTOS PERMITIDOS")</f>
        <v>5</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132" customHeight="1" thickBot="1" x14ac:dyDescent="0.3">
      <c r="A35" s="263" t="s">
        <v>39</v>
      </c>
      <c r="B35" s="264"/>
      <c r="C35" s="28"/>
      <c r="D35" s="260" t="s">
        <v>184</v>
      </c>
      <c r="E35" s="261"/>
      <c r="F35" s="261"/>
      <c r="G35" s="261"/>
      <c r="H35" s="261"/>
      <c r="I35" s="261"/>
      <c r="J35" s="261"/>
      <c r="K35" s="261"/>
      <c r="L35" s="262"/>
      <c r="M35" s="29"/>
      <c r="N35" s="30">
        <f>0.17+1.5+0.25</f>
        <v>1.92</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71" t="s">
        <v>40</v>
      </c>
      <c r="B37" s="272"/>
      <c r="C37" s="272"/>
      <c r="D37" s="272"/>
      <c r="E37" s="272"/>
      <c r="F37" s="272"/>
      <c r="G37" s="272"/>
      <c r="H37" s="272"/>
      <c r="I37" s="272"/>
      <c r="J37" s="272"/>
      <c r="K37" s="272"/>
      <c r="L37" s="273"/>
      <c r="M37" s="38"/>
      <c r="N37" s="160">
        <f>IF(N35&lt;=10,N35,"EXCEDE LOS 10 PUNTOS PERMITIDOS")</f>
        <v>1.92</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13.92</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35.25" customHeight="1" thickBot="1" x14ac:dyDescent="0.3">
      <c r="A57" s="274" t="s">
        <v>43</v>
      </c>
      <c r="B57" s="275"/>
      <c r="C57" s="275"/>
      <c r="D57" s="275"/>
      <c r="E57" s="275"/>
      <c r="F57" s="276"/>
      <c r="G57" s="277"/>
      <c r="H57" s="53" t="s">
        <v>44</v>
      </c>
      <c r="I57" s="54" t="s">
        <v>45</v>
      </c>
      <c r="J57" s="55" t="s">
        <v>46</v>
      </c>
      <c r="K57" s="56" t="s">
        <v>47</v>
      </c>
      <c r="L57" s="16"/>
      <c r="M57" s="8"/>
      <c r="N57" s="57" t="s">
        <v>48</v>
      </c>
    </row>
    <row r="58" spans="1:14" ht="23.25" customHeight="1" thickTop="1" thickBot="1" x14ac:dyDescent="0.3">
      <c r="A58" s="58">
        <v>1</v>
      </c>
      <c r="B58" s="283" t="s">
        <v>49</v>
      </c>
      <c r="C58" s="283"/>
      <c r="D58" s="283"/>
      <c r="E58" s="283"/>
      <c r="F58" s="284"/>
      <c r="G58" s="284"/>
      <c r="H58" s="59" t="s">
        <v>50</v>
      </c>
      <c r="I58" s="60">
        <v>2</v>
      </c>
      <c r="J58" s="60">
        <v>1</v>
      </c>
      <c r="K58" s="61">
        <v>1</v>
      </c>
      <c r="L58" s="45"/>
      <c r="M58" s="45"/>
      <c r="N58" s="62">
        <f>I58+J58+K58</f>
        <v>4</v>
      </c>
    </row>
    <row r="59" spans="1:14" ht="16.5" thickTop="1" thickBot="1" x14ac:dyDescent="0.3">
      <c r="A59" s="63">
        <v>2</v>
      </c>
      <c r="B59" s="281" t="s">
        <v>51</v>
      </c>
      <c r="C59" s="285"/>
      <c r="D59" s="285"/>
      <c r="E59" s="285"/>
      <c r="F59" s="282"/>
      <c r="G59" s="282"/>
      <c r="H59" s="64" t="s">
        <v>50</v>
      </c>
      <c r="I59" s="65">
        <v>1</v>
      </c>
      <c r="J59" s="65">
        <v>1</v>
      </c>
      <c r="K59" s="66">
        <v>1</v>
      </c>
      <c r="L59" s="45"/>
      <c r="M59" s="45"/>
      <c r="N59" s="62">
        <f t="shared" ref="N59:N64" si="0">I59+J59+K59</f>
        <v>3</v>
      </c>
    </row>
    <row r="60" spans="1:14" ht="40.5" customHeight="1" thickTop="1" thickBot="1" x14ac:dyDescent="0.3">
      <c r="A60" s="63">
        <v>3</v>
      </c>
      <c r="B60" s="285" t="s">
        <v>52</v>
      </c>
      <c r="C60" s="285"/>
      <c r="D60" s="285"/>
      <c r="E60" s="285"/>
      <c r="F60" s="282"/>
      <c r="G60" s="282"/>
      <c r="H60" s="64" t="s">
        <v>53</v>
      </c>
      <c r="I60" s="65">
        <v>3</v>
      </c>
      <c r="J60" s="65">
        <v>0</v>
      </c>
      <c r="K60" s="66">
        <v>3</v>
      </c>
      <c r="L60" s="45"/>
      <c r="M60" s="45"/>
      <c r="N60" s="62">
        <f t="shared" si="0"/>
        <v>6</v>
      </c>
    </row>
    <row r="61" spans="1:14" ht="40.5" customHeight="1" thickTop="1" thickBot="1" x14ac:dyDescent="0.3">
      <c r="A61" s="63">
        <v>4</v>
      </c>
      <c r="B61" s="285" t="s">
        <v>54</v>
      </c>
      <c r="C61" s="285"/>
      <c r="D61" s="285"/>
      <c r="E61" s="285"/>
      <c r="F61" s="282"/>
      <c r="G61" s="282"/>
      <c r="H61" s="64" t="s">
        <v>53</v>
      </c>
      <c r="I61" s="65">
        <v>3</v>
      </c>
      <c r="J61" s="65">
        <v>3</v>
      </c>
      <c r="K61" s="66">
        <v>5</v>
      </c>
      <c r="L61" s="45"/>
      <c r="M61" s="45"/>
      <c r="N61" s="62">
        <f t="shared" si="0"/>
        <v>11</v>
      </c>
    </row>
    <row r="62" spans="1:14" ht="40.5" customHeight="1" thickTop="1" thickBot="1" x14ac:dyDescent="0.3">
      <c r="A62" s="63">
        <v>5</v>
      </c>
      <c r="B62" s="285" t="s">
        <v>55</v>
      </c>
      <c r="C62" s="285"/>
      <c r="D62" s="285"/>
      <c r="E62" s="285"/>
      <c r="F62" s="282"/>
      <c r="G62" s="282"/>
      <c r="H62" s="64" t="s">
        <v>53</v>
      </c>
      <c r="I62" s="65">
        <v>3</v>
      </c>
      <c r="J62" s="65">
        <v>4</v>
      </c>
      <c r="K62" s="66">
        <v>4</v>
      </c>
      <c r="L62" s="45"/>
      <c r="M62" s="45"/>
      <c r="N62" s="62">
        <f t="shared" si="0"/>
        <v>11</v>
      </c>
    </row>
    <row r="63" spans="1:14" ht="40.5" customHeight="1" thickTop="1" thickBot="1" x14ac:dyDescent="0.3">
      <c r="A63" s="63">
        <v>6</v>
      </c>
      <c r="B63" s="285" t="s">
        <v>56</v>
      </c>
      <c r="C63" s="285"/>
      <c r="D63" s="285"/>
      <c r="E63" s="285"/>
      <c r="F63" s="282"/>
      <c r="G63" s="282"/>
      <c r="H63" s="64" t="s">
        <v>57</v>
      </c>
      <c r="I63" s="65">
        <v>2</v>
      </c>
      <c r="J63" s="65">
        <v>3</v>
      </c>
      <c r="K63" s="66">
        <v>3</v>
      </c>
      <c r="L63" s="45"/>
      <c r="M63" s="45"/>
      <c r="N63" s="62">
        <f t="shared" si="0"/>
        <v>8</v>
      </c>
    </row>
    <row r="64" spans="1:14" ht="40.5" customHeight="1" thickTop="1" thickBot="1" x14ac:dyDescent="0.3">
      <c r="A64" s="67">
        <v>7</v>
      </c>
      <c r="B64" s="286" t="s">
        <v>58</v>
      </c>
      <c r="C64" s="286"/>
      <c r="D64" s="286"/>
      <c r="E64" s="286"/>
      <c r="F64" s="287"/>
      <c r="G64" s="287"/>
      <c r="H64" s="68" t="s">
        <v>57</v>
      </c>
      <c r="I64" s="69">
        <v>1</v>
      </c>
      <c r="J64" s="69">
        <v>3</v>
      </c>
      <c r="K64" s="70">
        <v>3</v>
      </c>
      <c r="L64" s="45"/>
      <c r="M64" s="45"/>
      <c r="N64" s="62">
        <f t="shared" si="0"/>
        <v>7</v>
      </c>
    </row>
    <row r="65" spans="1:14" ht="16.5" thickBot="1" x14ac:dyDescent="0.3">
      <c r="A65" s="288" t="s">
        <v>59</v>
      </c>
      <c r="B65" s="289"/>
      <c r="C65" s="289"/>
      <c r="D65" s="289"/>
      <c r="E65" s="289"/>
      <c r="F65" s="289"/>
      <c r="G65" s="289"/>
      <c r="H65" s="290"/>
      <c r="I65" s="71">
        <f>SUM(I58:I64)</f>
        <v>15</v>
      </c>
      <c r="J65" s="72">
        <f>SUM(J58:J64)</f>
        <v>15</v>
      </c>
      <c r="K65" s="73">
        <f>SUM(K58:K64)</f>
        <v>20</v>
      </c>
      <c r="L65" s="74"/>
      <c r="M65" s="45"/>
      <c r="N65" s="75">
        <f>SUM(N58:N64)</f>
        <v>50</v>
      </c>
    </row>
    <row r="66" spans="1:14" ht="19.5" thickTop="1" thickBot="1" x14ac:dyDescent="0.3">
      <c r="A66" s="291" t="s">
        <v>60</v>
      </c>
      <c r="B66" s="292"/>
      <c r="C66" s="292"/>
      <c r="D66" s="292"/>
      <c r="E66" s="292"/>
      <c r="F66" s="292"/>
      <c r="G66" s="292"/>
      <c r="H66" s="292"/>
      <c r="I66" s="293"/>
      <c r="J66" s="293"/>
      <c r="K66" s="294"/>
      <c r="L66" s="8"/>
      <c r="M66" s="76"/>
      <c r="N66" s="77">
        <f>N65/3</f>
        <v>16.666666666666668</v>
      </c>
    </row>
    <row r="67" spans="1:14" ht="15.75" thickBot="1" x14ac:dyDescent="0.3">
      <c r="A67" s="46"/>
      <c r="B67" s="8"/>
      <c r="C67" s="8"/>
      <c r="D67" s="8"/>
      <c r="E67" s="8"/>
      <c r="F67" s="8"/>
      <c r="G67" s="8"/>
      <c r="H67" s="8"/>
      <c r="I67" s="8"/>
      <c r="J67" s="8"/>
      <c r="K67" s="8"/>
      <c r="L67" s="8"/>
      <c r="M67" s="8"/>
      <c r="N67" s="26"/>
    </row>
    <row r="68" spans="1:14" ht="36" customHeight="1" thickBot="1" x14ac:dyDescent="0.3">
      <c r="A68" s="274" t="s">
        <v>61</v>
      </c>
      <c r="B68" s="275"/>
      <c r="C68" s="275"/>
      <c r="D68" s="275"/>
      <c r="E68" s="275"/>
      <c r="F68" s="275"/>
      <c r="G68" s="295"/>
      <c r="H68" s="78" t="s">
        <v>44</v>
      </c>
      <c r="I68" s="54" t="s">
        <v>45</v>
      </c>
      <c r="J68" s="55" t="s">
        <v>46</v>
      </c>
      <c r="K68" s="56" t="s">
        <v>47</v>
      </c>
      <c r="L68" s="16"/>
      <c r="M68" s="8"/>
      <c r="N68" s="57" t="s">
        <v>48</v>
      </c>
    </row>
    <row r="69" spans="1:14" ht="17.25" thickTop="1" thickBot="1" x14ac:dyDescent="0.3">
      <c r="A69" s="58">
        <v>1</v>
      </c>
      <c r="B69" s="296" t="s">
        <v>62</v>
      </c>
      <c r="C69" s="296"/>
      <c r="D69" s="296"/>
      <c r="E69" s="296"/>
      <c r="F69" s="284"/>
      <c r="G69" s="284"/>
      <c r="H69" s="79" t="s">
        <v>63</v>
      </c>
      <c r="I69" s="80">
        <v>2</v>
      </c>
      <c r="J69" s="80">
        <v>2</v>
      </c>
      <c r="K69" s="81">
        <v>2</v>
      </c>
      <c r="L69" s="82"/>
      <c r="M69" s="45"/>
      <c r="N69" s="62">
        <f>I69+J69+K69</f>
        <v>6</v>
      </c>
    </row>
    <row r="70" spans="1:14" ht="36" customHeight="1" thickTop="1" thickBot="1" x14ac:dyDescent="0.3">
      <c r="A70" s="63">
        <v>2</v>
      </c>
      <c r="B70" s="281" t="s">
        <v>64</v>
      </c>
      <c r="C70" s="281"/>
      <c r="D70" s="281"/>
      <c r="E70" s="281"/>
      <c r="F70" s="282"/>
      <c r="G70" s="282"/>
      <c r="H70" s="83" t="s">
        <v>63</v>
      </c>
      <c r="I70" s="84">
        <v>2</v>
      </c>
      <c r="J70" s="84">
        <v>4</v>
      </c>
      <c r="K70" s="85">
        <v>3</v>
      </c>
      <c r="L70" s="82"/>
      <c r="M70" s="45"/>
      <c r="N70" s="62">
        <f>I70+J70+K70</f>
        <v>9</v>
      </c>
    </row>
    <row r="71" spans="1:14" ht="17.25" thickTop="1" thickBot="1" x14ac:dyDescent="0.3">
      <c r="A71" s="67">
        <v>3</v>
      </c>
      <c r="B71" s="297" t="s">
        <v>65</v>
      </c>
      <c r="C71" s="297"/>
      <c r="D71" s="297"/>
      <c r="E71" s="297"/>
      <c r="F71" s="287"/>
      <c r="G71" s="287"/>
      <c r="H71" s="86" t="s">
        <v>63</v>
      </c>
      <c r="I71" s="87">
        <v>1</v>
      </c>
      <c r="J71" s="87">
        <v>2</v>
      </c>
      <c r="K71" s="88">
        <v>2</v>
      </c>
      <c r="L71" s="82"/>
      <c r="M71" s="45"/>
      <c r="N71" s="62">
        <f>I71+J71+K71</f>
        <v>5</v>
      </c>
    </row>
    <row r="72" spans="1:14" ht="16.5" thickTop="1" thickBot="1" x14ac:dyDescent="0.3">
      <c r="A72" s="44"/>
      <c r="B72" s="258" t="s">
        <v>66</v>
      </c>
      <c r="C72" s="298"/>
      <c r="D72" s="298"/>
      <c r="E72" s="298"/>
      <c r="F72" s="298"/>
      <c r="G72" s="298"/>
      <c r="H72" s="259"/>
      <c r="I72" s="89">
        <f>SUM(I69:I71)</f>
        <v>5</v>
      </c>
      <c r="J72" s="89">
        <f>SUM(J69:J71)</f>
        <v>8</v>
      </c>
      <c r="K72" s="90">
        <f>SUM(K69:K71)</f>
        <v>7</v>
      </c>
      <c r="L72" s="82"/>
      <c r="M72" s="45"/>
      <c r="N72" s="91">
        <f>SUM(N69:N71)</f>
        <v>20</v>
      </c>
    </row>
    <row r="73" spans="1:14" ht="19.5" thickTop="1" thickBot="1" x14ac:dyDescent="0.3">
      <c r="A73" s="299" t="s">
        <v>67</v>
      </c>
      <c r="B73" s="300"/>
      <c r="C73" s="300"/>
      <c r="D73" s="300"/>
      <c r="E73" s="300"/>
      <c r="F73" s="300"/>
      <c r="G73" s="300"/>
      <c r="H73" s="300"/>
      <c r="I73" s="300"/>
      <c r="J73" s="300"/>
      <c r="K73" s="301"/>
      <c r="L73" s="82"/>
      <c r="M73" s="45"/>
      <c r="N73" s="77">
        <f>N72/3</f>
        <v>6.666666666666667</v>
      </c>
    </row>
    <row r="74" spans="1:14" ht="19.5" thickTop="1" thickBot="1" x14ac:dyDescent="0.3">
      <c r="A74" s="302"/>
      <c r="B74" s="303"/>
      <c r="C74" s="303"/>
      <c r="D74" s="303"/>
      <c r="E74" s="303"/>
      <c r="F74" s="303"/>
      <c r="G74" s="303"/>
      <c r="H74" s="303"/>
      <c r="I74" s="303"/>
      <c r="J74" s="304"/>
      <c r="K74" s="304"/>
      <c r="L74" s="82"/>
      <c r="M74" s="45"/>
      <c r="N74" s="92"/>
    </row>
    <row r="75" spans="1:14" ht="38.25" customHeight="1" thickBot="1" x14ac:dyDescent="0.3">
      <c r="A75" s="305" t="s">
        <v>68</v>
      </c>
      <c r="B75" s="306"/>
      <c r="C75" s="306"/>
      <c r="D75" s="306"/>
      <c r="E75" s="306"/>
      <c r="F75" s="306"/>
      <c r="G75" s="307"/>
      <c r="H75" s="93" t="s">
        <v>44</v>
      </c>
      <c r="I75" s="57" t="s">
        <v>45</v>
      </c>
      <c r="J75" s="16"/>
      <c r="K75" s="16"/>
      <c r="L75" s="82"/>
      <c r="M75" s="45"/>
      <c r="N75" s="94" t="s">
        <v>48</v>
      </c>
    </row>
    <row r="76" spans="1:14" ht="36.75" customHeight="1" thickBot="1" x14ac:dyDescent="0.3">
      <c r="A76" s="95">
        <v>1</v>
      </c>
      <c r="B76" s="308" t="s">
        <v>69</v>
      </c>
      <c r="C76" s="308"/>
      <c r="D76" s="308"/>
      <c r="E76" s="308"/>
      <c r="F76" s="309"/>
      <c r="G76" s="310"/>
      <c r="H76" s="96" t="s">
        <v>63</v>
      </c>
      <c r="I76" s="90">
        <v>4</v>
      </c>
      <c r="J76" s="82"/>
      <c r="K76" s="82"/>
      <c r="L76" s="82"/>
      <c r="M76" s="45"/>
      <c r="N76" s="97">
        <f>I76</f>
        <v>4</v>
      </c>
    </row>
    <row r="77" spans="1:14" ht="31.5" customHeight="1" thickBot="1" x14ac:dyDescent="0.3">
      <c r="A77" s="63">
        <v>2</v>
      </c>
      <c r="B77" s="281" t="s">
        <v>70</v>
      </c>
      <c r="C77" s="281"/>
      <c r="D77" s="281"/>
      <c r="E77" s="281"/>
      <c r="F77" s="282"/>
      <c r="G77" s="311"/>
      <c r="H77" s="98" t="s">
        <v>63</v>
      </c>
      <c r="I77" s="99">
        <v>4</v>
      </c>
      <c r="J77" s="82"/>
      <c r="K77" s="82"/>
      <c r="L77" s="82"/>
      <c r="M77" s="45"/>
      <c r="N77" s="97">
        <f>I77</f>
        <v>4</v>
      </c>
    </row>
    <row r="78" spans="1:14" ht="31.5" customHeight="1" thickBot="1" x14ac:dyDescent="0.3">
      <c r="A78" s="67">
        <v>3</v>
      </c>
      <c r="B78" s="297" t="s">
        <v>71</v>
      </c>
      <c r="C78" s="297"/>
      <c r="D78" s="297"/>
      <c r="E78" s="297"/>
      <c r="F78" s="287"/>
      <c r="G78" s="312"/>
      <c r="H78" s="100" t="s">
        <v>63</v>
      </c>
      <c r="I78" s="101">
        <v>5</v>
      </c>
      <c r="J78" s="82"/>
      <c r="K78" s="82"/>
      <c r="L78" s="82"/>
      <c r="M78" s="45"/>
      <c r="N78" s="97">
        <f>I78</f>
        <v>5</v>
      </c>
    </row>
    <row r="79" spans="1:14" ht="16.5" thickBot="1" x14ac:dyDescent="0.3">
      <c r="A79" s="313" t="s">
        <v>72</v>
      </c>
      <c r="B79" s="314"/>
      <c r="C79" s="314"/>
      <c r="D79" s="314"/>
      <c r="E79" s="314"/>
      <c r="F79" s="314"/>
      <c r="G79" s="314"/>
      <c r="H79" s="315"/>
      <c r="I79" s="27">
        <f>SUM(I76:I78)</f>
        <v>13</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13</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1.7</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1.7</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13.92</v>
      </c>
    </row>
    <row r="93" spans="1:14" ht="18" x14ac:dyDescent="0.25">
      <c r="A93" s="321" t="s">
        <v>80</v>
      </c>
      <c r="B93" s="322"/>
      <c r="C93" s="322"/>
      <c r="D93" s="322"/>
      <c r="E93" s="322"/>
      <c r="F93" s="322"/>
      <c r="G93" s="322"/>
      <c r="H93" s="322"/>
      <c r="I93" s="322"/>
      <c r="J93" s="323"/>
      <c r="K93" s="111"/>
      <c r="L93" s="111"/>
      <c r="M93" s="112"/>
      <c r="N93" s="114">
        <f>N66</f>
        <v>16.666666666666668</v>
      </c>
    </row>
    <row r="94" spans="1:14" ht="18" x14ac:dyDescent="0.25">
      <c r="A94" s="321" t="s">
        <v>81</v>
      </c>
      <c r="B94" s="322"/>
      <c r="C94" s="322"/>
      <c r="D94" s="322"/>
      <c r="E94" s="322"/>
      <c r="F94" s="322"/>
      <c r="G94" s="322"/>
      <c r="H94" s="322"/>
      <c r="I94" s="322"/>
      <c r="J94" s="323"/>
      <c r="K94" s="111"/>
      <c r="L94" s="111"/>
      <c r="M94" s="112"/>
      <c r="N94" s="115">
        <f>N73</f>
        <v>6.666666666666667</v>
      </c>
    </row>
    <row r="95" spans="1:14" ht="18" x14ac:dyDescent="0.25">
      <c r="A95" s="321" t="s">
        <v>82</v>
      </c>
      <c r="B95" s="322"/>
      <c r="C95" s="322"/>
      <c r="D95" s="322"/>
      <c r="E95" s="322"/>
      <c r="F95" s="322"/>
      <c r="G95" s="322"/>
      <c r="H95" s="322"/>
      <c r="I95" s="322"/>
      <c r="J95" s="323"/>
      <c r="K95" s="111"/>
      <c r="L95" s="111"/>
      <c r="M95" s="112"/>
      <c r="N95" s="116">
        <f>N80</f>
        <v>13</v>
      </c>
    </row>
    <row r="96" spans="1:14" ht="18.75" thickBot="1" x14ac:dyDescent="0.3">
      <c r="A96" s="324" t="s">
        <v>83</v>
      </c>
      <c r="B96" s="325"/>
      <c r="C96" s="325"/>
      <c r="D96" s="325"/>
      <c r="E96" s="325"/>
      <c r="F96" s="325"/>
      <c r="G96" s="325"/>
      <c r="H96" s="325"/>
      <c r="I96" s="325"/>
      <c r="J96" s="326"/>
      <c r="K96" s="111"/>
      <c r="L96" s="111"/>
      <c r="M96" s="112"/>
      <c r="N96" s="116">
        <f>N86</f>
        <v>1.7</v>
      </c>
    </row>
    <row r="97" spans="1:14" ht="24.75" thickTop="1" thickBot="1" x14ac:dyDescent="0.3">
      <c r="A97" s="327" t="s">
        <v>84</v>
      </c>
      <c r="B97" s="328"/>
      <c r="C97" s="328"/>
      <c r="D97" s="328"/>
      <c r="E97" s="328"/>
      <c r="F97" s="328"/>
      <c r="G97" s="328"/>
      <c r="H97" s="328"/>
      <c r="I97" s="328"/>
      <c r="J97" s="329"/>
      <c r="K97" s="117"/>
      <c r="L97" s="118"/>
      <c r="M97" s="119"/>
      <c r="N97" s="120">
        <f>SUM(N92:N96)</f>
        <v>51.953333333333333</v>
      </c>
    </row>
    <row r="98" spans="1:14" x14ac:dyDescent="0.25">
      <c r="A98" s="32"/>
      <c r="B98" s="32"/>
      <c r="C98" s="32"/>
      <c r="D98" s="32"/>
      <c r="E98" s="32"/>
      <c r="F98" s="32"/>
      <c r="G98" s="32"/>
      <c r="H98" s="32"/>
      <c r="I98" s="32"/>
      <c r="J98" s="32"/>
      <c r="K98" s="32"/>
      <c r="L98" s="32"/>
      <c r="M98" s="32"/>
      <c r="N98" s="32"/>
    </row>
  </sheetData>
  <sheetProtection algorithmName="SHA-512" hashValue="7wXrMDqyFmeja9oaO1svor8FCGZkiV+DIC0Try3PqT7RTNHVqhb3/NbpwP5WZrbQKiEZ4s27J5cDtz2hSrq8BA==" saltValue="rdVmp4/2dY9phqtpNH2bIQ==" spinCount="100000" sheet="1" objects="1" scenarios="1" selectLockedCells="1" selectUnlockedCells="1"/>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1811023622047245" top="0.15748031496062992" bottom="0.15748031496062992" header="0" footer="0"/>
  <pageSetup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18"/>
  <sheetViews>
    <sheetView tabSelected="1" workbookViewId="0">
      <selection activeCell="E4" sqref="E4:E5"/>
    </sheetView>
  </sheetViews>
  <sheetFormatPr baseColWidth="10" defaultRowHeight="15" x14ac:dyDescent="0.25"/>
  <cols>
    <col min="1" max="1" width="4.7109375" customWidth="1"/>
    <col min="2" max="2" width="22.140625" customWidth="1"/>
    <col min="3" max="3" width="18.85546875" customWidth="1"/>
    <col min="4" max="4" width="24.28515625" customWidth="1"/>
    <col min="5" max="5" width="17.7109375" customWidth="1"/>
    <col min="6" max="9" width="17.42578125" customWidth="1"/>
    <col min="10" max="10" width="20.85546875" customWidth="1"/>
    <col min="11" max="11" width="31.140625" customWidth="1"/>
  </cols>
  <sheetData>
    <row r="1" spans="1:11" ht="18" x14ac:dyDescent="0.25">
      <c r="A1" s="347" t="s">
        <v>198</v>
      </c>
      <c r="B1" s="347"/>
      <c r="C1" s="347"/>
      <c r="D1" s="347"/>
      <c r="E1" s="347"/>
      <c r="F1" s="347"/>
      <c r="G1" s="347"/>
      <c r="H1" s="347"/>
      <c r="I1" s="347"/>
      <c r="J1" s="347"/>
      <c r="K1" s="347"/>
    </row>
    <row r="2" spans="1:11" x14ac:dyDescent="0.25">
      <c r="A2" s="348" t="s">
        <v>272</v>
      </c>
      <c r="B2" s="348"/>
      <c r="C2" s="348"/>
      <c r="D2" s="348"/>
      <c r="E2" s="348"/>
      <c r="F2" s="348"/>
      <c r="G2" s="348"/>
      <c r="H2" s="348"/>
      <c r="I2" s="348"/>
      <c r="J2" s="348"/>
      <c r="K2" s="348"/>
    </row>
    <row r="3" spans="1:11" ht="16.5" thickBot="1" x14ac:dyDescent="0.3">
      <c r="A3" s="177"/>
      <c r="B3" s="177"/>
      <c r="C3" s="177"/>
      <c r="D3" s="177"/>
    </row>
    <row r="4" spans="1:11" ht="38.25" customHeight="1" thickBot="1" x14ac:dyDescent="0.3">
      <c r="A4" s="355" t="s">
        <v>199</v>
      </c>
      <c r="B4" s="355" t="s">
        <v>200</v>
      </c>
      <c r="C4" s="355" t="s">
        <v>201</v>
      </c>
      <c r="D4" s="357" t="s">
        <v>202</v>
      </c>
      <c r="E4" s="359" t="s">
        <v>23</v>
      </c>
      <c r="F4" s="360" t="s">
        <v>265</v>
      </c>
      <c r="G4" s="360"/>
      <c r="H4" s="360"/>
      <c r="I4" s="360"/>
      <c r="J4" s="361" t="s">
        <v>266</v>
      </c>
      <c r="K4" s="362" t="s">
        <v>6</v>
      </c>
    </row>
    <row r="5" spans="1:11" ht="92.25" customHeight="1" thickBot="1" x14ac:dyDescent="0.3">
      <c r="A5" s="356"/>
      <c r="B5" s="356"/>
      <c r="C5" s="356"/>
      <c r="D5" s="358"/>
      <c r="E5" s="359"/>
      <c r="F5" s="194" t="s">
        <v>43</v>
      </c>
      <c r="G5" s="194" t="s">
        <v>267</v>
      </c>
      <c r="H5" s="194" t="s">
        <v>68</v>
      </c>
      <c r="I5" s="194" t="s">
        <v>74</v>
      </c>
      <c r="J5" s="361"/>
      <c r="K5" s="362"/>
    </row>
    <row r="6" spans="1:11" ht="37.5" customHeight="1" x14ac:dyDescent="0.25">
      <c r="A6" s="178">
        <v>1</v>
      </c>
      <c r="B6" s="179" t="s">
        <v>208</v>
      </c>
      <c r="C6" s="349" t="s">
        <v>98</v>
      </c>
      <c r="D6" s="352" t="s">
        <v>204</v>
      </c>
      <c r="E6" s="180">
        <v>15.39</v>
      </c>
      <c r="F6" s="195">
        <f>'1'!N66</f>
        <v>32.666666666666664</v>
      </c>
      <c r="G6" s="195">
        <f>'1'!N73</f>
        <v>15</v>
      </c>
      <c r="H6" s="195">
        <f>'1'!N80</f>
        <v>15</v>
      </c>
      <c r="I6" s="195">
        <f>'1'!N88</f>
        <v>1.9</v>
      </c>
      <c r="J6" s="180">
        <f>SUM(E6:I6)</f>
        <v>79.956666666666678</v>
      </c>
      <c r="K6" s="200" t="s">
        <v>269</v>
      </c>
    </row>
    <row r="7" spans="1:11" ht="37.5" customHeight="1" x14ac:dyDescent="0.25">
      <c r="A7" s="181">
        <f>+A6+1</f>
        <v>2</v>
      </c>
      <c r="B7" s="182" t="s">
        <v>205</v>
      </c>
      <c r="C7" s="350"/>
      <c r="D7" s="353"/>
      <c r="E7" s="183">
        <v>20</v>
      </c>
      <c r="F7" s="196">
        <f>'2'!N66</f>
        <v>25</v>
      </c>
      <c r="G7" s="196">
        <f>'2'!N73</f>
        <v>10.666666666666666</v>
      </c>
      <c r="H7" s="196">
        <f>'2'!N80</f>
        <v>12</v>
      </c>
      <c r="I7" s="196">
        <f>'2'!N88</f>
        <v>2.4</v>
      </c>
      <c r="J7" s="183">
        <f>SUM(E7:I7)</f>
        <v>70.066666666666663</v>
      </c>
      <c r="K7" s="201" t="s">
        <v>270</v>
      </c>
    </row>
    <row r="8" spans="1:11" ht="52.5" customHeight="1" x14ac:dyDescent="0.25">
      <c r="A8" s="181">
        <f t="shared" ref="A8:A13" si="0">+A7+1</f>
        <v>3</v>
      </c>
      <c r="B8" s="182" t="s">
        <v>207</v>
      </c>
      <c r="C8" s="350"/>
      <c r="D8" s="353"/>
      <c r="E8" s="183">
        <v>16.12</v>
      </c>
      <c r="F8" s="196">
        <f>'3'!N58</f>
        <v>25</v>
      </c>
      <c r="G8" s="196">
        <f>'3'!N65</f>
        <v>10.666666666666666</v>
      </c>
      <c r="H8" s="196">
        <f>'3'!N72</f>
        <v>12</v>
      </c>
      <c r="I8" s="196">
        <f>'3'!N80</f>
        <v>2.8</v>
      </c>
      <c r="J8" s="183">
        <f>SUM(E8:I8)</f>
        <v>66.586666666666673</v>
      </c>
      <c r="K8" s="198" t="s">
        <v>271</v>
      </c>
    </row>
    <row r="9" spans="1:11" ht="46.5" customHeight="1" x14ac:dyDescent="0.25">
      <c r="A9" s="181">
        <f t="shared" si="0"/>
        <v>4</v>
      </c>
      <c r="B9" s="182" t="s">
        <v>210</v>
      </c>
      <c r="C9" s="350"/>
      <c r="D9" s="353"/>
      <c r="E9" s="183">
        <v>13.92</v>
      </c>
      <c r="F9" s="196">
        <f>'4'!N66</f>
        <v>16.666666666666668</v>
      </c>
      <c r="G9" s="196">
        <f>'4'!N73</f>
        <v>6.666666666666667</v>
      </c>
      <c r="H9" s="196">
        <f>'4'!N80</f>
        <v>13</v>
      </c>
      <c r="I9" s="196">
        <f>'4'!N88</f>
        <v>1.7</v>
      </c>
      <c r="J9" s="183">
        <f>SUM(E9:I9)</f>
        <v>51.953333333333333</v>
      </c>
      <c r="K9" s="198" t="s">
        <v>271</v>
      </c>
    </row>
    <row r="10" spans="1:11" ht="32.25" customHeight="1" x14ac:dyDescent="0.25">
      <c r="A10" s="181">
        <f t="shared" si="0"/>
        <v>5</v>
      </c>
      <c r="B10" s="182" t="s">
        <v>206</v>
      </c>
      <c r="C10" s="350"/>
      <c r="D10" s="353"/>
      <c r="E10" s="183">
        <v>17.68</v>
      </c>
      <c r="F10" s="196">
        <v>0</v>
      </c>
      <c r="G10" s="196">
        <v>0</v>
      </c>
      <c r="H10" s="196">
        <v>0</v>
      </c>
      <c r="I10" s="196">
        <v>0</v>
      </c>
      <c r="J10" s="183">
        <f>SUM(E10:I10)</f>
        <v>17.68</v>
      </c>
      <c r="K10" s="198" t="s">
        <v>268</v>
      </c>
    </row>
    <row r="11" spans="1:11" ht="32.25" customHeight="1" x14ac:dyDescent="0.25">
      <c r="A11" s="181">
        <f t="shared" si="0"/>
        <v>6</v>
      </c>
      <c r="B11" s="182" t="s">
        <v>209</v>
      </c>
      <c r="C11" s="350"/>
      <c r="D11" s="353"/>
      <c r="E11" s="183">
        <v>13.93</v>
      </c>
      <c r="F11" s="196">
        <v>0</v>
      </c>
      <c r="G11" s="196">
        <v>0</v>
      </c>
      <c r="H11" s="196">
        <v>0</v>
      </c>
      <c r="I11" s="196">
        <v>0</v>
      </c>
      <c r="J11" s="183">
        <f t="shared" ref="J11:J13" si="1">SUM(E11:I11)</f>
        <v>13.93</v>
      </c>
      <c r="K11" s="198" t="s">
        <v>268</v>
      </c>
    </row>
    <row r="12" spans="1:11" ht="32.25" customHeight="1" x14ac:dyDescent="0.25">
      <c r="A12" s="181">
        <f t="shared" si="0"/>
        <v>7</v>
      </c>
      <c r="B12" s="182" t="s">
        <v>211</v>
      </c>
      <c r="C12" s="350"/>
      <c r="D12" s="353"/>
      <c r="E12" s="183">
        <v>12.56</v>
      </c>
      <c r="F12" s="196">
        <v>0</v>
      </c>
      <c r="G12" s="196">
        <v>0</v>
      </c>
      <c r="H12" s="196">
        <v>0</v>
      </c>
      <c r="I12" s="196">
        <v>0</v>
      </c>
      <c r="J12" s="183">
        <f t="shared" si="1"/>
        <v>12.56</v>
      </c>
      <c r="K12" s="198" t="s">
        <v>268</v>
      </c>
    </row>
    <row r="13" spans="1:11" ht="32.25" customHeight="1" thickBot="1" x14ac:dyDescent="0.3">
      <c r="A13" s="184">
        <f t="shared" si="0"/>
        <v>8</v>
      </c>
      <c r="B13" s="185" t="s">
        <v>212</v>
      </c>
      <c r="C13" s="351"/>
      <c r="D13" s="354"/>
      <c r="E13" s="186">
        <v>11.05</v>
      </c>
      <c r="F13" s="197">
        <v>0</v>
      </c>
      <c r="G13" s="197">
        <v>0</v>
      </c>
      <c r="H13" s="197">
        <v>0</v>
      </c>
      <c r="I13" s="197">
        <v>0</v>
      </c>
      <c r="J13" s="186">
        <f t="shared" si="1"/>
        <v>11.05</v>
      </c>
      <c r="K13" s="199" t="s">
        <v>268</v>
      </c>
    </row>
    <row r="14" spans="1:11" x14ac:dyDescent="0.25">
      <c r="A14" s="187" t="s">
        <v>203</v>
      </c>
      <c r="B14" s="188"/>
      <c r="C14" s="188"/>
      <c r="D14" s="189"/>
    </row>
    <row r="15" spans="1:11" x14ac:dyDescent="0.25">
      <c r="B15" s="190"/>
    </row>
    <row r="17" spans="2:14" x14ac:dyDescent="0.25">
      <c r="D17" s="348"/>
      <c r="E17" s="348"/>
      <c r="F17" s="348"/>
      <c r="G17" s="348"/>
      <c r="H17" s="348"/>
      <c r="I17" s="348"/>
      <c r="J17" s="348"/>
      <c r="K17" s="348"/>
      <c r="L17" s="348"/>
      <c r="M17" s="348"/>
      <c r="N17" s="348"/>
    </row>
    <row r="18" spans="2:14" x14ac:dyDescent="0.25">
      <c r="B18" s="190"/>
    </row>
  </sheetData>
  <sheetProtection password="F56E" sheet="1" objects="1" scenarios="1" selectLockedCells="1" selectUnlockedCells="1"/>
  <mergeCells count="13">
    <mergeCell ref="D17:N17"/>
    <mergeCell ref="E4:E5"/>
    <mergeCell ref="F4:I4"/>
    <mergeCell ref="J4:J5"/>
    <mergeCell ref="K4:K5"/>
    <mergeCell ref="A1:K1"/>
    <mergeCell ref="A2:K2"/>
    <mergeCell ref="C6:C13"/>
    <mergeCell ref="D6:D13"/>
    <mergeCell ref="A4:A5"/>
    <mergeCell ref="B4:B5"/>
    <mergeCell ref="C4:C5"/>
    <mergeCell ref="D4:D5"/>
  </mergeCells>
  <pageMargins left="0.11811023622047245" right="0" top="0.55118110236220474" bottom="0.55118110236220474" header="0.31496062992125984" footer="0.31496062992125984"/>
  <pageSetup paperSize="14" scale="7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MID(CELL("nombrearchivo",'10'!E9),FIND("]", CELL("nombrearchivo",'10'!E9),1)+1,LEN(CELL("nombrearchivo",'10'!E9))-FIND("]",CELL("nombrearchivo",'10'!E9),1))</f>
        <v>10</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4"/>
      <c r="E8" s="245" t="s">
        <v>17</v>
      </c>
      <c r="F8" s="245" t="s">
        <v>18</v>
      </c>
      <c r="G8" s="245" t="s">
        <v>19</v>
      </c>
      <c r="H8" s="245" t="s">
        <v>20</v>
      </c>
      <c r="I8" s="245" t="s">
        <v>21</v>
      </c>
      <c r="J8" s="247" t="s">
        <v>22</v>
      </c>
      <c r="K8" s="165"/>
      <c r="L8" s="249"/>
      <c r="M8" s="249"/>
      <c r="N8" s="251" t="s">
        <v>23</v>
      </c>
    </row>
    <row r="9" spans="1:16" ht="31.5" customHeight="1" thickBot="1" x14ac:dyDescent="0.3">
      <c r="A9" s="241"/>
      <c r="B9" s="242"/>
      <c r="C9" s="244"/>
      <c r="D9" s="17"/>
      <c r="E9" s="246"/>
      <c r="F9" s="246"/>
      <c r="G9" s="246"/>
      <c r="H9" s="246"/>
      <c r="I9" s="246"/>
      <c r="J9" s="248"/>
      <c r="K9" s="166"/>
      <c r="L9" s="250"/>
      <c r="M9" s="250"/>
      <c r="N9" s="252"/>
    </row>
    <row r="10" spans="1:16" ht="44.25" customHeight="1" thickBot="1" x14ac:dyDescent="0.3">
      <c r="A10" s="253" t="str">
        <f ca="1">CONCATENATE((INDIRECT("GENERAL!D"&amp;P2+5))," ",((INDIRECT("GENERAL!E"&amp;P2+5))))</f>
        <v>PEÑA CARCAMO JOSE RAFAEL</v>
      </c>
      <c r="B10" s="25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BACTERIOLOGO/UNIVERSIDAD DE SANBUENAVENTURA/2004</v>
      </c>
      <c r="E14" s="261"/>
      <c r="F14" s="261"/>
      <c r="G14" s="261"/>
      <c r="H14" s="261"/>
      <c r="I14" s="261"/>
      <c r="J14" s="261"/>
      <c r="K14" s="261"/>
      <c r="L14" s="262"/>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63"/>
      <c r="E18" s="266" t="str">
        <f ca="1">(INDIRECT("GENERAL!L"&amp;P2+5))</f>
        <v>MAGISTER SCIENTIARUM EN MICROBIOLOGIA/INSTITUTO VENEZOLANO DE INVESTIGACIONES CIENTIFICAS (IVIC) (VENEZUELA )/2011</v>
      </c>
      <c r="F18" s="266"/>
      <c r="G18" s="266"/>
      <c r="H18" s="266"/>
      <c r="I18" s="266"/>
      <c r="J18" s="266"/>
      <c r="K18" s="266"/>
      <c r="L18" s="267"/>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ESTUDIOS DE DOCTORADO EN QUIMICA BIOLOGICA/UNIVERSIDAD DE BUENOS AIRES(ARGENTINA) 2 AÑOS EN CURSO , SIN CERTIFICADO.</v>
      </c>
      <c r="E20" s="269"/>
      <c r="F20" s="269"/>
      <c r="G20" s="269"/>
      <c r="H20" s="269"/>
      <c r="I20" s="269"/>
      <c r="J20" s="269"/>
      <c r="K20" s="269"/>
      <c r="L20" s="270"/>
      <c r="M20" s="29"/>
      <c r="N20" s="30"/>
    </row>
    <row r="21" spans="1:17" ht="16.5" thickBot="1" x14ac:dyDescent="0.3">
      <c r="A21" s="36"/>
      <c r="B21" s="37"/>
      <c r="C21" s="162"/>
      <c r="D21" s="39"/>
      <c r="E21" s="39"/>
      <c r="F21" s="39"/>
      <c r="G21" s="39"/>
      <c r="H21" s="39"/>
      <c r="I21" s="39"/>
      <c r="J21" s="39"/>
      <c r="K21" s="39"/>
      <c r="L21" s="39"/>
      <c r="M21" s="162"/>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62"/>
      <c r="D26" s="39"/>
      <c r="E26" s="39"/>
      <c r="F26" s="39"/>
      <c r="G26" s="39"/>
      <c r="H26" s="39"/>
      <c r="I26" s="39"/>
      <c r="J26" s="39"/>
      <c r="K26" s="39"/>
      <c r="L26" s="39"/>
      <c r="M26" s="162"/>
      <c r="N26" s="40"/>
    </row>
    <row r="27" spans="1:17" ht="19.5" thickTop="1" thickBot="1" x14ac:dyDescent="0.3">
      <c r="A27" s="271" t="s">
        <v>34</v>
      </c>
      <c r="B27" s="272"/>
      <c r="C27" s="272"/>
      <c r="D27" s="272"/>
      <c r="E27" s="272"/>
      <c r="F27" s="272"/>
      <c r="G27" s="272"/>
      <c r="H27" s="272"/>
      <c r="I27" s="272"/>
      <c r="J27" s="272"/>
      <c r="K27" s="272"/>
      <c r="L27" s="273"/>
      <c r="M27" s="162"/>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62"/>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62"/>
      <c r="D36" s="39"/>
      <c r="E36" s="39"/>
      <c r="F36" s="39"/>
      <c r="G36" s="39"/>
      <c r="H36" s="39"/>
      <c r="I36" s="39"/>
      <c r="J36" s="39"/>
      <c r="K36" s="39"/>
      <c r="L36" s="39"/>
      <c r="M36" s="162"/>
      <c r="N36" s="40"/>
    </row>
    <row r="37" spans="1:14" ht="19.5" thickTop="1" thickBot="1" x14ac:dyDescent="0.3">
      <c r="A37" s="271" t="s">
        <v>40</v>
      </c>
      <c r="B37" s="272"/>
      <c r="C37" s="272"/>
      <c r="D37" s="272"/>
      <c r="E37" s="272"/>
      <c r="F37" s="272"/>
      <c r="G37" s="272"/>
      <c r="H37" s="272"/>
      <c r="I37" s="272"/>
      <c r="J37" s="272"/>
      <c r="K37" s="272"/>
      <c r="L37" s="273"/>
      <c r="M37" s="162"/>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5"/>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5"/>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67"/>
    </row>
    <row r="75" spans="1:14" ht="26.25" thickBot="1" x14ac:dyDescent="0.3">
      <c r="A75" s="305" t="s">
        <v>68</v>
      </c>
      <c r="B75" s="306"/>
      <c r="C75" s="306"/>
      <c r="D75" s="306"/>
      <c r="E75" s="306"/>
      <c r="F75" s="306"/>
      <c r="G75" s="307"/>
      <c r="H75" s="93" t="s">
        <v>44</v>
      </c>
      <c r="I75" s="57" t="s">
        <v>45</v>
      </c>
      <c r="J75" s="165"/>
      <c r="K75" s="165"/>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5"/>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0</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94:J94"/>
    <mergeCell ref="A95:J95"/>
    <mergeCell ref="A96:J96"/>
    <mergeCell ref="A97:J97"/>
    <mergeCell ref="A85:G85"/>
    <mergeCell ref="B86:G86"/>
    <mergeCell ref="A88:J88"/>
    <mergeCell ref="A90:N90"/>
    <mergeCell ref="A92:J92"/>
    <mergeCell ref="A93:J93"/>
    <mergeCell ref="A83:N83"/>
    <mergeCell ref="B71:G71"/>
    <mergeCell ref="B72:H72"/>
    <mergeCell ref="A73:K73"/>
    <mergeCell ref="A74:K74"/>
    <mergeCell ref="A75:G75"/>
    <mergeCell ref="B76:G76"/>
    <mergeCell ref="B77:G77"/>
    <mergeCell ref="B78:G78"/>
    <mergeCell ref="A79:H79"/>
    <mergeCell ref="A80:K80"/>
    <mergeCell ref="E81:N81"/>
    <mergeCell ref="B70:G70"/>
    <mergeCell ref="B58:G58"/>
    <mergeCell ref="B59:G59"/>
    <mergeCell ref="B60:G60"/>
    <mergeCell ref="B61:G61"/>
    <mergeCell ref="B62:G62"/>
    <mergeCell ref="B63:G63"/>
    <mergeCell ref="B64:G64"/>
    <mergeCell ref="A65:H65"/>
    <mergeCell ref="A66:K66"/>
    <mergeCell ref="A68:G68"/>
    <mergeCell ref="B69:G69"/>
    <mergeCell ref="A57:G57"/>
    <mergeCell ref="A27:L27"/>
    <mergeCell ref="A29:L29"/>
    <mergeCell ref="A30:B30"/>
    <mergeCell ref="D30:L30"/>
    <mergeCell ref="A32:L32"/>
    <mergeCell ref="A34:L34"/>
    <mergeCell ref="A35:B35"/>
    <mergeCell ref="D35:L35"/>
    <mergeCell ref="A37:L37"/>
    <mergeCell ref="A40:L40"/>
    <mergeCell ref="A55:N55"/>
    <mergeCell ref="A20:B20"/>
    <mergeCell ref="D20:L20"/>
    <mergeCell ref="A22:L22"/>
    <mergeCell ref="A24:L24"/>
    <mergeCell ref="A25:B25"/>
    <mergeCell ref="D25:L25"/>
    <mergeCell ref="A14:B14"/>
    <mergeCell ref="D14:L14"/>
    <mergeCell ref="A16:B16"/>
    <mergeCell ref="E16:L16"/>
    <mergeCell ref="A18:B18"/>
    <mergeCell ref="E18:L18"/>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4:D4"/>
    <mergeCell ref="F4:N4"/>
    <mergeCell ref="A1:B2"/>
    <mergeCell ref="C1:N1"/>
    <mergeCell ref="C2:N2"/>
    <mergeCell ref="A3:D3"/>
    <mergeCell ref="F3:N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J15" sqref="J15"/>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222"/>
      <c r="B1" s="223"/>
      <c r="C1" s="226" t="s">
        <v>9</v>
      </c>
      <c r="D1" s="227"/>
      <c r="E1" s="227"/>
      <c r="F1" s="227"/>
      <c r="G1" s="227"/>
      <c r="H1" s="227"/>
      <c r="I1" s="227"/>
      <c r="J1" s="227"/>
      <c r="K1" s="227"/>
      <c r="L1" s="227"/>
      <c r="M1" s="227"/>
      <c r="N1" s="228"/>
    </row>
    <row r="2" spans="1:16" ht="51" customHeight="1" thickBot="1" x14ac:dyDescent="0.3">
      <c r="A2" s="224"/>
      <c r="B2" s="225"/>
      <c r="C2" s="226" t="s">
        <v>10</v>
      </c>
      <c r="D2" s="227"/>
      <c r="E2" s="227"/>
      <c r="F2" s="227"/>
      <c r="G2" s="227"/>
      <c r="H2" s="227"/>
      <c r="I2" s="227"/>
      <c r="J2" s="227"/>
      <c r="K2" s="227"/>
      <c r="L2" s="227"/>
      <c r="M2" s="227"/>
      <c r="N2" s="228"/>
      <c r="P2" s="161" t="str">
        <f ca="1">MID(CELL("nombrearchivo",'11'!E9),FIND("]", CELL("nombrearchivo",'11'!E9),1)+1,LEN(CELL("nombrearchivo",'11'!E9))-FIND("]",CELL("nombrearchivo",'11'!E9),1))</f>
        <v>11</v>
      </c>
    </row>
    <row r="3" spans="1:16" ht="15.75" x14ac:dyDescent="0.25">
      <c r="A3" s="229" t="s">
        <v>11</v>
      </c>
      <c r="B3" s="230"/>
      <c r="C3" s="230"/>
      <c r="D3" s="230"/>
      <c r="E3" s="7" t="str">
        <f>GENERAL!Z$2</f>
        <v>OCASIONAL</v>
      </c>
      <c r="F3" s="231"/>
      <c r="G3" s="231"/>
      <c r="H3" s="231"/>
      <c r="I3" s="231"/>
      <c r="J3" s="231"/>
      <c r="K3" s="231"/>
      <c r="L3" s="231"/>
      <c r="M3" s="231"/>
      <c r="N3" s="232"/>
    </row>
    <row r="4" spans="1:16" ht="15.75" x14ac:dyDescent="0.25">
      <c r="A4" s="218" t="s">
        <v>12</v>
      </c>
      <c r="B4" s="219"/>
      <c r="C4" s="219"/>
      <c r="D4" s="219"/>
      <c r="E4" s="8" t="str">
        <f>GENERAL!A$2</f>
        <v>C-O-07-1</v>
      </c>
      <c r="F4" s="220"/>
      <c r="G4" s="220"/>
      <c r="H4" s="220"/>
      <c r="I4" s="220"/>
      <c r="J4" s="220"/>
      <c r="K4" s="220"/>
      <c r="L4" s="220"/>
      <c r="M4" s="220"/>
      <c r="N4" s="221"/>
    </row>
    <row r="5" spans="1:16" ht="15.75" x14ac:dyDescent="0.25">
      <c r="A5" s="218" t="s">
        <v>13</v>
      </c>
      <c r="B5" s="219"/>
      <c r="C5" s="219"/>
      <c r="D5" s="219"/>
      <c r="E5" s="8" t="str">
        <f>GENERAL!A$1</f>
        <v>CIENCIAS</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36" t="s">
        <v>14</v>
      </c>
      <c r="B7" s="237"/>
      <c r="C7" s="237"/>
      <c r="D7" s="237"/>
      <c r="E7" s="237"/>
      <c r="F7" s="237"/>
      <c r="G7" s="237"/>
      <c r="H7" s="237"/>
      <c r="I7" s="237"/>
      <c r="J7" s="237"/>
      <c r="K7" s="237"/>
      <c r="L7" s="237"/>
      <c r="M7" s="237"/>
      <c r="N7" s="238"/>
    </row>
    <row r="8" spans="1:16" x14ac:dyDescent="0.25">
      <c r="A8" s="239" t="s">
        <v>15</v>
      </c>
      <c r="B8" s="240"/>
      <c r="C8" s="243" t="s">
        <v>16</v>
      </c>
      <c r="D8" s="168"/>
      <c r="E8" s="245" t="s">
        <v>17</v>
      </c>
      <c r="F8" s="245" t="s">
        <v>18</v>
      </c>
      <c r="G8" s="245" t="s">
        <v>19</v>
      </c>
      <c r="H8" s="245" t="s">
        <v>20</v>
      </c>
      <c r="I8" s="245" t="s">
        <v>21</v>
      </c>
      <c r="J8" s="247" t="s">
        <v>22</v>
      </c>
      <c r="K8" s="169"/>
      <c r="L8" s="249"/>
      <c r="M8" s="249"/>
      <c r="N8" s="251" t="s">
        <v>23</v>
      </c>
    </row>
    <row r="9" spans="1:16" ht="31.5" customHeight="1" thickBot="1" x14ac:dyDescent="0.3">
      <c r="A9" s="241"/>
      <c r="B9" s="242"/>
      <c r="C9" s="244"/>
      <c r="D9" s="17"/>
      <c r="E9" s="246"/>
      <c r="F9" s="246"/>
      <c r="G9" s="246"/>
      <c r="H9" s="246"/>
      <c r="I9" s="246"/>
      <c r="J9" s="248"/>
      <c r="K9" s="170"/>
      <c r="L9" s="250"/>
      <c r="M9" s="250"/>
      <c r="N9" s="252"/>
    </row>
    <row r="10" spans="1:16" ht="44.25" customHeight="1" thickBot="1" x14ac:dyDescent="0.3">
      <c r="A10" s="253" t="str">
        <f ca="1">CONCATENATE((INDIRECT("GENERAL!D"&amp;P2+5))," ",((INDIRECT("GENERAL!E"&amp;P2+5))))</f>
        <v xml:space="preserve">CASTRO MOLINA SUSAN LORENA </v>
      </c>
      <c r="B10" s="254"/>
      <c r="C10" s="19">
        <f>N14</f>
        <v>4</v>
      </c>
      <c r="D10" s="20"/>
      <c r="E10" s="21">
        <f>N16</f>
        <v>0</v>
      </c>
      <c r="F10" s="21">
        <f>N18</f>
        <v>1</v>
      </c>
      <c r="G10" s="21">
        <f>N20</f>
        <v>0</v>
      </c>
      <c r="H10" s="21">
        <f>N27</f>
        <v>0</v>
      </c>
      <c r="I10" s="21">
        <f>N32</f>
        <v>0</v>
      </c>
      <c r="J10" s="22">
        <f>N37</f>
        <v>0</v>
      </c>
      <c r="K10" s="23"/>
      <c r="L10" s="23"/>
      <c r="M10" s="23"/>
      <c r="N10" s="24">
        <f>IF( SUM(C10:J10)&lt;=30,SUM(C10:J10),"EXCEDE LOS 30 PUNTOS")</f>
        <v>5</v>
      </c>
    </row>
    <row r="11" spans="1:16" ht="16.5" thickTop="1" thickBot="1" x14ac:dyDescent="0.3">
      <c r="A11" s="25"/>
      <c r="B11" s="8"/>
      <c r="C11" s="8"/>
      <c r="D11" s="8"/>
      <c r="E11" s="8"/>
      <c r="F11" s="8"/>
      <c r="G11" s="8"/>
      <c r="H11" s="8"/>
      <c r="I11" s="8"/>
      <c r="J11" s="8"/>
      <c r="K11" s="8"/>
      <c r="L11" s="8"/>
      <c r="M11" s="8"/>
      <c r="N11" s="26"/>
    </row>
    <row r="12" spans="1:16" ht="18.75" thickBot="1" x14ac:dyDescent="0.3">
      <c r="A12" s="255" t="s">
        <v>24</v>
      </c>
      <c r="B12" s="256"/>
      <c r="C12" s="256"/>
      <c r="D12" s="256"/>
      <c r="E12" s="256"/>
      <c r="F12" s="256"/>
      <c r="G12" s="256"/>
      <c r="H12" s="256"/>
      <c r="I12" s="256"/>
      <c r="J12" s="256"/>
      <c r="K12" s="256"/>
      <c r="L12" s="256"/>
      <c r="M12" s="257"/>
      <c r="N12" s="27" t="s">
        <v>25</v>
      </c>
    </row>
    <row r="13" spans="1:16" ht="24" thickBot="1" x14ac:dyDescent="0.3">
      <c r="A13" s="233" t="s">
        <v>26</v>
      </c>
      <c r="B13" s="234"/>
      <c r="C13" s="234"/>
      <c r="D13" s="234"/>
      <c r="E13" s="234"/>
      <c r="F13" s="234"/>
      <c r="G13" s="234"/>
      <c r="H13" s="234"/>
      <c r="I13" s="234"/>
      <c r="J13" s="234"/>
      <c r="K13" s="234"/>
      <c r="L13" s="235"/>
      <c r="M13" s="8"/>
      <c r="N13" s="26"/>
    </row>
    <row r="14" spans="1:16" ht="31.5" customHeight="1" thickBot="1" x14ac:dyDescent="0.3">
      <c r="A14" s="258" t="s">
        <v>27</v>
      </c>
      <c r="B14" s="259"/>
      <c r="C14" s="28"/>
      <c r="D14" s="260" t="str">
        <f ca="1">(INDIRECT("GENERAL!J"&amp;P2+5))</f>
        <v>BACTERIOLAGA Y LABORATORISTA CLINICO/ UNIVERSIDAD COLEGIO MAYOR DE CUNDINAMARCA /2007</v>
      </c>
      <c r="E14" s="261"/>
      <c r="F14" s="261"/>
      <c r="G14" s="261"/>
      <c r="H14" s="261"/>
      <c r="I14" s="261"/>
      <c r="J14" s="261"/>
      <c r="K14" s="261"/>
      <c r="L14" s="262"/>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63" t="s">
        <v>28</v>
      </c>
      <c r="B16" s="264"/>
      <c r="C16" s="8"/>
      <c r="D16" s="34"/>
      <c r="E16" s="265" t="str">
        <f ca="1">(INDIRECT("GENERAL!K"&amp;P2+5))</f>
        <v>NO REGISTRA</v>
      </c>
      <c r="F16" s="266"/>
      <c r="G16" s="266"/>
      <c r="H16" s="266"/>
      <c r="I16" s="266"/>
      <c r="J16" s="266"/>
      <c r="K16" s="266"/>
      <c r="L16" s="267"/>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63" t="s">
        <v>29</v>
      </c>
      <c r="B18" s="264"/>
      <c r="C18" s="28"/>
      <c r="D18" s="172"/>
      <c r="E18" s="266" t="str">
        <f ca="1">(INDIRECT("GENERAL!L"&amp;P2+5))</f>
        <v>MAESTRIA EN MICROBIOLOGIA/UNIVERSIDAD NACIONALDE COLOMBIA/PENDIENTE DE CEREMONIA DE GRADO</v>
      </c>
      <c r="F18" s="266"/>
      <c r="G18" s="266"/>
      <c r="H18" s="266"/>
      <c r="I18" s="266"/>
      <c r="J18" s="266"/>
      <c r="K18" s="266"/>
      <c r="L18" s="267"/>
      <c r="M18" s="29"/>
      <c r="N18" s="30">
        <v>1</v>
      </c>
    </row>
    <row r="19" spans="1:17" ht="15.75" thickBot="1" x14ac:dyDescent="0.3">
      <c r="A19" s="31"/>
      <c r="B19" s="8"/>
      <c r="C19" s="8"/>
      <c r="D19" s="8"/>
      <c r="E19" s="8"/>
      <c r="F19" s="8"/>
      <c r="G19" s="8"/>
      <c r="H19" s="8"/>
      <c r="I19" s="8"/>
      <c r="J19" s="8"/>
      <c r="K19" s="8"/>
      <c r="L19" s="8"/>
      <c r="M19" s="8"/>
      <c r="N19" s="33"/>
    </row>
    <row r="20" spans="1:17" ht="54" customHeight="1" thickBot="1" x14ac:dyDescent="0.3">
      <c r="A20" s="263" t="s">
        <v>30</v>
      </c>
      <c r="B20" s="264"/>
      <c r="C20" s="28"/>
      <c r="D20" s="268" t="str">
        <f ca="1">(INDIRECT("GENERAL!M"&amp;P2+5))</f>
        <v xml:space="preserve">NO REGISTRA </v>
      </c>
      <c r="E20" s="269"/>
      <c r="F20" s="269"/>
      <c r="G20" s="269"/>
      <c r="H20" s="269"/>
      <c r="I20" s="269"/>
      <c r="J20" s="269"/>
      <c r="K20" s="269"/>
      <c r="L20" s="270"/>
      <c r="M20" s="29"/>
      <c r="N20" s="30">
        <v>0</v>
      </c>
    </row>
    <row r="21" spans="1:17" ht="16.5" thickBot="1" x14ac:dyDescent="0.3">
      <c r="A21" s="36"/>
      <c r="B21" s="37"/>
      <c r="C21" s="173"/>
      <c r="D21" s="39"/>
      <c r="E21" s="39"/>
      <c r="F21" s="39"/>
      <c r="G21" s="39"/>
      <c r="H21" s="39"/>
      <c r="I21" s="39"/>
      <c r="J21" s="39"/>
      <c r="K21" s="39"/>
      <c r="L21" s="39"/>
      <c r="M21" s="173"/>
      <c r="N21" s="40"/>
    </row>
    <row r="22" spans="1:17" ht="19.5" thickTop="1" thickBot="1" x14ac:dyDescent="0.3">
      <c r="A22" s="271" t="s">
        <v>31</v>
      </c>
      <c r="B22" s="272"/>
      <c r="C22" s="272"/>
      <c r="D22" s="272"/>
      <c r="E22" s="272"/>
      <c r="F22" s="272"/>
      <c r="G22" s="272"/>
      <c r="H22" s="272"/>
      <c r="I22" s="272"/>
      <c r="J22" s="272"/>
      <c r="K22" s="272"/>
      <c r="L22" s="273"/>
      <c r="M22" s="8"/>
      <c r="N22" s="160">
        <f>IF( SUM(N14:N20)&lt;=10,SUM(N14:N20),"EXCEDE LOS 10 PUNTOS VALIDOS")</f>
        <v>5</v>
      </c>
    </row>
    <row r="23" spans="1:17" ht="18.75" thickBot="1" x14ac:dyDescent="0.3">
      <c r="A23" s="41"/>
      <c r="B23" s="42"/>
      <c r="C23" s="42"/>
      <c r="D23" s="42"/>
      <c r="E23" s="42"/>
      <c r="F23" s="42"/>
      <c r="G23" s="42"/>
      <c r="H23" s="42"/>
      <c r="I23" s="42"/>
      <c r="J23" s="42"/>
      <c r="K23" s="42"/>
      <c r="L23" s="42"/>
      <c r="M23" s="8"/>
      <c r="N23" s="40"/>
    </row>
    <row r="24" spans="1:17" ht="24" thickBot="1" x14ac:dyDescent="0.3">
      <c r="A24" s="233" t="s">
        <v>32</v>
      </c>
      <c r="B24" s="234"/>
      <c r="C24" s="234"/>
      <c r="D24" s="234"/>
      <c r="E24" s="234"/>
      <c r="F24" s="234"/>
      <c r="G24" s="234"/>
      <c r="H24" s="234"/>
      <c r="I24" s="234"/>
      <c r="J24" s="234"/>
      <c r="K24" s="234"/>
      <c r="L24" s="235"/>
      <c r="M24" s="8"/>
      <c r="N24" s="40"/>
    </row>
    <row r="25" spans="1:17" ht="68.25" customHeight="1" thickBot="1" x14ac:dyDescent="0.3">
      <c r="A25" s="258" t="s">
        <v>33</v>
      </c>
      <c r="B25" s="259"/>
      <c r="C25" s="28"/>
      <c r="D25" s="260"/>
      <c r="E25" s="261"/>
      <c r="F25" s="261"/>
      <c r="G25" s="261"/>
      <c r="H25" s="261"/>
      <c r="I25" s="261"/>
      <c r="J25" s="261"/>
      <c r="K25" s="261"/>
      <c r="L25" s="262"/>
      <c r="M25" s="29"/>
      <c r="N25" s="30"/>
      <c r="P25" s="43"/>
      <c r="Q25" s="43"/>
    </row>
    <row r="26" spans="1:17" ht="16.5" thickBot="1" x14ac:dyDescent="0.3">
      <c r="A26" s="36"/>
      <c r="B26" s="37"/>
      <c r="C26" s="173"/>
      <c r="D26" s="39"/>
      <c r="E26" s="39"/>
      <c r="F26" s="39"/>
      <c r="G26" s="39"/>
      <c r="H26" s="39"/>
      <c r="I26" s="39"/>
      <c r="J26" s="39"/>
      <c r="K26" s="39"/>
      <c r="L26" s="39"/>
      <c r="M26" s="173"/>
      <c r="N26" s="40"/>
    </row>
    <row r="27" spans="1:17" ht="19.5" thickTop="1" thickBot="1" x14ac:dyDescent="0.3">
      <c r="A27" s="271" t="s">
        <v>34</v>
      </c>
      <c r="B27" s="272"/>
      <c r="C27" s="272"/>
      <c r="D27" s="272"/>
      <c r="E27" s="272"/>
      <c r="F27" s="272"/>
      <c r="G27" s="272"/>
      <c r="H27" s="272"/>
      <c r="I27" s="272"/>
      <c r="J27" s="272"/>
      <c r="K27" s="272"/>
      <c r="L27" s="273"/>
      <c r="M27" s="173"/>
      <c r="N27" s="160">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33" t="s">
        <v>35</v>
      </c>
      <c r="B29" s="234"/>
      <c r="C29" s="234"/>
      <c r="D29" s="234"/>
      <c r="E29" s="234"/>
      <c r="F29" s="234"/>
      <c r="G29" s="234"/>
      <c r="H29" s="234"/>
      <c r="I29" s="234"/>
      <c r="J29" s="234"/>
      <c r="K29" s="234"/>
      <c r="L29" s="235"/>
      <c r="M29" s="45"/>
      <c r="N29" s="40"/>
    </row>
    <row r="30" spans="1:17" ht="35.25" customHeight="1" thickBot="1" x14ac:dyDescent="0.3">
      <c r="A30" s="258" t="s">
        <v>36</v>
      </c>
      <c r="B30" s="259"/>
      <c r="C30" s="28"/>
      <c r="D30" s="260"/>
      <c r="E30" s="261"/>
      <c r="F30" s="261"/>
      <c r="G30" s="261"/>
      <c r="H30" s="261"/>
      <c r="I30" s="261"/>
      <c r="J30" s="261"/>
      <c r="K30" s="261"/>
      <c r="L30" s="262"/>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71" t="s">
        <v>37</v>
      </c>
      <c r="B32" s="272"/>
      <c r="C32" s="272"/>
      <c r="D32" s="272"/>
      <c r="E32" s="272"/>
      <c r="F32" s="272"/>
      <c r="G32" s="272"/>
      <c r="H32" s="272"/>
      <c r="I32" s="272"/>
      <c r="J32" s="272"/>
      <c r="K32" s="272"/>
      <c r="L32" s="273"/>
      <c r="M32" s="173"/>
      <c r="N32" s="160">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33" t="s">
        <v>38</v>
      </c>
      <c r="B34" s="234"/>
      <c r="C34" s="234"/>
      <c r="D34" s="234"/>
      <c r="E34" s="234"/>
      <c r="F34" s="234"/>
      <c r="G34" s="234"/>
      <c r="H34" s="234"/>
      <c r="I34" s="234"/>
      <c r="J34" s="234"/>
      <c r="K34" s="234"/>
      <c r="L34" s="235"/>
      <c r="M34" s="8"/>
      <c r="N34" s="40"/>
    </row>
    <row r="35" spans="1:14" ht="39.75" customHeight="1" thickBot="1" x14ac:dyDescent="0.3">
      <c r="A35" s="263" t="s">
        <v>39</v>
      </c>
      <c r="B35" s="264"/>
      <c r="C35" s="28"/>
      <c r="D35" s="260"/>
      <c r="E35" s="261"/>
      <c r="F35" s="261"/>
      <c r="G35" s="261"/>
      <c r="H35" s="261"/>
      <c r="I35" s="261"/>
      <c r="J35" s="261"/>
      <c r="K35" s="261"/>
      <c r="L35" s="262"/>
      <c r="M35" s="29"/>
      <c r="N35" s="30"/>
    </row>
    <row r="36" spans="1:14" ht="16.5" thickBot="1" x14ac:dyDescent="0.3">
      <c r="A36" s="36"/>
      <c r="B36" s="37"/>
      <c r="C36" s="173"/>
      <c r="D36" s="39"/>
      <c r="E36" s="39"/>
      <c r="F36" s="39"/>
      <c r="G36" s="39"/>
      <c r="H36" s="39"/>
      <c r="I36" s="39"/>
      <c r="J36" s="39"/>
      <c r="K36" s="39"/>
      <c r="L36" s="39"/>
      <c r="M36" s="173"/>
      <c r="N36" s="40"/>
    </row>
    <row r="37" spans="1:14" ht="19.5" thickTop="1" thickBot="1" x14ac:dyDescent="0.3">
      <c r="A37" s="271" t="s">
        <v>40</v>
      </c>
      <c r="B37" s="272"/>
      <c r="C37" s="272"/>
      <c r="D37" s="272"/>
      <c r="E37" s="272"/>
      <c r="F37" s="272"/>
      <c r="G37" s="272"/>
      <c r="H37" s="272"/>
      <c r="I37" s="272"/>
      <c r="J37" s="272"/>
      <c r="K37" s="272"/>
      <c r="L37" s="273"/>
      <c r="M37" s="173"/>
      <c r="N37" s="160">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5</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36" t="s">
        <v>42</v>
      </c>
      <c r="B55" s="237"/>
      <c r="C55" s="237"/>
      <c r="D55" s="237"/>
      <c r="E55" s="237"/>
      <c r="F55" s="237"/>
      <c r="G55" s="237"/>
      <c r="H55" s="237"/>
      <c r="I55" s="237"/>
      <c r="J55" s="237"/>
      <c r="K55" s="237"/>
      <c r="L55" s="237"/>
      <c r="M55" s="237"/>
      <c r="N55" s="238"/>
    </row>
    <row r="56" spans="1:14" ht="15.75" thickBot="1" x14ac:dyDescent="0.3">
      <c r="A56" s="46"/>
      <c r="B56" s="8"/>
      <c r="C56" s="8"/>
      <c r="D56" s="8"/>
      <c r="E56" s="8"/>
      <c r="F56" s="8"/>
      <c r="G56" s="8"/>
      <c r="H56" s="8"/>
      <c r="I56" s="8"/>
      <c r="J56" s="8"/>
      <c r="K56" s="8"/>
      <c r="L56" s="8"/>
      <c r="M56" s="8"/>
      <c r="N56" s="26"/>
    </row>
    <row r="57" spans="1:14" ht="26.25" thickBot="1" x14ac:dyDescent="0.3">
      <c r="A57" s="274" t="s">
        <v>43</v>
      </c>
      <c r="B57" s="275"/>
      <c r="C57" s="275"/>
      <c r="D57" s="275"/>
      <c r="E57" s="275"/>
      <c r="F57" s="276"/>
      <c r="G57" s="277"/>
      <c r="H57" s="53" t="s">
        <v>44</v>
      </c>
      <c r="I57" s="54" t="s">
        <v>45</v>
      </c>
      <c r="J57" s="55" t="s">
        <v>46</v>
      </c>
      <c r="K57" s="56" t="s">
        <v>47</v>
      </c>
      <c r="L57" s="169"/>
      <c r="M57" s="8"/>
      <c r="N57" s="57" t="s">
        <v>48</v>
      </c>
    </row>
    <row r="58" spans="1:14" ht="23.25" customHeight="1" thickTop="1" thickBot="1" x14ac:dyDescent="0.3">
      <c r="A58" s="58">
        <v>1</v>
      </c>
      <c r="B58" s="283" t="s">
        <v>49</v>
      </c>
      <c r="C58" s="283"/>
      <c r="D58" s="283"/>
      <c r="E58" s="283"/>
      <c r="F58" s="284"/>
      <c r="G58" s="284"/>
      <c r="H58" s="59" t="s">
        <v>50</v>
      </c>
      <c r="I58" s="60">
        <v>0</v>
      </c>
      <c r="J58" s="60">
        <v>0</v>
      </c>
      <c r="K58" s="61">
        <v>0</v>
      </c>
      <c r="L58" s="45"/>
      <c r="M58" s="45"/>
      <c r="N58" s="62">
        <f>I58+J58+K58</f>
        <v>0</v>
      </c>
    </row>
    <row r="59" spans="1:14" ht="16.5" thickTop="1" thickBot="1" x14ac:dyDescent="0.3">
      <c r="A59" s="63">
        <v>2</v>
      </c>
      <c r="B59" s="281" t="s">
        <v>51</v>
      </c>
      <c r="C59" s="285"/>
      <c r="D59" s="285"/>
      <c r="E59" s="285"/>
      <c r="F59" s="282"/>
      <c r="G59" s="282"/>
      <c r="H59" s="64" t="s">
        <v>50</v>
      </c>
      <c r="I59" s="65">
        <v>0</v>
      </c>
      <c r="J59" s="65">
        <v>0</v>
      </c>
      <c r="K59" s="66">
        <v>0</v>
      </c>
      <c r="L59" s="45"/>
      <c r="M59" s="45"/>
      <c r="N59" s="62">
        <f t="shared" ref="N59:N64" si="0">I59+J59+K59</f>
        <v>0</v>
      </c>
    </row>
    <row r="60" spans="1:14" ht="16.5" thickTop="1" thickBot="1" x14ac:dyDescent="0.3">
      <c r="A60" s="63">
        <v>3</v>
      </c>
      <c r="B60" s="285" t="s">
        <v>52</v>
      </c>
      <c r="C60" s="285"/>
      <c r="D60" s="285"/>
      <c r="E60" s="285"/>
      <c r="F60" s="282"/>
      <c r="G60" s="282"/>
      <c r="H60" s="64" t="s">
        <v>53</v>
      </c>
      <c r="I60" s="65">
        <v>0</v>
      </c>
      <c r="J60" s="65">
        <v>0</v>
      </c>
      <c r="K60" s="66">
        <v>0</v>
      </c>
      <c r="L60" s="45"/>
      <c r="M60" s="45"/>
      <c r="N60" s="62">
        <f t="shared" si="0"/>
        <v>0</v>
      </c>
    </row>
    <row r="61" spans="1:14" ht="16.5" thickTop="1" thickBot="1" x14ac:dyDescent="0.3">
      <c r="A61" s="63">
        <v>4</v>
      </c>
      <c r="B61" s="285" t="s">
        <v>54</v>
      </c>
      <c r="C61" s="285"/>
      <c r="D61" s="285"/>
      <c r="E61" s="285"/>
      <c r="F61" s="282"/>
      <c r="G61" s="282"/>
      <c r="H61" s="64" t="s">
        <v>53</v>
      </c>
      <c r="I61" s="65">
        <v>0</v>
      </c>
      <c r="J61" s="65">
        <v>0</v>
      </c>
      <c r="K61" s="66">
        <v>0</v>
      </c>
      <c r="L61" s="45"/>
      <c r="M61" s="45"/>
      <c r="N61" s="62">
        <f t="shared" si="0"/>
        <v>0</v>
      </c>
    </row>
    <row r="62" spans="1:14" ht="16.5" thickTop="1" thickBot="1" x14ac:dyDescent="0.3">
      <c r="A62" s="63">
        <v>5</v>
      </c>
      <c r="B62" s="285" t="s">
        <v>55</v>
      </c>
      <c r="C62" s="285"/>
      <c r="D62" s="285"/>
      <c r="E62" s="285"/>
      <c r="F62" s="282"/>
      <c r="G62" s="282"/>
      <c r="H62" s="64" t="s">
        <v>53</v>
      </c>
      <c r="I62" s="65">
        <v>0</v>
      </c>
      <c r="J62" s="65">
        <v>0</v>
      </c>
      <c r="K62" s="66">
        <v>0</v>
      </c>
      <c r="L62" s="45"/>
      <c r="M62" s="45"/>
      <c r="N62" s="62">
        <f t="shared" si="0"/>
        <v>0</v>
      </c>
    </row>
    <row r="63" spans="1:14" ht="16.5" thickTop="1" thickBot="1" x14ac:dyDescent="0.3">
      <c r="A63" s="63">
        <v>6</v>
      </c>
      <c r="B63" s="285" t="s">
        <v>56</v>
      </c>
      <c r="C63" s="285"/>
      <c r="D63" s="285"/>
      <c r="E63" s="285"/>
      <c r="F63" s="282"/>
      <c r="G63" s="282"/>
      <c r="H63" s="64" t="s">
        <v>57</v>
      </c>
      <c r="I63" s="65">
        <v>0</v>
      </c>
      <c r="J63" s="65">
        <v>0</v>
      </c>
      <c r="K63" s="66">
        <v>0</v>
      </c>
      <c r="L63" s="45"/>
      <c r="M63" s="45"/>
      <c r="N63" s="62">
        <f t="shared" si="0"/>
        <v>0</v>
      </c>
    </row>
    <row r="64" spans="1:14" ht="16.5" thickTop="1" thickBot="1" x14ac:dyDescent="0.3">
      <c r="A64" s="67">
        <v>7</v>
      </c>
      <c r="B64" s="286" t="s">
        <v>58</v>
      </c>
      <c r="C64" s="286"/>
      <c r="D64" s="286"/>
      <c r="E64" s="286"/>
      <c r="F64" s="287"/>
      <c r="G64" s="287"/>
      <c r="H64" s="68" t="s">
        <v>57</v>
      </c>
      <c r="I64" s="69">
        <v>0</v>
      </c>
      <c r="J64" s="69">
        <v>0</v>
      </c>
      <c r="K64" s="70">
        <v>0</v>
      </c>
      <c r="L64" s="45"/>
      <c r="M64" s="45"/>
      <c r="N64" s="62">
        <f t="shared" si="0"/>
        <v>0</v>
      </c>
    </row>
    <row r="65" spans="1:14" ht="16.5" thickBot="1" x14ac:dyDescent="0.3">
      <c r="A65" s="288" t="s">
        <v>59</v>
      </c>
      <c r="B65" s="289"/>
      <c r="C65" s="289"/>
      <c r="D65" s="289"/>
      <c r="E65" s="289"/>
      <c r="F65" s="289"/>
      <c r="G65" s="289"/>
      <c r="H65" s="290"/>
      <c r="I65" s="71">
        <f>SUM(I58:I64)</f>
        <v>0</v>
      </c>
      <c r="J65" s="72">
        <f>SUM(J58:J64)</f>
        <v>0</v>
      </c>
      <c r="K65" s="73">
        <f>SUM(K58:K64)</f>
        <v>0</v>
      </c>
      <c r="L65" s="74"/>
      <c r="M65" s="45"/>
      <c r="N65" s="75">
        <f>SUM(N58:N64)</f>
        <v>0</v>
      </c>
    </row>
    <row r="66" spans="1:14" ht="19.5" thickTop="1" thickBot="1" x14ac:dyDescent="0.3">
      <c r="A66" s="291" t="s">
        <v>60</v>
      </c>
      <c r="B66" s="292"/>
      <c r="C66" s="292"/>
      <c r="D66" s="292"/>
      <c r="E66" s="292"/>
      <c r="F66" s="292"/>
      <c r="G66" s="292"/>
      <c r="H66" s="292"/>
      <c r="I66" s="293"/>
      <c r="J66" s="293"/>
      <c r="K66" s="294"/>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74" t="s">
        <v>61</v>
      </c>
      <c r="B68" s="275"/>
      <c r="C68" s="275"/>
      <c r="D68" s="275"/>
      <c r="E68" s="275"/>
      <c r="F68" s="275"/>
      <c r="G68" s="295"/>
      <c r="H68" s="78" t="s">
        <v>44</v>
      </c>
      <c r="I68" s="54" t="s">
        <v>45</v>
      </c>
      <c r="J68" s="55" t="s">
        <v>46</v>
      </c>
      <c r="K68" s="56" t="s">
        <v>47</v>
      </c>
      <c r="L68" s="169"/>
      <c r="M68" s="8"/>
      <c r="N68" s="57" t="s">
        <v>48</v>
      </c>
    </row>
    <row r="69" spans="1:14" ht="17.25" thickTop="1" thickBot="1" x14ac:dyDescent="0.3">
      <c r="A69" s="58">
        <v>1</v>
      </c>
      <c r="B69" s="296" t="s">
        <v>62</v>
      </c>
      <c r="C69" s="296"/>
      <c r="D69" s="296"/>
      <c r="E69" s="296"/>
      <c r="F69" s="284"/>
      <c r="G69" s="284"/>
      <c r="H69" s="79" t="s">
        <v>63</v>
      </c>
      <c r="I69" s="80">
        <v>0</v>
      </c>
      <c r="J69" s="80">
        <v>0</v>
      </c>
      <c r="K69" s="81">
        <v>0</v>
      </c>
      <c r="L69" s="82"/>
      <c r="M69" s="45"/>
      <c r="N69" s="62">
        <f>I69+J69+K69</f>
        <v>0</v>
      </c>
    </row>
    <row r="70" spans="1:14" ht="17.25" thickTop="1" thickBot="1" x14ac:dyDescent="0.3">
      <c r="A70" s="63">
        <v>2</v>
      </c>
      <c r="B70" s="281" t="s">
        <v>64</v>
      </c>
      <c r="C70" s="281"/>
      <c r="D70" s="281"/>
      <c r="E70" s="281"/>
      <c r="F70" s="282"/>
      <c r="G70" s="282"/>
      <c r="H70" s="83" t="s">
        <v>63</v>
      </c>
      <c r="I70" s="84">
        <v>0</v>
      </c>
      <c r="J70" s="84">
        <v>0</v>
      </c>
      <c r="K70" s="85">
        <v>0</v>
      </c>
      <c r="L70" s="82"/>
      <c r="M70" s="45"/>
      <c r="N70" s="62">
        <f>I70+J70+K70</f>
        <v>0</v>
      </c>
    </row>
    <row r="71" spans="1:14" ht="17.25" thickTop="1" thickBot="1" x14ac:dyDescent="0.3">
      <c r="A71" s="67">
        <v>3</v>
      </c>
      <c r="B71" s="297" t="s">
        <v>65</v>
      </c>
      <c r="C71" s="297"/>
      <c r="D71" s="297"/>
      <c r="E71" s="297"/>
      <c r="F71" s="287"/>
      <c r="G71" s="287"/>
      <c r="H71" s="86" t="s">
        <v>63</v>
      </c>
      <c r="I71" s="87">
        <v>0</v>
      </c>
      <c r="J71" s="87">
        <v>0</v>
      </c>
      <c r="K71" s="88">
        <v>0</v>
      </c>
      <c r="L71" s="82"/>
      <c r="M71" s="45"/>
      <c r="N71" s="62">
        <f>I71+J71+K71</f>
        <v>0</v>
      </c>
    </row>
    <row r="72" spans="1:14" ht="16.5" thickTop="1" thickBot="1" x14ac:dyDescent="0.3">
      <c r="A72" s="44"/>
      <c r="B72" s="258" t="s">
        <v>66</v>
      </c>
      <c r="C72" s="298"/>
      <c r="D72" s="298"/>
      <c r="E72" s="298"/>
      <c r="F72" s="298"/>
      <c r="G72" s="298"/>
      <c r="H72" s="259"/>
      <c r="I72" s="89">
        <f>SUM(I69:I71)</f>
        <v>0</v>
      </c>
      <c r="J72" s="89">
        <f>SUM(J69:J71)</f>
        <v>0</v>
      </c>
      <c r="K72" s="90">
        <f>SUM(K69:K71)</f>
        <v>0</v>
      </c>
      <c r="L72" s="82"/>
      <c r="M72" s="45"/>
      <c r="N72" s="91">
        <f>SUM(N69:N71)</f>
        <v>0</v>
      </c>
    </row>
    <row r="73" spans="1:14" ht="19.5" thickTop="1" thickBot="1" x14ac:dyDescent="0.3">
      <c r="A73" s="299" t="s">
        <v>67</v>
      </c>
      <c r="B73" s="300"/>
      <c r="C73" s="300"/>
      <c r="D73" s="300"/>
      <c r="E73" s="300"/>
      <c r="F73" s="300"/>
      <c r="G73" s="300"/>
      <c r="H73" s="300"/>
      <c r="I73" s="300"/>
      <c r="J73" s="300"/>
      <c r="K73" s="301"/>
      <c r="L73" s="82"/>
      <c r="M73" s="45"/>
      <c r="N73" s="77">
        <f>N72/3</f>
        <v>0</v>
      </c>
    </row>
    <row r="74" spans="1:14" ht="19.5" thickTop="1" thickBot="1" x14ac:dyDescent="0.3">
      <c r="A74" s="302"/>
      <c r="B74" s="303"/>
      <c r="C74" s="303"/>
      <c r="D74" s="303"/>
      <c r="E74" s="303"/>
      <c r="F74" s="303"/>
      <c r="G74" s="303"/>
      <c r="H74" s="303"/>
      <c r="I74" s="303"/>
      <c r="J74" s="304"/>
      <c r="K74" s="304"/>
      <c r="L74" s="82"/>
      <c r="M74" s="45"/>
      <c r="N74" s="171"/>
    </row>
    <row r="75" spans="1:14" ht="26.25" thickBot="1" x14ac:dyDescent="0.3">
      <c r="A75" s="305" t="s">
        <v>68</v>
      </c>
      <c r="B75" s="306"/>
      <c r="C75" s="306"/>
      <c r="D75" s="306"/>
      <c r="E75" s="306"/>
      <c r="F75" s="306"/>
      <c r="G75" s="307"/>
      <c r="H75" s="93" t="s">
        <v>44</v>
      </c>
      <c r="I75" s="57" t="s">
        <v>45</v>
      </c>
      <c r="J75" s="169"/>
      <c r="K75" s="169"/>
      <c r="L75" s="82"/>
      <c r="M75" s="45"/>
      <c r="N75" s="94" t="s">
        <v>48</v>
      </c>
    </row>
    <row r="76" spans="1:14" ht="16.5" thickBot="1" x14ac:dyDescent="0.3">
      <c r="A76" s="95">
        <v>1</v>
      </c>
      <c r="B76" s="308" t="s">
        <v>69</v>
      </c>
      <c r="C76" s="308"/>
      <c r="D76" s="308"/>
      <c r="E76" s="308"/>
      <c r="F76" s="309"/>
      <c r="G76" s="310"/>
      <c r="H76" s="96" t="s">
        <v>63</v>
      </c>
      <c r="I76" s="90">
        <v>0</v>
      </c>
      <c r="J76" s="82"/>
      <c r="K76" s="82"/>
      <c r="L76" s="82"/>
      <c r="M76" s="45"/>
      <c r="N76" s="97">
        <f>I76</f>
        <v>0</v>
      </c>
    </row>
    <row r="77" spans="1:14" ht="16.5" thickBot="1" x14ac:dyDescent="0.3">
      <c r="A77" s="63">
        <v>2</v>
      </c>
      <c r="B77" s="281" t="s">
        <v>70</v>
      </c>
      <c r="C77" s="281"/>
      <c r="D77" s="281"/>
      <c r="E77" s="281"/>
      <c r="F77" s="282"/>
      <c r="G77" s="311"/>
      <c r="H77" s="98" t="s">
        <v>63</v>
      </c>
      <c r="I77" s="99">
        <v>0</v>
      </c>
      <c r="J77" s="82"/>
      <c r="K77" s="82"/>
      <c r="L77" s="82"/>
      <c r="M77" s="45"/>
      <c r="N77" s="97">
        <f>I77</f>
        <v>0</v>
      </c>
    </row>
    <row r="78" spans="1:14" ht="16.5" thickBot="1" x14ac:dyDescent="0.3">
      <c r="A78" s="67">
        <v>3</v>
      </c>
      <c r="B78" s="297" t="s">
        <v>71</v>
      </c>
      <c r="C78" s="297"/>
      <c r="D78" s="297"/>
      <c r="E78" s="297"/>
      <c r="F78" s="287"/>
      <c r="G78" s="312"/>
      <c r="H78" s="100" t="s">
        <v>63</v>
      </c>
      <c r="I78" s="101">
        <v>0</v>
      </c>
      <c r="J78" s="82"/>
      <c r="K78" s="82"/>
      <c r="L78" s="82"/>
      <c r="M78" s="45"/>
      <c r="N78" s="97">
        <f>I78</f>
        <v>0</v>
      </c>
    </row>
    <row r="79" spans="1:14" ht="16.5" thickBot="1" x14ac:dyDescent="0.3">
      <c r="A79" s="313" t="s">
        <v>72</v>
      </c>
      <c r="B79" s="314"/>
      <c r="C79" s="314"/>
      <c r="D79" s="314"/>
      <c r="E79" s="314"/>
      <c r="F79" s="314"/>
      <c r="G79" s="314"/>
      <c r="H79" s="315"/>
      <c r="I79" s="27">
        <f>SUM(I76:I78)</f>
        <v>0</v>
      </c>
      <c r="J79" s="74"/>
      <c r="K79" s="74"/>
      <c r="L79" s="74"/>
      <c r="M79" s="45"/>
      <c r="N79" s="40"/>
    </row>
    <row r="80" spans="1:14" ht="19.5" thickTop="1" thickBot="1" x14ac:dyDescent="0.3">
      <c r="A80" s="316" t="s">
        <v>73</v>
      </c>
      <c r="B80" s="317"/>
      <c r="C80" s="317"/>
      <c r="D80" s="317"/>
      <c r="E80" s="317"/>
      <c r="F80" s="317"/>
      <c r="G80" s="317"/>
      <c r="H80" s="317"/>
      <c r="I80" s="317"/>
      <c r="J80" s="317"/>
      <c r="K80" s="318"/>
      <c r="L80" s="74"/>
      <c r="M80" s="45"/>
      <c r="N80" s="77">
        <f>SUM(N76:N78)</f>
        <v>0</v>
      </c>
    </row>
    <row r="81" spans="1:14" x14ac:dyDescent="0.25">
      <c r="A81" s="46"/>
      <c r="B81" s="8"/>
      <c r="C81" s="8"/>
      <c r="D81" s="8"/>
      <c r="E81" s="319"/>
      <c r="F81" s="319"/>
      <c r="G81" s="319"/>
      <c r="H81" s="319"/>
      <c r="I81" s="319"/>
      <c r="J81" s="319"/>
      <c r="K81" s="319"/>
      <c r="L81" s="319"/>
      <c r="M81" s="319"/>
      <c r="N81" s="320"/>
    </row>
    <row r="82" spans="1:14" ht="15.75" thickBot="1" x14ac:dyDescent="0.3">
      <c r="A82" s="46"/>
      <c r="B82" s="8"/>
      <c r="C82" s="8"/>
      <c r="D82" s="8"/>
      <c r="E82" s="8"/>
      <c r="F82" s="8"/>
      <c r="G82" s="8"/>
      <c r="H82" s="8"/>
      <c r="I82" s="8"/>
      <c r="J82" s="8"/>
      <c r="K82" s="8"/>
      <c r="L82" s="8"/>
      <c r="M82" s="8"/>
      <c r="N82" s="26"/>
    </row>
    <row r="83" spans="1:14" ht="27" thickBot="1" x14ac:dyDescent="0.3">
      <c r="A83" s="236" t="s">
        <v>74</v>
      </c>
      <c r="B83" s="237"/>
      <c r="C83" s="237"/>
      <c r="D83" s="237"/>
      <c r="E83" s="237"/>
      <c r="F83" s="237"/>
      <c r="G83" s="237"/>
      <c r="H83" s="237"/>
      <c r="I83" s="237"/>
      <c r="J83" s="237"/>
      <c r="K83" s="237"/>
      <c r="L83" s="237"/>
      <c r="M83" s="237"/>
      <c r="N83" s="238"/>
    </row>
    <row r="84" spans="1:14" ht="15.75" thickBot="1" x14ac:dyDescent="0.3">
      <c r="A84" s="46"/>
      <c r="B84" s="8"/>
      <c r="C84" s="8"/>
      <c r="D84" s="8"/>
      <c r="E84" s="8"/>
      <c r="F84" s="8"/>
      <c r="G84" s="8"/>
      <c r="H84" s="8"/>
      <c r="I84" s="8"/>
      <c r="J84" s="8"/>
      <c r="K84" s="8"/>
      <c r="L84" s="8"/>
      <c r="M84" s="8"/>
      <c r="N84" s="26"/>
    </row>
    <row r="85" spans="1:14" ht="24.75" thickBot="1" x14ac:dyDescent="0.3">
      <c r="A85" s="330" t="s">
        <v>75</v>
      </c>
      <c r="B85" s="331"/>
      <c r="C85" s="331"/>
      <c r="D85" s="331"/>
      <c r="E85" s="331"/>
      <c r="F85" s="332"/>
      <c r="G85" s="333"/>
      <c r="H85" s="93" t="s">
        <v>44</v>
      </c>
      <c r="I85" s="169"/>
      <c r="J85" s="8"/>
      <c r="K85" s="8"/>
      <c r="L85" s="8"/>
      <c r="M85" s="8"/>
      <c r="N85" s="93" t="s">
        <v>48</v>
      </c>
    </row>
    <row r="86" spans="1:14" ht="17.25" thickTop="1" thickBot="1" x14ac:dyDescent="0.3">
      <c r="A86" s="102">
        <v>1</v>
      </c>
      <c r="B86" s="334" t="s">
        <v>76</v>
      </c>
      <c r="C86" s="335"/>
      <c r="D86" s="335"/>
      <c r="E86" s="335"/>
      <c r="F86" s="336"/>
      <c r="G86" s="337"/>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338" t="s">
        <v>78</v>
      </c>
      <c r="B88" s="339"/>
      <c r="C88" s="339"/>
      <c r="D88" s="339"/>
      <c r="E88" s="339"/>
      <c r="F88" s="339"/>
      <c r="G88" s="339"/>
      <c r="H88" s="339"/>
      <c r="I88" s="339"/>
      <c r="J88" s="340"/>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341" t="s">
        <v>79</v>
      </c>
      <c r="B90" s="342"/>
      <c r="C90" s="342"/>
      <c r="D90" s="342"/>
      <c r="E90" s="342"/>
      <c r="F90" s="342"/>
      <c r="G90" s="342"/>
      <c r="H90" s="342"/>
      <c r="I90" s="342"/>
      <c r="J90" s="342"/>
      <c r="K90" s="342"/>
      <c r="L90" s="342"/>
      <c r="M90" s="342"/>
      <c r="N90" s="343"/>
    </row>
    <row r="91" spans="1:14" ht="15.75" thickBot="1" x14ac:dyDescent="0.3">
      <c r="A91" s="46"/>
      <c r="B91" s="8"/>
      <c r="C91" s="8"/>
      <c r="D91" s="8"/>
      <c r="E91" s="8"/>
      <c r="F91" s="8"/>
      <c r="G91" s="8"/>
      <c r="H91" s="8"/>
      <c r="I91" s="8"/>
      <c r="J91" s="8"/>
      <c r="K91" s="8"/>
      <c r="L91" s="8"/>
      <c r="M91" s="8"/>
      <c r="N91" s="26"/>
    </row>
    <row r="92" spans="1:14" ht="18.75" thickTop="1" x14ac:dyDescent="0.25">
      <c r="A92" s="344" t="s">
        <v>23</v>
      </c>
      <c r="B92" s="345"/>
      <c r="C92" s="345"/>
      <c r="D92" s="345"/>
      <c r="E92" s="345"/>
      <c r="F92" s="345"/>
      <c r="G92" s="345"/>
      <c r="H92" s="345"/>
      <c r="I92" s="345"/>
      <c r="J92" s="346"/>
      <c r="K92" s="111"/>
      <c r="L92" s="111"/>
      <c r="M92" s="112"/>
      <c r="N92" s="113">
        <f>N40</f>
        <v>5</v>
      </c>
    </row>
    <row r="93" spans="1:14" ht="18" x14ac:dyDescent="0.25">
      <c r="A93" s="321" t="s">
        <v>80</v>
      </c>
      <c r="B93" s="322"/>
      <c r="C93" s="322"/>
      <c r="D93" s="322"/>
      <c r="E93" s="322"/>
      <c r="F93" s="322"/>
      <c r="G93" s="322"/>
      <c r="H93" s="322"/>
      <c r="I93" s="322"/>
      <c r="J93" s="323"/>
      <c r="K93" s="111"/>
      <c r="L93" s="111"/>
      <c r="M93" s="112"/>
      <c r="N93" s="114">
        <f>N66</f>
        <v>0</v>
      </c>
    </row>
    <row r="94" spans="1:14" ht="18" x14ac:dyDescent="0.25">
      <c r="A94" s="321" t="s">
        <v>81</v>
      </c>
      <c r="B94" s="322"/>
      <c r="C94" s="322"/>
      <c r="D94" s="322"/>
      <c r="E94" s="322"/>
      <c r="F94" s="322"/>
      <c r="G94" s="322"/>
      <c r="H94" s="322"/>
      <c r="I94" s="322"/>
      <c r="J94" s="323"/>
      <c r="K94" s="111"/>
      <c r="L94" s="111"/>
      <c r="M94" s="112"/>
      <c r="N94" s="115">
        <f>N73</f>
        <v>0</v>
      </c>
    </row>
    <row r="95" spans="1:14" ht="18" x14ac:dyDescent="0.25">
      <c r="A95" s="321" t="s">
        <v>82</v>
      </c>
      <c r="B95" s="322"/>
      <c r="C95" s="322"/>
      <c r="D95" s="322"/>
      <c r="E95" s="322"/>
      <c r="F95" s="322"/>
      <c r="G95" s="322"/>
      <c r="H95" s="322"/>
      <c r="I95" s="322"/>
      <c r="J95" s="323"/>
      <c r="K95" s="111"/>
      <c r="L95" s="111"/>
      <c r="M95" s="112"/>
      <c r="N95" s="116">
        <f>N80</f>
        <v>0</v>
      </c>
    </row>
    <row r="96" spans="1:14" ht="18.75" thickBot="1" x14ac:dyDescent="0.3">
      <c r="A96" s="324" t="s">
        <v>83</v>
      </c>
      <c r="B96" s="325"/>
      <c r="C96" s="325"/>
      <c r="D96" s="325"/>
      <c r="E96" s="325"/>
      <c r="F96" s="325"/>
      <c r="G96" s="325"/>
      <c r="H96" s="325"/>
      <c r="I96" s="325"/>
      <c r="J96" s="326"/>
      <c r="K96" s="111"/>
      <c r="L96" s="111"/>
      <c r="M96" s="112"/>
      <c r="N96" s="116">
        <f>N86</f>
        <v>0</v>
      </c>
    </row>
    <row r="97" spans="1:14" ht="24.75" thickTop="1" thickBot="1" x14ac:dyDescent="0.3">
      <c r="A97" s="327" t="s">
        <v>84</v>
      </c>
      <c r="B97" s="328"/>
      <c r="C97" s="328"/>
      <c r="D97" s="328"/>
      <c r="E97" s="328"/>
      <c r="F97" s="328"/>
      <c r="G97" s="328"/>
      <c r="H97" s="328"/>
      <c r="I97" s="328"/>
      <c r="J97" s="329"/>
      <c r="K97" s="117"/>
      <c r="L97" s="118"/>
      <c r="M97" s="119"/>
      <c r="N97" s="120">
        <f>SUM(N92:N96)</f>
        <v>5</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vt:lpstr>
      <vt:lpstr>1</vt:lpstr>
      <vt:lpstr>2</vt:lpstr>
      <vt:lpstr>3</vt:lpstr>
      <vt:lpstr>4</vt:lpstr>
      <vt:lpstr>RESULTADOS</vt:lpstr>
      <vt:lpstr>10</vt:lpstr>
      <vt:lpstr>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Esteban</cp:lastModifiedBy>
  <cp:lastPrinted>2014-07-02T22:58:02Z</cp:lastPrinted>
  <dcterms:created xsi:type="dcterms:W3CDTF">2014-02-18T13:10:52Z</dcterms:created>
  <dcterms:modified xsi:type="dcterms:W3CDTF">2014-07-18T14:27:33Z</dcterms:modified>
</cp:coreProperties>
</file>