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IDEAD\"/>
    </mc:Choice>
  </mc:AlternateContent>
  <workbookProtection workbookPassword="E57A" lockStructure="1"/>
  <bookViews>
    <workbookView xWindow="0" yWindow="300" windowWidth="20730" windowHeight="11535" tabRatio="500" firstSheet="4" activeTab="16"/>
  </bookViews>
  <sheets>
    <sheet name="GENERAL" sheetId="1" state="hidden" r:id="rId1"/>
    <sheet name="1" sheetId="20" r:id="rId2"/>
    <sheet name="2" sheetId="29" r:id="rId3"/>
    <sheet name="3" sheetId="26" r:id="rId4"/>
    <sheet name="4" sheetId="18" r:id="rId5"/>
    <sheet name="5" sheetId="24" r:id="rId6"/>
    <sheet name="6" sheetId="19" r:id="rId7"/>
    <sheet name="7" sheetId="25" r:id="rId8"/>
    <sheet name="8" sheetId="2" r:id="rId9"/>
    <sheet name="9" sheetId="23" r:id="rId10"/>
    <sheet name="10" sheetId="27" r:id="rId11"/>
    <sheet name="12" sheetId="28" state="hidden" r:id="rId12"/>
    <sheet name="11" sheetId="22" state="hidden" r:id="rId13"/>
    <sheet name="13" sheetId="21" state="hidden" r:id="rId14"/>
    <sheet name="14" sheetId="30" state="hidden" r:id="rId15"/>
    <sheet name="EVALUACIÓN DEL PERFIL" sheetId="31" r:id="rId16"/>
    <sheet name="INFORMACIÓN IMPORTANTE" sheetId="32" r:id="rId17"/>
  </sheets>
  <definedNames>
    <definedName name="_xlnm._FilterDatabase" localSheetId="0" hidden="1">GENERAL!$B$3:$WVX$6</definedName>
    <definedName name="_xlnm.Print_Area" localSheetId="1">'1'!$A$1:$N$97</definedName>
    <definedName name="_xlnm.Print_Area" localSheetId="3">'3'!$A$1:$O$97</definedName>
    <definedName name="_xlnm.Print_Area" localSheetId="4">'4'!$A$1:$O$97</definedName>
    <definedName name="_xlnm.Print_Area" localSheetId="5">'5'!$A$1:$O$86</definedName>
    <definedName name="_xlnm.Print_Area" localSheetId="6">'6'!$A$1:$O$88</definedName>
    <definedName name="_xlnm.Print_Area" localSheetId="7">'7'!$A$1:$O$97</definedName>
    <definedName name="_xlnm.Print_Area" localSheetId="8">'8'!$A$1:$O$88</definedName>
    <definedName name="_xlnm.Print_Area" localSheetId="9">'9'!$A$1:$O$90</definedName>
    <definedName name="_xlnm.Print_Titles" localSheetId="15">'EVALUACIÓN DEL PERFIL'!$4:$5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27" l="1"/>
  <c r="P2" i="23"/>
  <c r="P2" i="25"/>
  <c r="P2" i="24"/>
  <c r="P2" i="26"/>
  <c r="P2" i="29"/>
  <c r="P2" i="20"/>
  <c r="P2" i="2"/>
  <c r="P2" i="19"/>
  <c r="P2" i="18"/>
  <c r="E16" i="23"/>
  <c r="D20" i="27"/>
  <c r="A10" i="27"/>
  <c r="D14" i="27"/>
  <c r="D20" i="19"/>
  <c r="E18" i="27"/>
  <c r="E16" i="27"/>
  <c r="A10" i="23"/>
  <c r="E18" i="23"/>
  <c r="D14" i="24"/>
  <c r="E18" i="29"/>
  <c r="D14" i="25"/>
  <c r="E16" i="26"/>
  <c r="N25" i="20" l="1"/>
  <c r="E16" i="29"/>
  <c r="E18" i="24"/>
  <c r="A10" i="26"/>
  <c r="A10" i="25"/>
  <c r="D20" i="26"/>
  <c r="A10" i="20"/>
  <c r="D20" i="24"/>
  <c r="D20" i="25"/>
  <c r="D14" i="26"/>
  <c r="D20" i="23"/>
  <c r="E16" i="25"/>
  <c r="E18" i="26"/>
  <c r="D14" i="23"/>
  <c r="E18" i="25"/>
  <c r="A10" i="24"/>
  <c r="D14" i="29"/>
  <c r="E16" i="24"/>
  <c r="D20" i="29"/>
  <c r="A6" i="31" l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D20" i="20"/>
  <c r="N30" i="29" l="1"/>
  <c r="N37" i="29"/>
  <c r="N32" i="29"/>
  <c r="N27" i="29"/>
  <c r="N35" i="18"/>
  <c r="N35" i="24" l="1"/>
  <c r="N37" i="25"/>
  <c r="N32" i="25"/>
  <c r="N27" i="25"/>
  <c r="N25" i="24" l="1"/>
  <c r="N35" i="19" l="1"/>
  <c r="N30" i="19"/>
  <c r="N35" i="2" l="1"/>
  <c r="T30" i="30" l="1"/>
  <c r="N30" i="2"/>
  <c r="N25" i="2"/>
  <c r="N25" i="23"/>
  <c r="N25" i="27" l="1"/>
  <c r="N30" i="26" l="1"/>
  <c r="N96" i="30"/>
  <c r="N88" i="30"/>
  <c r="I79" i="30"/>
  <c r="N78" i="30"/>
  <c r="N77" i="30"/>
  <c r="N76" i="30"/>
  <c r="N80" i="30" s="1"/>
  <c r="N95" i="30" s="1"/>
  <c r="K72" i="30"/>
  <c r="J72" i="30"/>
  <c r="I72" i="30"/>
  <c r="N71" i="30"/>
  <c r="N70" i="30"/>
  <c r="N69" i="30"/>
  <c r="K65" i="30"/>
  <c r="J65" i="30"/>
  <c r="I65" i="30"/>
  <c r="N64" i="30"/>
  <c r="N63" i="30"/>
  <c r="N62" i="30"/>
  <c r="N61" i="30"/>
  <c r="N60" i="30"/>
  <c r="N59" i="30"/>
  <c r="N58" i="30"/>
  <c r="N65" i="30" s="1"/>
  <c r="N66" i="30" s="1"/>
  <c r="N93" i="30" s="1"/>
  <c r="N37" i="30"/>
  <c r="J10" i="30" s="1"/>
  <c r="N32" i="30"/>
  <c r="N27" i="30"/>
  <c r="R24" i="30"/>
  <c r="N22" i="30"/>
  <c r="Q20" i="30"/>
  <c r="Q21" i="30" s="1"/>
  <c r="I10" i="30"/>
  <c r="H10" i="30"/>
  <c r="G10" i="30"/>
  <c r="F10" i="30"/>
  <c r="E10" i="30"/>
  <c r="C10" i="30"/>
  <c r="E5" i="30"/>
  <c r="E4" i="30"/>
  <c r="P2" i="30"/>
  <c r="N96" i="29"/>
  <c r="N88" i="29"/>
  <c r="I79" i="29"/>
  <c r="N78" i="29"/>
  <c r="N77" i="29"/>
  <c r="N76" i="29"/>
  <c r="K72" i="29"/>
  <c r="J72" i="29"/>
  <c r="I72" i="29"/>
  <c r="N71" i="29"/>
  <c r="N70" i="29"/>
  <c r="N69" i="29"/>
  <c r="K65" i="29"/>
  <c r="J65" i="29"/>
  <c r="I65" i="29"/>
  <c r="N64" i="29"/>
  <c r="N63" i="29"/>
  <c r="N62" i="29"/>
  <c r="N61" i="29"/>
  <c r="N60" i="29"/>
  <c r="N59" i="29"/>
  <c r="N58" i="29"/>
  <c r="N22" i="29"/>
  <c r="N40" i="29" s="1"/>
  <c r="N92" i="29" s="1"/>
  <c r="J10" i="29"/>
  <c r="I10" i="29"/>
  <c r="H10" i="29"/>
  <c r="G10" i="29"/>
  <c r="F10" i="29"/>
  <c r="E10" i="29"/>
  <c r="C10" i="29"/>
  <c r="E5" i="29"/>
  <c r="E4" i="29"/>
  <c r="N96" i="28"/>
  <c r="N88" i="28"/>
  <c r="I79" i="28"/>
  <c r="N78" i="28"/>
  <c r="N77" i="28"/>
  <c r="N76" i="28"/>
  <c r="K72" i="28"/>
  <c r="J72" i="28"/>
  <c r="I72" i="28"/>
  <c r="N71" i="28"/>
  <c r="N70" i="28"/>
  <c r="N69" i="28"/>
  <c r="K65" i="28"/>
  <c r="J65" i="28"/>
  <c r="I65" i="28"/>
  <c r="N64" i="28"/>
  <c r="N63" i="28"/>
  <c r="N62" i="28"/>
  <c r="N61" i="28"/>
  <c r="N60" i="28"/>
  <c r="N59" i="28"/>
  <c r="N58" i="28"/>
  <c r="N37" i="28"/>
  <c r="J10" i="28" s="1"/>
  <c r="N32" i="28"/>
  <c r="I10" i="28" s="1"/>
  <c r="N27" i="28"/>
  <c r="H10" i="28" s="1"/>
  <c r="R24" i="28"/>
  <c r="N22" i="28"/>
  <c r="Q20" i="28"/>
  <c r="Q21" i="28" s="1"/>
  <c r="G10" i="28"/>
  <c r="F10" i="28"/>
  <c r="E10" i="28"/>
  <c r="C10" i="28"/>
  <c r="E5" i="28"/>
  <c r="E4" i="28"/>
  <c r="P2" i="28"/>
  <c r="N96" i="27"/>
  <c r="N88" i="27"/>
  <c r="I79" i="27"/>
  <c r="N78" i="27"/>
  <c r="N77" i="27"/>
  <c r="N76" i="27"/>
  <c r="N80" i="27" s="1"/>
  <c r="N95" i="27" s="1"/>
  <c r="K72" i="27"/>
  <c r="J72" i="27"/>
  <c r="I72" i="27"/>
  <c r="N71" i="27"/>
  <c r="N70" i="27"/>
  <c r="N69" i="27"/>
  <c r="K65" i="27"/>
  <c r="J65" i="27"/>
  <c r="I65" i="27"/>
  <c r="N64" i="27"/>
  <c r="N63" i="27"/>
  <c r="N62" i="27"/>
  <c r="N61" i="27"/>
  <c r="N60" i="27"/>
  <c r="N59" i="27"/>
  <c r="N58" i="27"/>
  <c r="N37" i="27"/>
  <c r="J10" i="27" s="1"/>
  <c r="N32" i="27"/>
  <c r="I10" i="27" s="1"/>
  <c r="N27" i="27"/>
  <c r="H10" i="27" s="1"/>
  <c r="N22" i="27"/>
  <c r="G10" i="27"/>
  <c r="F10" i="27"/>
  <c r="E10" i="27"/>
  <c r="C10" i="27"/>
  <c r="E5" i="27"/>
  <c r="E4" i="27"/>
  <c r="A10" i="29"/>
  <c r="D14" i="28"/>
  <c r="D14" i="30"/>
  <c r="N72" i="27" l="1"/>
  <c r="N73" i="27" s="1"/>
  <c r="N94" i="27" s="1"/>
  <c r="N65" i="28"/>
  <c r="N66" i="28" s="1"/>
  <c r="N93" i="28" s="1"/>
  <c r="N80" i="28"/>
  <c r="N95" i="28" s="1"/>
  <c r="N80" i="29"/>
  <c r="N95" i="29" s="1"/>
  <c r="N72" i="30"/>
  <c r="N73" i="30" s="1"/>
  <c r="N94" i="30" s="1"/>
  <c r="N65" i="29"/>
  <c r="N66" i="29" s="1"/>
  <c r="N93" i="29" s="1"/>
  <c r="N72" i="28"/>
  <c r="N73" i="28" s="1"/>
  <c r="N94" i="28" s="1"/>
  <c r="N40" i="30"/>
  <c r="N92" i="30" s="1"/>
  <c r="N97" i="30" s="1"/>
  <c r="N65" i="27"/>
  <c r="N66" i="27" s="1"/>
  <c r="N93" i="27" s="1"/>
  <c r="N72" i="29"/>
  <c r="N73" i="29" s="1"/>
  <c r="N94" i="29" s="1"/>
  <c r="N10" i="29"/>
  <c r="N10" i="30"/>
  <c r="N40" i="27"/>
  <c r="N92" i="27" s="1"/>
  <c r="N97" i="27" s="1"/>
  <c r="N10" i="27"/>
  <c r="N40" i="28"/>
  <c r="N92" i="28" s="1"/>
  <c r="N10" i="28"/>
  <c r="N37" i="26"/>
  <c r="N32" i="26"/>
  <c r="I10" i="26" s="1"/>
  <c r="N27" i="26"/>
  <c r="H10" i="26" s="1"/>
  <c r="J10" i="26"/>
  <c r="N96" i="26"/>
  <c r="N88" i="26"/>
  <c r="I79" i="26"/>
  <c r="N78" i="26"/>
  <c r="N77" i="26"/>
  <c r="N76" i="26"/>
  <c r="K72" i="26"/>
  <c r="J72" i="26"/>
  <c r="I72" i="26"/>
  <c r="N71" i="26"/>
  <c r="N70" i="26"/>
  <c r="N69" i="26"/>
  <c r="K65" i="26"/>
  <c r="J65" i="26"/>
  <c r="I65" i="26"/>
  <c r="N64" i="26"/>
  <c r="N63" i="26"/>
  <c r="N62" i="26"/>
  <c r="N61" i="26"/>
  <c r="N60" i="26"/>
  <c r="N59" i="26"/>
  <c r="N58" i="26"/>
  <c r="N22" i="26"/>
  <c r="G10" i="26"/>
  <c r="F10" i="26"/>
  <c r="E10" i="26"/>
  <c r="C10" i="26"/>
  <c r="E5" i="26"/>
  <c r="E4" i="26"/>
  <c r="N96" i="25"/>
  <c r="N88" i="25"/>
  <c r="I79" i="25"/>
  <c r="N78" i="25"/>
  <c r="N77" i="25"/>
  <c r="N76" i="25"/>
  <c r="K72" i="25"/>
  <c r="J72" i="25"/>
  <c r="I72" i="25"/>
  <c r="N71" i="25"/>
  <c r="N70" i="25"/>
  <c r="N69" i="25"/>
  <c r="K65" i="25"/>
  <c r="J65" i="25"/>
  <c r="I65" i="25"/>
  <c r="N64" i="25"/>
  <c r="N63" i="25"/>
  <c r="N62" i="25"/>
  <c r="N61" i="25"/>
  <c r="N60" i="25"/>
  <c r="N59" i="25"/>
  <c r="N58" i="25"/>
  <c r="N22" i="25"/>
  <c r="J10" i="25"/>
  <c r="I10" i="25"/>
  <c r="H10" i="25"/>
  <c r="G10" i="25"/>
  <c r="F10" i="25"/>
  <c r="E10" i="25"/>
  <c r="C10" i="25"/>
  <c r="E5" i="25"/>
  <c r="E4" i="25"/>
  <c r="N85" i="24"/>
  <c r="N77" i="24"/>
  <c r="I68" i="24"/>
  <c r="N67" i="24"/>
  <c r="N66" i="24"/>
  <c r="N65" i="24"/>
  <c r="K61" i="24"/>
  <c r="J61" i="24"/>
  <c r="I61" i="24"/>
  <c r="N60" i="24"/>
  <c r="N59" i="24"/>
  <c r="N58" i="24"/>
  <c r="K54" i="24"/>
  <c r="J54" i="24"/>
  <c r="I54" i="24"/>
  <c r="N53" i="24"/>
  <c r="N52" i="24"/>
  <c r="N51" i="24"/>
  <c r="N50" i="24"/>
  <c r="N49" i="24"/>
  <c r="N48" i="24"/>
  <c r="N47" i="24"/>
  <c r="N37" i="24"/>
  <c r="J10" i="24" s="1"/>
  <c r="N32" i="24"/>
  <c r="I10" i="24" s="1"/>
  <c r="N27" i="24"/>
  <c r="H10" i="24" s="1"/>
  <c r="N22" i="24"/>
  <c r="G10" i="24"/>
  <c r="F10" i="24"/>
  <c r="E10" i="24"/>
  <c r="C10" i="24"/>
  <c r="E5" i="24"/>
  <c r="E4" i="24"/>
  <c r="D20" i="28"/>
  <c r="A10" i="30"/>
  <c r="D20" i="30"/>
  <c r="A10" i="28"/>
  <c r="E16" i="28"/>
  <c r="E16" i="30"/>
  <c r="E18" i="28"/>
  <c r="E18" i="30"/>
  <c r="N80" i="25" l="1"/>
  <c r="N95" i="25" s="1"/>
  <c r="N97" i="29"/>
  <c r="N65" i="26"/>
  <c r="N66" i="26" s="1"/>
  <c r="N93" i="26" s="1"/>
  <c r="N10" i="25"/>
  <c r="N72" i="26"/>
  <c r="N73" i="26" s="1"/>
  <c r="N94" i="26" s="1"/>
  <c r="N65" i="25"/>
  <c r="N66" i="25" s="1"/>
  <c r="N93" i="25" s="1"/>
  <c r="N97" i="28"/>
  <c r="N72" i="25"/>
  <c r="N73" i="25" s="1"/>
  <c r="N94" i="25" s="1"/>
  <c r="N40" i="26"/>
  <c r="N92" i="26" s="1"/>
  <c r="N80" i="26"/>
  <c r="N95" i="26" s="1"/>
  <c r="N54" i="24"/>
  <c r="N55" i="24" s="1"/>
  <c r="N82" i="24" s="1"/>
  <c r="N61" i="24"/>
  <c r="N62" i="24" s="1"/>
  <c r="N83" i="24" s="1"/>
  <c r="N69" i="24"/>
  <c r="N84" i="24" s="1"/>
  <c r="N40" i="25"/>
  <c r="N92" i="25" s="1"/>
  <c r="N10" i="26"/>
  <c r="N10" i="24"/>
  <c r="N40" i="24"/>
  <c r="N81" i="24" s="1"/>
  <c r="N89" i="23"/>
  <c r="N81" i="23"/>
  <c r="I72" i="23"/>
  <c r="N71" i="23"/>
  <c r="N70" i="23"/>
  <c r="N69" i="23"/>
  <c r="K65" i="23"/>
  <c r="J65" i="23"/>
  <c r="I65" i="23"/>
  <c r="N64" i="23"/>
  <c r="N63" i="23"/>
  <c r="N62" i="23"/>
  <c r="K58" i="23"/>
  <c r="J58" i="23"/>
  <c r="I58" i="23"/>
  <c r="N57" i="23"/>
  <c r="N56" i="23"/>
  <c r="N55" i="23"/>
  <c r="N54" i="23"/>
  <c r="N53" i="23"/>
  <c r="N52" i="23"/>
  <c r="N51" i="23"/>
  <c r="N37" i="23"/>
  <c r="J10" i="23" s="1"/>
  <c r="N32" i="23"/>
  <c r="I10" i="23" s="1"/>
  <c r="N27" i="23"/>
  <c r="H10" i="23" s="1"/>
  <c r="N22" i="23"/>
  <c r="G10" i="23"/>
  <c r="F10" i="23"/>
  <c r="E10" i="23"/>
  <c r="C10" i="23"/>
  <c r="E5" i="23"/>
  <c r="E4" i="23"/>
  <c r="R24" i="22"/>
  <c r="Q20" i="22"/>
  <c r="Q21" i="22" s="1"/>
  <c r="N96" i="22"/>
  <c r="N88" i="22"/>
  <c r="I79" i="22"/>
  <c r="N78" i="22"/>
  <c r="N77" i="22"/>
  <c r="N76" i="22"/>
  <c r="K72" i="22"/>
  <c r="J72" i="22"/>
  <c r="I72" i="22"/>
  <c r="N71" i="22"/>
  <c r="N70" i="22"/>
  <c r="N69" i="22"/>
  <c r="K65" i="22"/>
  <c r="J65" i="22"/>
  <c r="I65" i="22"/>
  <c r="N64" i="22"/>
  <c r="N63" i="22"/>
  <c r="N62" i="22"/>
  <c r="N61" i="22"/>
  <c r="N60" i="22"/>
  <c r="N65" i="22" s="1"/>
  <c r="N66" i="22" s="1"/>
  <c r="N93" i="22" s="1"/>
  <c r="N59" i="22"/>
  <c r="N58" i="22"/>
  <c r="N37" i="22"/>
  <c r="J10" i="22" s="1"/>
  <c r="N32" i="22"/>
  <c r="I10" i="22" s="1"/>
  <c r="N27" i="22"/>
  <c r="N22" i="22"/>
  <c r="H10" i="22"/>
  <c r="G10" i="22"/>
  <c r="F10" i="22"/>
  <c r="E10" i="22"/>
  <c r="C10" i="22"/>
  <c r="E5" i="22"/>
  <c r="E4" i="22"/>
  <c r="P2" i="22"/>
  <c r="D14" i="22"/>
  <c r="N97" i="25" l="1"/>
  <c r="N72" i="22"/>
  <c r="N73" i="22" s="1"/>
  <c r="N94" i="22" s="1"/>
  <c r="N97" i="26"/>
  <c r="N80" i="22"/>
  <c r="N95" i="22" s="1"/>
  <c r="N65" i="23"/>
  <c r="N66" i="23" s="1"/>
  <c r="N87" i="23" s="1"/>
  <c r="N58" i="23"/>
  <c r="N59" i="23" s="1"/>
  <c r="N86" i="23" s="1"/>
  <c r="N73" i="23"/>
  <c r="N88" i="23" s="1"/>
  <c r="N86" i="24"/>
  <c r="N10" i="23"/>
  <c r="N40" i="23"/>
  <c r="N85" i="23" s="1"/>
  <c r="N40" i="22"/>
  <c r="N92" i="22" s="1"/>
  <c r="N10" i="22"/>
  <c r="E16" i="22"/>
  <c r="D20" i="22"/>
  <c r="A10" i="22"/>
  <c r="E18" i="22"/>
  <c r="N97" i="22" l="1"/>
  <c r="N90" i="23"/>
  <c r="N96" i="2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69" i="21"/>
  <c r="K65" i="21"/>
  <c r="J65" i="21"/>
  <c r="I65" i="21"/>
  <c r="N64" i="21"/>
  <c r="N63" i="21"/>
  <c r="N62" i="21"/>
  <c r="N61" i="21"/>
  <c r="N60" i="21"/>
  <c r="N59" i="21"/>
  <c r="N58" i="2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K72" i="20"/>
  <c r="J72" i="20"/>
  <c r="I72" i="20"/>
  <c r="N71" i="20"/>
  <c r="N72" i="20" s="1"/>
  <c r="N73" i="20" s="1"/>
  <c r="N94" i="20" s="1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J10" i="20" s="1"/>
  <c r="N32" i="20"/>
  <c r="I10" i="20" s="1"/>
  <c r="N27" i="20"/>
  <c r="H10" i="20" s="1"/>
  <c r="N22" i="20"/>
  <c r="G10" i="20"/>
  <c r="F10" i="20"/>
  <c r="E10" i="20"/>
  <c r="C10" i="20"/>
  <c r="E5" i="20"/>
  <c r="E4" i="20"/>
  <c r="N87" i="19"/>
  <c r="N79" i="19"/>
  <c r="I70" i="19"/>
  <c r="N69" i="19"/>
  <c r="N68" i="19"/>
  <c r="N67" i="19"/>
  <c r="K63" i="19"/>
  <c r="J63" i="19"/>
  <c r="I63" i="19"/>
  <c r="N62" i="19"/>
  <c r="N61" i="19"/>
  <c r="N60" i="19"/>
  <c r="K56" i="19"/>
  <c r="J56" i="19"/>
  <c r="I56" i="19"/>
  <c r="N55" i="19"/>
  <c r="N54" i="19"/>
  <c r="N53" i="19"/>
  <c r="N52" i="19"/>
  <c r="N51" i="19"/>
  <c r="N50" i="19"/>
  <c r="N49" i="19"/>
  <c r="N37" i="19"/>
  <c r="J10" i="19" s="1"/>
  <c r="N32" i="19"/>
  <c r="I10" i="19" s="1"/>
  <c r="N27" i="19"/>
  <c r="H10" i="19" s="1"/>
  <c r="N22" i="19"/>
  <c r="G10" i="19"/>
  <c r="F10" i="19"/>
  <c r="E10" i="19"/>
  <c r="C10" i="19"/>
  <c r="E5" i="19"/>
  <c r="E4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K65" i="18"/>
  <c r="J65" i="18"/>
  <c r="I65" i="18"/>
  <c r="N64" i="18"/>
  <c r="N63" i="18"/>
  <c r="N62" i="18"/>
  <c r="N61" i="18"/>
  <c r="N60" i="18"/>
  <c r="N59" i="18"/>
  <c r="N58" i="18"/>
  <c r="N37" i="18"/>
  <c r="J10" i="18" s="1"/>
  <c r="N32" i="18"/>
  <c r="I10" i="18" s="1"/>
  <c r="N27" i="18"/>
  <c r="N22" i="18"/>
  <c r="G10" i="18"/>
  <c r="F10" i="18"/>
  <c r="E10" i="18"/>
  <c r="C10" i="18"/>
  <c r="E5" i="18"/>
  <c r="E4" i="18"/>
  <c r="E5" i="2"/>
  <c r="E4" i="2"/>
  <c r="N37" i="2"/>
  <c r="W6" i="1" s="1"/>
  <c r="N32" i="2"/>
  <c r="V6" i="1" s="1"/>
  <c r="N27" i="2"/>
  <c r="U6" i="1" s="1"/>
  <c r="N22" i="2"/>
  <c r="D20" i="2"/>
  <c r="D14" i="20"/>
  <c r="E16" i="18"/>
  <c r="E16" i="21"/>
  <c r="N56" i="19" l="1"/>
  <c r="N57" i="19" s="1"/>
  <c r="N84" i="19" s="1"/>
  <c r="N71" i="19"/>
  <c r="N86" i="19" s="1"/>
  <c r="N72" i="21"/>
  <c r="N73" i="21" s="1"/>
  <c r="N94" i="21" s="1"/>
  <c r="N65" i="18"/>
  <c r="N66" i="18" s="1"/>
  <c r="N93" i="18" s="1"/>
  <c r="N63" i="19"/>
  <c r="N64" i="19" s="1"/>
  <c r="N85" i="19" s="1"/>
  <c r="N40" i="21"/>
  <c r="N92" i="21" s="1"/>
  <c r="N72" i="18"/>
  <c r="N73" i="18" s="1"/>
  <c r="N94" i="18" s="1"/>
  <c r="N40" i="20"/>
  <c r="N92" i="20" s="1"/>
  <c r="N97" i="20" s="1"/>
  <c r="N65" i="21"/>
  <c r="N66" i="21" s="1"/>
  <c r="N93" i="21" s="1"/>
  <c r="N10" i="20"/>
  <c r="N40" i="18"/>
  <c r="N92" i="18" s="1"/>
  <c r="N40" i="19"/>
  <c r="N83" i="19" s="1"/>
  <c r="N10" i="19"/>
  <c r="N40" i="2"/>
  <c r="X6" i="1" s="1"/>
  <c r="I10" i="21"/>
  <c r="N10" i="21" s="1"/>
  <c r="H10" i="18"/>
  <c r="N10" i="18" s="1"/>
  <c r="Z2" i="1"/>
  <c r="A10" i="21"/>
  <c r="D14" i="2"/>
  <c r="E18" i="19"/>
  <c r="D14" i="21"/>
  <c r="E16" i="2"/>
  <c r="E16" i="20"/>
  <c r="E18" i="20"/>
  <c r="A10" i="19"/>
  <c r="D14" i="19"/>
  <c r="E18" i="18"/>
  <c r="A10" i="2"/>
  <c r="D20" i="21"/>
  <c r="D14" i="18"/>
  <c r="A10" i="18"/>
  <c r="E18" i="21"/>
  <c r="E18" i="2"/>
  <c r="D20" i="18"/>
  <c r="E16" i="19"/>
  <c r="N97" i="21" l="1"/>
  <c r="N97" i="18"/>
  <c r="N88" i="19"/>
  <c r="E3" i="28"/>
  <c r="E3" i="27"/>
  <c r="E3" i="29"/>
  <c r="E3" i="30"/>
  <c r="E3" i="25"/>
  <c r="E3" i="26"/>
  <c r="E3" i="24"/>
  <c r="E3" i="23"/>
  <c r="E3" i="22"/>
  <c r="E3" i="19"/>
  <c r="E3" i="18"/>
  <c r="E3" i="21"/>
  <c r="E3" i="2"/>
  <c r="E3" i="20"/>
  <c r="Z1" i="1"/>
  <c r="E31" i="1" l="1"/>
  <c r="E30" i="1"/>
  <c r="N87" i="2" l="1"/>
  <c r="N79" i="2"/>
  <c r="I70" i="2"/>
  <c r="N69" i="2"/>
  <c r="N68" i="2"/>
  <c r="N67" i="2"/>
  <c r="K63" i="2"/>
  <c r="J63" i="2"/>
  <c r="I63" i="2"/>
  <c r="N62" i="2"/>
  <c r="N61" i="2"/>
  <c r="N60" i="2"/>
  <c r="K56" i="2"/>
  <c r="J56" i="2"/>
  <c r="I56" i="2"/>
  <c r="N55" i="2"/>
  <c r="N54" i="2"/>
  <c r="N53" i="2"/>
  <c r="N52" i="2"/>
  <c r="N51" i="2"/>
  <c r="N50" i="2"/>
  <c r="N49" i="2"/>
  <c r="H10" i="2"/>
  <c r="G10" i="2"/>
  <c r="T6" i="1" s="1"/>
  <c r="F10" i="2"/>
  <c r="S6" i="1" s="1"/>
  <c r="E10" i="2"/>
  <c r="R6" i="1" s="1"/>
  <c r="C10" i="2"/>
  <c r="Q6" i="1" s="1"/>
  <c r="N63" i="2" l="1"/>
  <c r="N64" i="2" s="1"/>
  <c r="N85" i="2" s="1"/>
  <c r="N71" i="2"/>
  <c r="N86" i="2" s="1"/>
  <c r="N56" i="2"/>
  <c r="N57" i="2" s="1"/>
  <c r="N84" i="2" s="1"/>
  <c r="I10" i="2"/>
  <c r="J10" i="2"/>
  <c r="N10" i="2" l="1"/>
  <c r="N83" i="2"/>
  <c r="N88" i="2" s="1"/>
</calcChain>
</file>

<file path=xl/sharedStrings.xml><?xml version="1.0" encoding="utf-8"?>
<sst xmlns="http://schemas.openxmlformats.org/spreadsheetml/2006/main" count="1725" uniqueCount="345">
  <si>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</si>
  <si>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</si>
  <si>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</si>
  <si>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</si>
  <si>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</si>
  <si>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</si>
  <si>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</si>
  <si>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</si>
  <si>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</si>
  <si>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</si>
  <si>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</si>
  <si>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</si>
  <si>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</si>
  <si>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</si>
  <si>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</si>
  <si>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</si>
  <si>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</si>
  <si>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</si>
  <si>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</si>
  <si>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</si>
  <si>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</si>
  <si>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</si>
  <si>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</si>
  <si>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</si>
  <si>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</si>
  <si>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</si>
  <si>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</si>
  <si>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</si>
  <si>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</si>
  <si>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</si>
  <si>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</si>
  <si>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</si>
  <si>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</si>
  <si>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</si>
  <si>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</si>
  <si>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</si>
  <si>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</si>
  <si>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</si>
  <si>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</si>
  <si>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</si>
  <si>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</si>
  <si>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</si>
  <si>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</si>
  <si>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</si>
  <si>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</si>
  <si>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</si>
  <si>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</si>
  <si>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</si>
  <si>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</si>
  <si>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</si>
  <si>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</si>
  <si>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</si>
  <si>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</si>
  <si>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</si>
  <si>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</si>
  <si>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</si>
  <si>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</si>
  <si>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</si>
  <si>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</si>
  <si>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</si>
  <si>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</si>
  <si>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</si>
  <si>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</si>
  <si>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</si>
  <si>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</si>
  <si>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</si>
  <si>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</si>
  <si>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</si>
  <si>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</si>
  <si>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</si>
  <si>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</si>
  <si>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</si>
  <si>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</si>
  <si>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</si>
  <si>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</si>
  <si>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</si>
  <si>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</si>
  <si>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</si>
  <si>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</si>
  <si>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</si>
  <si>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</si>
  <si>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</si>
  <si>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</si>
  <si>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</si>
  <si>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</si>
  <si>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</si>
  <si>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</si>
  <si>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</si>
  <si>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</si>
  <si>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</si>
  <si>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</si>
  <si>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</si>
  <si>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</si>
  <si>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</si>
  <si>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</si>
  <si>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</si>
  <si>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</si>
  <si>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</si>
  <si>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NO REGISTRA</t>
  </si>
  <si>
    <t>IDEAD</t>
  </si>
  <si>
    <t>IDEAD-P-10-1</t>
  </si>
  <si>
    <t xml:space="preserve">DUQUE ROMERO </t>
  </si>
  <si>
    <t>CLAUDIA ALEJANDRA</t>
  </si>
  <si>
    <t>2634679-3002509462</t>
  </si>
  <si>
    <t>claduque_26@yahoo.com</t>
  </si>
  <si>
    <t>CARRERA 3 N°4-62 BARRIO LA POLA</t>
  </si>
  <si>
    <t>PSICOLOGA/ UNIVERSIDAD DE IBAGUE/ 2007</t>
  </si>
  <si>
    <t>MAGISTER EN EDUCACION/ UNIVERSIDAD DEL TOLIMA/ 2013</t>
  </si>
  <si>
    <t>ANEXO UN LIBRO</t>
  </si>
  <si>
    <t>ROBLEDO CASTRO</t>
  </si>
  <si>
    <t>CAROLINA</t>
  </si>
  <si>
    <t>carolinarobledocastro@gmail.com</t>
  </si>
  <si>
    <t>CARRERA 4G N° 40-36 PISO 3</t>
  </si>
  <si>
    <t>PSICOLOGA/ UNIVERSIDAD CATOLICAPOPULAR DE RISARALDA/ 2006</t>
  </si>
  <si>
    <t>ESPECIALISTA EN FARMACODEPENDENCIAS/ FUNDACION UNIVERSITARIA LUIS AMIGOS/ 2008</t>
  </si>
  <si>
    <t>MAGISTER EN DESARROLLO HUMANO Y EDUCACION/ CINDE - UNIVERSIDAD DE MANIZALES/ 2011</t>
  </si>
  <si>
    <t>CARMONA GONZALEZ</t>
  </si>
  <si>
    <t>DIANA ESPERANZA</t>
  </si>
  <si>
    <t>(6) 8915822-3128311499</t>
  </si>
  <si>
    <t>dianaecarmonag@gmail.com</t>
  </si>
  <si>
    <t>CARRERA 11 N° 63A-42 BARRIO MINITAS</t>
  </si>
  <si>
    <t>MANIZALES</t>
  </si>
  <si>
    <t>PSICOLOGA/ UNIVERSIDAD DE MANIZALES/ 2003</t>
  </si>
  <si>
    <t>MAGISTER EN EDUCACION Y DESARROLLO HUMANO/ UNIVERSIDAD DE MANIZALES/ 2008</t>
  </si>
  <si>
    <t>CORDOBA ANDRADE</t>
  </si>
  <si>
    <t>LEONOR DEL NIÑO JESUS</t>
  </si>
  <si>
    <t>2755711-3113488273</t>
  </si>
  <si>
    <t xml:space="preserve">lcorand@gmail.com </t>
  </si>
  <si>
    <t>CALLE 69 N° 11A-173 APTO 1-801</t>
  </si>
  <si>
    <t>PSICOLOGA/ UNIVERSIDAD CATOLICA DE COLOMBIA/ 1994</t>
  </si>
  <si>
    <t>ESPECIALISTA EN DOCENCIA UNIVERSITARIA/ UNIVERSIDAD DEL BOSQUE/ 1999 - ESPECIALISTA EN GERENCIA SOCIAL DE LA EDUCACION/ UNIVERSIDAD NACIONAL/ 1996</t>
  </si>
  <si>
    <t>MAGISTER EN EDUCACION/ UNIVERSIDAD JAVERIANA/ 2001</t>
  </si>
  <si>
    <t>DOCTORA EN PSICOLOGIA SOCIAL/ UNIVERSIDAD DE SALAMANCA (ESPAÑA)/ 2004</t>
  </si>
  <si>
    <t>TITULO DE DOCTORADO CONVALIDADO</t>
  </si>
  <si>
    <t>ESPINOSA GOMEZ</t>
  </si>
  <si>
    <t>ANA MILENA</t>
  </si>
  <si>
    <t>(1) 4942303-3134968093</t>
  </si>
  <si>
    <t>anamilenaeg@yahoo.com</t>
  </si>
  <si>
    <t xml:space="preserve">CALLE 5 A N° 71 G-30 APTO 804 TORRE 1 </t>
  </si>
  <si>
    <t>BOGOTA D.C.</t>
  </si>
  <si>
    <t>PSICOLOGO/UNIVERSIDAD CATOLICA DE COLOMBIA/ 2003</t>
  </si>
  <si>
    <t>ESPECIALISTA EN EDUCACION ESPECIAL CON ENFASIS EN COMUNICACIÓN AUMENTATIVA Y ALTERNATIVA/ UNIVERSIDAD PEDAGOGICA NACIONAL/ 2004</t>
  </si>
  <si>
    <t>MAGISTER EN INVESTIGACION SOCIAL INTERDISCIPLINARIA/ UNIVERSIDAD DISTRITAL/ 2013</t>
  </si>
  <si>
    <t>PATIÑO JIMENEZ</t>
  </si>
  <si>
    <t>ALEJANDRA</t>
  </si>
  <si>
    <t xml:space="preserve">marpaji22@hotmail.com </t>
  </si>
  <si>
    <t>CALLE 10 A NORTE N° 18-36 TORRE 2 APTO 1005 PARQUE RESIDENCIAL COCORA</t>
  </si>
  <si>
    <t>ARMENIA</t>
  </si>
  <si>
    <t>LICENCIADA EN PEDAGOGIA INFANTIL/ UNIVERSIDAD TECNOLOGICA DE PEREIRA/ 2009</t>
  </si>
  <si>
    <t>MAGISTER EN EDUCACION/ UNIVERSIDAD CATOLICA DE MANIZALES/ 2013</t>
  </si>
  <si>
    <t xml:space="preserve">PERDOMO CRUZ </t>
  </si>
  <si>
    <t>EMPERATRIZ</t>
  </si>
  <si>
    <t>(8) 62920-3133165075</t>
  </si>
  <si>
    <t>empera1199@yahoo.es-eperdomo@ut.edu.co</t>
  </si>
  <si>
    <t>CALLE 23 A N° 44-28 URBANIZACION LOS COLORES</t>
  </si>
  <si>
    <t>NEIVA</t>
  </si>
  <si>
    <t>LICENCIADA EN PEDAGOGIA INFANTIL/ UNIVERSIDAD SURCOLOMBIANA/ 2007</t>
  </si>
  <si>
    <t>MAGISTER EN EDUCACION/ UNIVERSIDAD SURCOLOMBIANA/ 2013</t>
  </si>
  <si>
    <t>ALVIS ORJUELA</t>
  </si>
  <si>
    <t>MARTHA PATRICIA</t>
  </si>
  <si>
    <t>2718196-3005667998</t>
  </si>
  <si>
    <t>mpatoalo@gmail.com</t>
  </si>
  <si>
    <t>CALLE 61 N° 7A-57 TORRE 2 APTO 303 SOTAVENTO</t>
  </si>
  <si>
    <t>LICENCIADO EN EDUCACION PREESCOLAR/ UNIVERSIDAD DEL TOLIMA/ 1994</t>
  </si>
  <si>
    <t>ESPECIALISTA EN GESTION EDUCATIVA/ UNIVERSIDAD DE LA SABANA/ 2003</t>
  </si>
  <si>
    <t>MAGISTER EN GESTION Y DIRECCION DE INSTITUCIONES EDUCATIVAS/ UNIVERSIDAD DE LA SABANA/ 2010</t>
  </si>
  <si>
    <t>QUINTERO PADILLA</t>
  </si>
  <si>
    <t>AMPARO</t>
  </si>
  <si>
    <t>2651090-3153114204</t>
  </si>
  <si>
    <t xml:space="preserve">amperoquintero@yahoo.com </t>
  </si>
  <si>
    <t>CALLE 26 A N° 6A-18</t>
  </si>
  <si>
    <t>PSICOLOGO/UNIVERSIDAD CATOLICA DE COLOMBIA/ 1982</t>
  </si>
  <si>
    <t xml:space="preserve">ESPECIALIZACION EN PSICOLOGIA CLINICA EXPERIMENTAL Y DE LA SALUD/ UNIVERSIDAD NACIONAL DE COLOMBIA/ 1990 </t>
  </si>
  <si>
    <t>MAGISTER EN EDUCACION/ UNIVERSIDAD JAVERIANA/ 2002</t>
  </si>
  <si>
    <t>OROZCO GIRALDO</t>
  </si>
  <si>
    <t>CONSUELO</t>
  </si>
  <si>
    <t>(6) 3453180-3113115305</t>
  </si>
  <si>
    <t>corozcog@ut.edu.co</t>
  </si>
  <si>
    <t>CALLE 18 BIS N° 30-20</t>
  </si>
  <si>
    <t>PEREIRA</t>
  </si>
  <si>
    <t>LICENCIADA EN PEDAGOGIA INFANTIL/ UNIVERSIDAD DEL TOLIMA/ 2009</t>
  </si>
  <si>
    <t>MAGISTER EN COMUNICACIÓN EDUCATIVA/ UNIVERSIDAD TECNOLOGICA DE PEREIRA/ 2011</t>
  </si>
  <si>
    <t xml:space="preserve">DIAZ GARZON </t>
  </si>
  <si>
    <t xml:space="preserve">DIANA MARCELA </t>
  </si>
  <si>
    <t>(1) 4528938-3003213872</t>
  </si>
  <si>
    <t xml:space="preserve">diazdiana4@yahoo.com </t>
  </si>
  <si>
    <t>CARRERA 72 B N° 5B-90 INTERIOR 2 APTO 308</t>
  </si>
  <si>
    <t>ESPECIALISTA EN GERENCIA SOCIAL DE LA EDUCACION/ UNIVERSIDAD PEDAGOGICA/ 2008</t>
  </si>
  <si>
    <t>MAGISTER EN EDUCACION/ UNIVERSIDAD PEDAGOGICA/ 2012</t>
  </si>
  <si>
    <t>VANEGAS GARCIA</t>
  </si>
  <si>
    <t>DIANA MARITZA</t>
  </si>
  <si>
    <t>(1) 7763279-3138009938</t>
  </si>
  <si>
    <t xml:space="preserve">dmvanegasg@gmail.com </t>
  </si>
  <si>
    <t xml:space="preserve">CALLE 68 BIS SUR N° 81-56 BOSA </t>
  </si>
  <si>
    <t>LICENCIADO EN PEDAGOGIA INFANTIL/ UNIVERSIDAD DISTRITAL/ 2010</t>
  </si>
  <si>
    <t>ESPECIALISTA EN EDUCACION MATEMATICA/ UNIVERSIDAD DISTRITAL/ 2014</t>
  </si>
  <si>
    <t>ESTUDIOS DE MAESTRIA EN EDUCACION NO HA CULMINADO ESTUDIOS</t>
  </si>
  <si>
    <t>CELY ARANDA</t>
  </si>
  <si>
    <t xml:space="preserve">JOHANA CAROLINA </t>
  </si>
  <si>
    <t>2748242-3103097421</t>
  </si>
  <si>
    <t>jccelya@ut.edu.co-carolacely@yahoo.es</t>
  </si>
  <si>
    <t>MANZANA A CASA 16 PRADOS DEL NORTE</t>
  </si>
  <si>
    <t>PSICOLOGO/ UNIVERSIDAD DE IBAGUE/ 2005</t>
  </si>
  <si>
    <t>ESPECIALISTA EN PSICOLOGIA CLINICA/ 2006</t>
  </si>
  <si>
    <t>MAGISTER EN AVANCES EN INVESTIGACION EN TRATAMIENTOS EN PSICOPATOLIGIA Y SALUD/ UNIVERSIDAD DE VALENCIA/ 2011</t>
  </si>
  <si>
    <t>RINCON MACHADO</t>
  </si>
  <si>
    <t>CESAR AUGUSTO</t>
  </si>
  <si>
    <t>2662539-3158338824</t>
  </si>
  <si>
    <t>carinconm@ut.edu.co</t>
  </si>
  <si>
    <t>CARRERA 9 N° 42-06</t>
  </si>
  <si>
    <t>PSICOLOGO/ UNAD/ 2000</t>
  </si>
  <si>
    <t>ESPECIALISTA EN PEDAGOGIA DEL APRENDIZAJE AUTONOMO/ UNAD/ 2004</t>
  </si>
  <si>
    <t>ESTUDIOS DE MAESTRIA NO HA CULMINADO ESTUDIOS</t>
  </si>
  <si>
    <t>CATEDRÁTICA/UNIVERSIDAD TECNOLÓGICA DE PEREIRA: 2390 HORAS: 4,98 AÑOS: 4,98 PUNTOS.
DOCENTE MEDIO TIEMPO/UNIVERSIDAD LA GRAN COLOMBIA: 58 DÍAS: 29 DÍAS EQUIVALENTES TC: 0,08 AÑOS: 0,08 PUNTOS.</t>
  </si>
  <si>
    <t>LAS CERTIFICACIONES PRESENTADAS NO CUMPLEN CON LO ESTABLECIDO EN LOS REQUISITOS Y PROCEDIMIENTOS DE LA CONVOCATORIA O CERTIFICAN TIEMPO EN EL CUAL NO SE HABÍA GRADUADO DEL PREGRADO.</t>
  </si>
  <si>
    <t>LA PRODUCCIÓN INTELECTUAL RELACIONADA NO CUMPLE CON LO ESTABLECIDO EN LOS REQUISITOS Y PROCEDIMIENTOS DE LA CONVOCATORIA NI EN LA NORMATIVIDAD VIGENTE.</t>
  </si>
  <si>
    <t>Fundación Gimnasio Pereira: 24/04/2009-9/03/2012: 942 días: 2,62 años: 2,62 puntos.
LAS DEMÁS CERTIFICACIONES NO CUMPLEN CON LO ESTABLECIDO EN LOS REQUISITOS Y PROCEDIMIENTOS DE LA CONVOCATORIA NI EN LA NORMATIVIDAD VIGENTE.</t>
  </si>
  <si>
    <t>Revista  Miradas. "Vitrineando los imaginarios…". NO INDEXADA: 0,5 puntos.
Revista  Miradas. "Las vecindades y los urbanismos... …". NO INDEXADA: 0,5 puntos.
Revista Ideales: "Desconexión entre…". NO INDEXADA: 0,5 puntos.
Libro de texto: Module Science. ISBN: 978-958-57216-2-3. 1 AUTOR: 4 puntos.
Libro de Investigación: Peligro inminente. Un falso estereotipo. 1 AUTOR. ISBN: 978-958-58278-3-7: 5 puntos.
EXCEDE EL TOPE POR EL CONCEPTO DE PRODUCCIÓN INTELECTUAL</t>
  </si>
  <si>
    <t>Catedrática/Universidad Tecnológica de Pereira: 942 horas: 1,96 años: 1,96 puntos.
Catedrática/Universidad del Tolima: 565 horas: 1,18 años: 1,18 puntos.</t>
  </si>
  <si>
    <t>LICENCIADO EN EDUCACION PARA LA INFANCIA CON ENFASIS EN INTEGRACION AL AMBIENTE ESCOLAR/ UNIVERSIDAD DISTRITAL/ 2003</t>
  </si>
  <si>
    <t xml:space="preserve"> </t>
  </si>
  <si>
    <t>SECRETARÍA DE EDUCACIÓN DE BOGOTÁ:
01/01/2012-30/10/2012: 300 DÍAS: 0,83 AÑOS.
6/05/2005-17/06/2005: 43 DÍAS: 0,12 AÑOS.</t>
  </si>
  <si>
    <t>CATEDRÁTICO/UNIVERSIDAD DEL TOLIMA: 220 HORAS: 0,46 AÑOS.</t>
  </si>
  <si>
    <t>UNIVERSIDAD SURCOLOMBIANA: 18/07//2011-17/11/2011: 120 DÍAS: 0,33 AÑOS.
SOCIEDAD COLOMBIANA DE ESTUDIOS PARA LA EDUCACIÓN S.A.S: 27/04/2009-30/11/2009: 214 DÍAS: 0,59 AÑOS.
SECRETARÍA DE EDUCACIÓN GOBERNACIÓN DE HUILA: 182 DÍAS: 0,51 AÑOS.
CORPORACIÓN OBSERVATORIO PARA LA PAZ: 27/07/2007(FECHA DE GRADO DEL PREGRADO)-30/12/2007: 154 DÍAS: 0,43 AÑOS.
LAS DEMÁS CERTIFICACIONES PRESENTADAS NO CUMPLEN CON LO ESTABLECIDO EN LOS REQUISITOS Y PROCEDIMIENTOS DE LA CONVOCATORIA NI EN LA NORMATIVIDAD VIGENTE, O FUE OBTENIDA ANTES DE LA FECHA DE GRADO DE PREGRADO.</t>
  </si>
  <si>
    <t>PUBLICACIÓN EN REVISTA NO INDEXADA NI HOMOLOGADA:
ARTÍCULO "COHERENCIA Y PERTINENCIA DEL MODELO PEDAGÓGICO DE LOS DOCENTES DEL PROGRAMA DE PEDAGOGÍA INFANTIL…" PUBLICADO EN LA REVISTA PACA, ISSN: 2027-257X. 1 AUTOR: 0,5 PUNTOS.
LA DEMÁS PRODUCCIÓN INTELECTUAL RELACIONADA NO CUMPLE CON LO ESTABLECIDO EN LOS REQUISITOS Y PROCEDIMIENTOS DE LA CONVOCATORIA NI EN LA NORMATIVIDAD VIGENTE</t>
  </si>
  <si>
    <t>CATEDRÁTICA/UNIVERSIDAD DE IBAGUÉ: 
170 HORAS: 0,35 AÑOS.
192 HORAS: 0,4 PUNTOS.
336 HORAS: 0,7 PUNTOS.</t>
  </si>
  <si>
    <t>FUNDACIÓN GRUPO DE APOYO HOGAR FÉNIX-ICBF: 03/06/2011-24/07/2012: 390 DÍAS: 1,08 AÑOS.
PROYECTO CASA TALLER JUVENIL EPI PENSARTE: 7/01/2008-30/04/2009: 474 DÍAS: 1,32 AÑOS.
UNIVERSIDAD DE IBAGUÉ:
1/08/2013-15/12/2013: 135 DÍAS: 0,38 AÑOS.
2/08/2012-9/11/2012: 99 DÍAS: 0,28 AÑOS.
23/02/2010-22/05/2011: 450 DÍAS: 1,25 AÑOS.</t>
  </si>
  <si>
    <t>ALCALDÍA MUNICIPAL DE MARQUETALIA: 
26/09/2003 (FECHA DE GRADO DE PREGRADO)-31/12/2003: 94 DÍAS: 0,26 AÑOS: 0,26 PUNTOS.
02/01/2004-1/07/2008: 4,5 AÑOS: 1620 DÍAS: 4,5 AÑOS: 4,5 PUNTOS.
1/07/2008-15/10/2008: 105 DÍAS: 0,29 AÑOS: 0,29 PUNTOS.
EXCEDE EL TOPE POR EL CONCEPTO DE EXPERIENCIA PROFESIONAL.</t>
  </si>
  <si>
    <t>UNIVERSIDAD CATÓLICA DE MANIZALES:
DOCENTE TIEMPO COMPLETO: 1/07/2011-31/12/2011: 180 DÍAS: 0,5 AÑOS.
DOCENTE TIEMPO COMPLETO: 15/01/2013-31/01/2013: 16 DÍAS: 0,04 AÑOS.
CATEDRÁTICA: 99 HORAS: 0,21 AÑOS.
FUNDACIÓN UNIVERSITARIA LUIS AMIGÓ: 
CATEDRÁTICA: 148 HORAS: 0,31 AÑOS.
DOCENTE TIEMPO COMPLETO:
24/01/2013-4/12/2013: 310 DÍAS: 0,86 AÑOS.
23/01/2014-27/03/2014: 64 DÍAS: 0,18 AÑOS.</t>
  </si>
  <si>
    <t>CATEDRÁTICA/UNIVERSIDAD DEL TOLIMA: 3088 HORAS: 6,43 AÑOS.
EXCEDE EL TOPE POR EL CONCEPTO DE EXPERIENCIA DOCENTE UNIVERSITARIA.</t>
  </si>
  <si>
    <t>UNIVERSIDAD DE LA SABANA: 5/08/2006-12/12/2008: 848 DÍAS: 2,36 AÑOS.
FUNDACIÓN UNIVERSITARIA DEL ÁREA ANDINA: 7/10/2007-14/10/2007: 8 DÍAS: 0,02 AÑOS.
FUNDACIÓN UNIVERSITARIA DEL ÁREA ANDINA: 2/12/2007-8/12/2007: 7 DÍAS: 0,02 AÑOS.
CORPORACIÓN INTERNACIONAL PARA EL DESARROLLO EDUCATIVO:
1/09/2012-7/12/2012: 97 DÍAS.
14/01/2013-20/12/2013: 336 DÍAS.
=443 DÍAS: 1,2 AÑOS.
21/01/2014-14/03/2014: 44 DÍAS: 0,12 AÑOS.</t>
  </si>
  <si>
    <t>GOBERNACION DEL TOLIMA/18-04-1983 AL 31-01-1991=2802 DIAS=7,78 AÑOS
Excede el tope por lo cual no se le tiene en cuenta las demas certificaciones.</t>
  </si>
  <si>
    <t>LIBRO DE INVESTIGACIÓN "¿PARA QUÉ SE LEE Y SE ESCRIBE…" 98 AUTORES. ISBN: 978-958-716-628-6. 2013: 0,1.
ARTÍCULO EN REVISTA NO INDEXADA: "LA LECTURA Y LA FORMACIÓN PROFESIONAL" PUBLICADO EN LA REVISTA HECHOS Y PROYECCIONES DEL LENGUAJE. 2010. 2 AUTORES: 0,5 PUNTOS.
PONENCIA INTERNACIONAL: "DOCENTES Y ESTUDIANTES HABLAN DE LEER..." PRESENTADA EN EL VI CONGRESO INTERNACIONAL DE LA CÁTEDRA UNESCO. 2 AUTORES. 2011: 0,5 PUNTOS.
PONENCIAS NACIONALES:
"NUEVAS PERSPECTIVAS..." PRESENTADA EN EL I SIMPOSIO REGIONAL DE INVESTIGACIÓN EDUCATIVA. 2012. 3 AUTORES: 0,2 PUNTOS.
"¿PARA QUÉ SE LEE Y SE ESCRIBE…" PRESENTADA EN EL XIV CONGRESO COLOMBIANO DE PSICOLOGÍA. IBAGUÉ. 2010: 0,2 PUNTOS.
LA DEMÁS PRODUCCIÓN INTELECTUAL RELACIONADA NO CUMPLE CON LO ESTABLECIDO EN LOS REQUISITOS Y PROCEDIMIENTOS DE LA CONVOCATORIA NI EN LA NORMATIVIDAD VIGENTE.</t>
  </si>
  <si>
    <t>ARTÍCULOS EN REVISTAS NO INDEXADAS:
"LA ESCOLARIZACIÓN Y NO ESCOLARIZACIÓN DIFERENCIAS QUE EDUCAN" PUBLICADO EN LA REVISTA HORIZONTES". ISSN: 0123-8264. 1 AUTOR. 2011: 0,5 PUNTOS.
"INFLUENCIA DE LAS TRIBUS URBANAS EN LOS JÓVENES Y LA ESCUELA" PUBLICADO EN LA REVISTA SILOGISMO. ISSN: 1909-955X. 1 AUTOR. 2012: 0,5 PUNTOS.
PONENCIA INTERNACIONAL:
"LA ESCOLARIZACIÓN Y NO ESCOLARIZACIÓN DIFERENCIAS QUE EDUCAN" PRESENTADA EN LA REVISTA RED" PRESENTADA EN EL SIMPOSIO INTERNACIONAL DE PEDAGOGÍA. 2011. 1 AUTOR: 0,5 PUNTOS.
PONENCIA NACIONAL: 
"OBSERVATORIO PEDAGÓGICO DE INFANCIA" PRESENTADA EN EL V ENCUENTRO DE IDEAS DE INVESTIGACIÓN EN EDUCACIÓN. 2011. 1 AUTOR: 0,2 PUNTOS.
LA DEMÁS PRODUCCIÓN INTELECTUAL RELACIONADA NO CUMPLE CON LO ESTABLECIDO EN LOS REQUISITOS Y PROCEDIMIENTOS DE LA CONVOCATORIA NI EN LA NORMATIVIDAD VIGENTE.</t>
  </si>
  <si>
    <t>PLANTA TIEMPO COMPLETO/PONTIFICIA UNIVERSIDAD JAVERIANA: 6/01/1999-7/07/2008: MÁS DE 9 AÑOS.
EXCEDE EL TOPE POR EL CONCEPTO DE EXPERIENCIA EN DOCENCIA UNIVERSITARIA.</t>
  </si>
  <si>
    <t>INSTITUTO PSICOTÉCNICO IPLER: 
24/03/1994-06/02/1995: 0,87 AÑOS.
COLEGIO JOSÉ MAX LEÓN: 
17/10/1995-30/11/1995: 43 DÍAS
10/01/1996-10/12/1996: 330 DÍAS.
=376 DÍAS=1,04 AÑOS.
NUESTRA SEÑORA DEL ROSARIO:
22/08/-21/11/2011:90 DÍAS.
16/01-16/04/2012: 90 DÍAS.
=180 DÍAS: 0,5 AÑOS.
PONTIFICIA UNIVERSIDAD JAVERIANA-PUJ:
1/02/2013-28/12/2013: DEDICACIÓN 12 HORAS SEMANALES: 72 DÍAS EQUIVALENTES TC=0,2 AÑOS.
UNIVERSIDAD DE LA SABANA:
7/01/2009-4/11/2010: DEDICACIÓN 10 HORAS SEMANALES: 120 DÍAS EQUIVALENTES TC.=0,33 AÑOS.
UNIVERSIDAD DE IBAGUE: TIEMPO QUE NO SE CRUZA CON EXPERIENCIA DE LA PUJ, CON DEDICACIÓN DE 7 HORAS SEMANALES:
10/01/2013-30/01/2013.
2/01/2014-26/03/2014.
= 13 DÍAS EQUIVALENTES TC=0,04 AÑOS.</t>
  </si>
  <si>
    <t>COLEGIO LA ANUNCIACIÓN PEREIRA:
21/08/2006-30/11/2006: 100 DÍAS.
22/01/2007-30/11/2007: 309 DÍAS.
=409 DÍAS: 1,14 AÑOS.
UNIÓN TEMPORAL ACR: 1/10/2008-30/04/2009: 210 DÍAS: 0,58 AÑOS.
DEFENSORÍA DEL PUEBLO: 1257 DÍAS: 3,49 AÑOS.
EXCEDE EL TOPE POR EL CONCEPTO DE EXPERIENCIA PROFESIONAL.</t>
  </si>
  <si>
    <t>CATEDRÁTICA/UNIVERSIDAD CATÓLICA DE PEREIRA: 2192 HORAS: 4,57 AÑOS.
CATEDRÁTICA/UNIVERSIDAD COOPERATIVA DE COLOMBIA: 522 HORAS: 1,09 AÑOS.
EXCEDE EL TOPE POR EL CONCEPTO DE EXPERIENCIA EN DOCENCIA UNIVERSITARIA.</t>
  </si>
  <si>
    <t>LIBRO DE INVESTIGACIÓN "LA INVESTIGACIÓN UNA TAREA DIARIA", 21 AUTORES. 2012: 0,43 PUNTOS.
PUBLICACIÓN SIMONA DESPISTE SUELTA EN EL MUNDO ( NO SE PUEDE PUNTUAR COMO LIBRO DE INVESTIGACIÓN DEBIDO A QUE NO CUMPLE CON LA NORMATIVIDAD PARA SER CLASIFICADO DE ESA MANERA). 1 AUTOR. 2013: 0,5 PUNTOS.
LA DEMÁS PRODUCCIÓN INTELECTUAL RELACIONADA NO CUMPLE CON LO ESTABLECIDO EN LOS REQUISITOS Y PROCEDIMIENTOS DE LA CONVOCATORIA NI EN LA NORMATIVIDAD VIGENTE.</t>
  </si>
  <si>
    <t>UNIVERSIDAD DE VALENCIA/DEL 22-07-2009 AL 16-12-2011=2,42 AÑOS
UNIVERSIDAD DE IBAGUE/25-01-2011 AL 24-05-2011=120 DIAS=0,33 AÑOS
BIENESTAR FAMILIAR/408 DIAS=80 DIAS=1,13 AÑOS      
AECC/DEL 10-01-2007 AL 30-05-2007=150 DIAS=0,42 AÑOS
FUNDACION COLOMBIA HERIDA/DEL 24-02-2006 AL 02-06-2006=128 DIAS=0,4 AÑOS
ONG SEMILLAS DEL FUTURO/DEL 01-02-2005 AL 31-12-2005=330 DIAS=0,92 AÑOS
TOTAL=5,62 AÑOS</t>
  </si>
  <si>
    <t>DOCENTE TIEMPO COMPLETO/UNIVERSIDAD SAN BUENAVENTURA MEDELLIN: 4/02/2013-9/06/2013: 125 DÍAS: 0,35 AÑOS.
CATEDRÁTICO/UNIVERSIDAD DE IBAGUE/160 HORAS=0,33 AÑOS
CATEDRÁTICO/UNIVERSIDAD DEL TOLIMA/226,8 HORAS=0,48 AÑOS</t>
  </si>
  <si>
    <t>LIBRO "APRENDAMOS A PREVENIR…."/UNIVERSIDAD DE IBAGUÉ/6 AUTORES/2012=1,33 PUNTOS
LIBRO "TRANSVERSALIZACION….."/UNIVERSIDAD DE IBAGUÉ/3 AUTORES/2012=4,0 PUNTOS
LIBRO "DE ORUGA A MARIPOSA…"/UNIVERSIDAD DE IBAGUÉ/2 AUTORES/2011=4,0 PUNTOS
PONENCIA NACIONAL "PSICOONCOLOGÍA PEDIÁTRICA" PRESENTADA EN EL XIV CONGRESO COLOMBIANO DE PSICOLOGÍA. 2010. 3 AUTORES: 0,2 PUNTOS.
ARTÍCULO EN REVISTA NO INDEXADA "PSICOONCOLOGÍA PEDIÁTRICA" PUBLICADO EN DIVERSITAS: PERSPECTIVAS EN PSICOLOGÍA. 2013. 3 AUTORES: 0,5 PUNTOS.
EXCEDE EL TOPE POR EL CONCEPTO DE PRODUCCIÓN INTELECTUAL.</t>
  </si>
  <si>
    <t>*ARTÍCULOS EN REVISTAS NO INDEXADAS:
-VARIABLES PERSONALES, FAMILIARES Y SOCIALES ASOCIADAS A COMORBILIDAD ENTRE RETRASO MENTAL Y TRANSTORNOS MENTALES EN ADULTOS PUBLICADO EN LA REVISTA HACIA LA PROMOCIÓN DE LA SALUD. 2010. 5 AUTORES: 0,25 PUNTOS.
-"HERRAMIENTAS DE EVALUACIÓN PARA MEDIR EL IMPACTO DE PROGRAMAS..." PUBLICADO EN LA REVISTA ESCUELA DE MEDICINA Y CIENCIAS DE LA SALUD. 2011. 5 AUTORES: 0,25 PUNTOS.
-RESILIENCIA FAMILIAR Y COMUNICACIÓN ENTRE PROFESIONALES DE SALUD Y FAMILIAS EN LA ENFERMEDAD CRÓNICA PUBLICADO EN LA REVISTA PSICOTERAPIA Y FAMILIA. 2011. 3 AUTORES: 0,5 PUNTOS.
-CURRENT TRENDS IN FAMILY STRUCTURES IN FOUR COLOMBIAN CITIES PUBLICADO EN POPULATION REVIEW. 2013. 4 AUTORES: 0,25.
*ARTÍCULOS EN REVISTAS INDEXADAS: 
-EQUIPOS MULTIDISCIPLINARES EN EL DISEÑO DE PRODUCTOS DE APOYO PARA PERSONAS CON DISPACIDAD PUBLICADO EN LA REVISTA INGENIERÍA E INVESTIGACIÓN. ISSN: 0129-5609. 2009. 7 AUTORES. CATEGORÍA A1: 1,14 PUNTOS.
-ADULTS WITH INTELLECTUAL DISABILITY AND PSYCHIATRIC DISORDERS IN CALI, COLOMBIA: PSYCHO-SOCIAL FACTOR PUBLICADO EN JOURNAL OF POLICY AND PRACTICE IN INTELLECTUAL DISABILITIES. ISSN: 1741-1130. 5 AUTORES. 2009. CATEGORÍA B: 1 PUNTO.
-ADAPTATION AND VALIDATION OF THE MASLACH BURNOUT INVENTORY-HUMAN SERVICES SURVEY IN CALI, COLOMBIA. ISSN: 1657-9534. 6 AUTORES. 2011. CATEGORÍA A1: 1,33 PUNTOS.
-CREENCIAS Y PRÁCTICAS DE MUJERES CON DISCAPACIDAD FRENTE AL EJERCICIO DE SUS DERECHOS PUBLICADO EN LA REVISTA ESTUDIOS DE PSICOLOGÍA. ISSN: 0210-9395. 6 AUTORES. 2011. CATEGORÍA A2: 1,33.
-ASUMIENDO JUNTOS LOS RETOS: CALIDAD DE VIDA EN FAMILIAS DE JÓVENES CON DISCAPACIDAD INTELECTUAL PUBLICADO EN LA REVISTA DE LA FACULTAD DE MEDICINA U.N. ISSN: 0120-0011. 2012. CATEGORÍA A2: 4 PUNTOS. 
EXCEDE EL TOPE POR EL CONCEPTO DE PRODUCCIÓN INTELECTUAL.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</si>
  <si>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</si>
  <si>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</si>
  <si>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</si>
  <si>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</si>
  <si>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</si>
  <si>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</si>
  <si>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</si>
  <si>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</si>
  <si>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</si>
  <si>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</si>
  <si>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</si>
  <si>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</si>
  <si>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r>
      <t xml:space="preserve">NO PRESELECCIONADO 
</t>
    </r>
    <r>
      <rPr>
        <sz val="9"/>
        <rFont val="Arial"/>
        <family val="2"/>
      </rPr>
      <t>SI CUMPLE EL PERFIL SIN EMBARGO CON LA INFORMACIÓN QUE ANEXA EN LA HOJA DE VIDA NO ALCANZA EL PUNTAJE MÍNIMO DE PRESELECCIÓN (Numeral b, artículo 8°, Acuerdo 039/08)</t>
    </r>
  </si>
  <si>
    <t xml:space="preserve">                                                      EVALUACIÓN DE LAS HOJAS DE VIDA PARA EL CUMPLIMIENTO DEL PERFIL DE LOS ASPIRANTES AL CÓDIGO DE CONCURSO IDEAD-P-10-1</t>
  </si>
  <si>
    <t xml:space="preserve">PROFESIONAL EN PEDAGOGÍA INFANTIL O EN PSICOLOGÍA, 
CON MAESTRÍA O DOCTORADO EN EDUCACIÓN O EN 
PSICOLOGÍA, CON EXPERIENCIA CERTIFICADA EN PEDAGOGÍA 
INFANTIL, EDUCACIÓN PREESCOLAR O PRIMERA INFANCIA.  
</t>
  </si>
  <si>
    <t>INSTITUTO DE EDUCACIÓN A DISTANCIA</t>
  </si>
  <si>
    <t>Hoja 3</t>
  </si>
  <si>
    <t>*ARTÍCULO EN REVISTA INDEXADA:
"EL CONTEXTO DE LA PEDAGOGÍA EN LOS PROCESOS DE FORMACIÓN DEPORTIVA DESDE UNA PERSPECTIVA CIUDADANA" PUBLICADO EN LA REVISTA LATINOAMERICANA DE ESTUDIOS EDUCATIVOS. ISSN: 1900-9895. 3 AUTORES. CATEGORÍA B. 2012: 2 PUNTOS.
*MATERIAL DIVULGATIVO (SE CLASIFICAN DE ESTA FORMA Y NO COMO LIBROS POR NO CUMPLIR CON LO ESTABLECIDO EN LA NORMATIVIDAD VIGENTE EN CUANTO A LIBROS):
CONSTRUCCIÓN DE CIUDADANÍA: UNA POSIBILIDAD DESDE LA FORMACIÓN DEPORTIVA. 4 AUTORES. 2012: 0,25 PUNTOS.
ESCUELAS DE FÚTBOL POR LA PAZ. 4 AUTORES. 2012: 0,25 AUTORES.
*PONENCIA NACIONAL:
"CONSTRUCCIÓN DE CIUDADANÍA Y TRANSFORMACIÓN DE SENTIDOS DE VIDA" PRESENTADA EN EL III CONGRESO PSICOLOGÍA COLPSIC. 2013. 2 AUTORES: 0,2 PUNTOS.
*PONENCIA INTERNACIONAL:
"LA FORMACIÓN CIUDADANA DESDE EL PUNTO DE VISTA DE NIÑAS Y NIÑOS..." PRESENTADA EN EL CONGRESO INTERNACIONAL ROSARIO 2010. 2 AUTORES: 0,5 PUNTOS. 
LA DEMÁS PRODUCCIÓN INTELECTUAL RELACIONADA NO CUMPLE CON LO ESTABLECIDO EN LOS REQUISITOS Y PROCEDIMIENTOS DE LA CONVOCATORIA NI EN LA NORMATIVIDAD VIGENTE.</t>
  </si>
  <si>
    <t>UNIVERSIDAD DEL TOLIMA/828 HORAS=1,72 AÑOS.</t>
  </si>
  <si>
    <t>CELY ARANDA JOHANA CAROLINA</t>
  </si>
  <si>
    <t xml:space="preserve">PSICOLOGO/ UNIVERSIDAD DE IBAGUE/ 2005 </t>
  </si>
  <si>
    <t>ESPECIALISTA EN PSICOLOGIA CLINICA/ 2006 
MAGISTER EN AVANCES EN INVESTIGACION EN TRATAMIENTOS EN PSICOPATOLIGIA Y SALUD/ UNIVERSIDAD DE VALENCIA/ 2011</t>
  </si>
  <si>
    <t>ESPECIALISTA EN DOCENCIA UNIVERSITARIA/ UNIVERSIDAD DEL BOSQUE/ 1999 - ESPECIALISTA EN GERENCIA SOCIAL DE LA EDUCACION/ UNIVERSIDAD NACIONAL/ 1996
MAGISTER EN EDUCACION/ UNIVERSIDAD JAVERIANA/ 2001
DOCTORA EN PSICOLOGIA SOCIAL/ UNIVERSIDAD DE SALAMANCA (ESPAÑA)/ 2004</t>
  </si>
  <si>
    <t>ESPINOSA GÓMEZ ANA MILENA</t>
  </si>
  <si>
    <t>ESPECIALISTA EN EDUCACION ESPECIAL CON ENFASIS EN COMUNICACIÓN AUMENTATIVA Y ALTERNATIVA/ UNIVERSIDAD PEDAGOGICA NACIONAL/ 2004 MAGISTER EN INVESTIGACION SOCIAL INTERDISCIPLINARIA/ UNIVERSIDAD DISTRITAL/ 2013</t>
  </si>
  <si>
    <t>OROZCO GIRALDO CONSUELO</t>
  </si>
  <si>
    <t>ESTUDIOS DE DOCTORADO / UNIVERSIDAD TECNOLOGICA DE PEREIRA</t>
  </si>
  <si>
    <t>MAGISTER EN COMUNICACIÓN EDUCATIVA/ UNIVERSIDAD TECNOLOGICA DE PEREIRA/ 2011
ESTUDIOS DE DOCTORADO / UNIVERSIDAD TECNOLOGICA DE PEREIRA</t>
  </si>
  <si>
    <t>ROBLEDO CASTRO CAROLINA</t>
  </si>
  <si>
    <t>ESPECIALISTA EN FARMACODEPENDENCIAS/ FUNDACION UNIVERSITARIA LUIS AMIGÓ/ 2008 
MAGISTER EN DESARROLLO HUMANO Y EDUCACION/ CINDE - UNIVERSIDAD DE MANIZALES/ 2011</t>
  </si>
  <si>
    <t>ALVIS ORJUELA MARTHA PATRICIA</t>
  </si>
  <si>
    <t>ESPECIALISTA EN GESTION EDUCATIVA/ UNIVERSIDAD DE LA SABANA/ 2003
MAGISTER EN GESTION Y DIRECCION DE INSTITUCIONES EDUCATIVAS/ UNIVERSIDAD DE LA SABANA/ 2010</t>
  </si>
  <si>
    <t xml:space="preserve">MAGISTER EN EDUCACION Y DESARROLLO HUMANO/ UNIVERSIDAD DE MANIZALES/ 2008 </t>
  </si>
  <si>
    <t>PERDOMO CRUZ EMPERATRIZ</t>
  </si>
  <si>
    <t>DUQUE ROMERO CLAUDIA ALEJANDRA</t>
  </si>
  <si>
    <t xml:space="preserve">DIAZ GARZON DIANA MARCELA </t>
  </si>
  <si>
    <t>ESPECIALISTA EN GERENCIA SOCIAL DE LA EDUCACION/ UNIVERSIDAD PEDAGOGICA/ 2008 MAGISTER EN EDUCACION/ UNIVERSIDAD PEDAGOGICA/ 2012</t>
  </si>
  <si>
    <t>ESTUDIOS DE DOCTORADO DE NIÑEZ Y JUVENTUD DEL CINDE-SIN CERTIFICAR SEGÚN LO ESTABLECIDO EN LA NORMATIVIDAD VIGENTE PARA LA CONVOCATORIA</t>
  </si>
  <si>
    <t>ESTUDIOS DE DOCTORADO EN LA UNIVERSIDAD INTERNACIONAL DE LA RIOJA -SIN CERTIFICAR SEGÚN LO ESTABLECIDO EN LA NORMATIVIDAD VIGENTE PARA LA CONVOCATORIA</t>
  </si>
  <si>
    <t>QUINTERO PADILLA AMPARO</t>
  </si>
  <si>
    <t>ESPECIALIZACION EN PSICOLOGIA CLINICA EXPERIMENTAL Y DE LA SALUD/ UNIVERSIDAD NACIONAL DE COLOMBIA/ 1990  MAGISTER EN EDUCACION/ UNIVERSIDAD JAVERIANA/ 2002</t>
  </si>
  <si>
    <t>PATIÑO JIMÉNEZ ALEJANDRA</t>
  </si>
  <si>
    <t>RINCÓN MACHADO CÉSAR AUGUSTO</t>
  </si>
  <si>
    <t>CARMONA GONZÁLEZ DIANA ESPERANZA</t>
  </si>
  <si>
    <t>CÓRDOBA ANDRADE LEONOR DEL NIÑO JESUS</t>
  </si>
  <si>
    <t>VANEGAS GARCÍA DIANA MARITZA</t>
  </si>
  <si>
    <t>ESPECIALISTA EN PEDAGOGIA DEL APRENDIZAJE AUTONOMO/ UNAD/ 2004
ESTUDIOS DE MAESTRIA EN EDUCACIÓN</t>
  </si>
  <si>
    <r>
      <t xml:space="preserve">NO PRESELECCIONADO.
</t>
    </r>
    <r>
      <rPr>
        <sz val="9"/>
        <rFont val="Arial"/>
        <family val="2"/>
      </rPr>
      <t>LA MAESTRÍA NO CORRESPONDE CON LO REQUERIDO EN EL PERFIL</t>
    </r>
  </si>
  <si>
    <r>
      <t xml:space="preserve">NO PRESELECCIONADO. 
</t>
    </r>
    <r>
      <rPr>
        <sz val="9"/>
        <rFont val="Arial"/>
        <family val="2"/>
      </rPr>
      <t>NO CERTIFICA DEBIDAMENTE LA EXPERIENCIA MÍNIMA REQUERIDA EN EL PERFIL</t>
    </r>
  </si>
  <si>
    <r>
      <t xml:space="preserve">NO PRESELECCIONADO. 
</t>
    </r>
    <r>
      <rPr>
        <sz val="9"/>
        <rFont val="Arial"/>
        <family val="2"/>
      </rPr>
      <t>NO PRESENTA TÍTULO DE MAESTRÍA - NO HA CULMINADO ESTUDIOS</t>
    </r>
  </si>
  <si>
    <t>ESPECIALISTA EN EDUCACION MATEMATICA/ UNIVERSIDAD DISTRITAL/ 2014
ESTUDIOS DE MAESTRIA EN EDUCACION NO HA CULMINADO ESTUDIOS</t>
  </si>
  <si>
    <r>
      <t xml:space="preserve">NO PRESELECCIONADO 
</t>
    </r>
    <r>
      <rPr>
        <sz val="9"/>
        <rFont val="Arial"/>
        <family val="2"/>
      </rPr>
      <t>NO PRESENTA TÍTULO DE MAESTRÍA - NO HA CULMINADO ESTUDIOS</t>
    </r>
  </si>
  <si>
    <t>8</t>
  </si>
  <si>
    <t>4</t>
  </si>
  <si>
    <t>6</t>
  </si>
  <si>
    <t>1</t>
  </si>
  <si>
    <t>11</t>
  </si>
  <si>
    <t>12</t>
  </si>
  <si>
    <t>9</t>
  </si>
  <si>
    <t>5</t>
  </si>
  <si>
    <t>7</t>
  </si>
  <si>
    <t>3</t>
  </si>
  <si>
    <t>10</t>
  </si>
  <si>
    <t>14</t>
  </si>
  <si>
    <t>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</si>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</sst>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0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gray06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/>
    <xf numFmtId="4" fontId="7" fillId="0" borderId="0" xfId="1" applyNumberFormat="1" applyFont="1" applyFill="1" applyBorder="1" applyAlignment="1" applyProtection="1">
      <alignment horizontal="center" vertical="center"/>
    </xf>
    <xf numFmtId="4" fontId="14" fillId="6" borderId="41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9" fillId="7" borderId="1" xfId="4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7" xfId="4" applyNumberFormat="1" applyFont="1" applyFill="1" applyBorder="1" applyAlignment="1">
      <alignment horizontal="justify" vertical="center" wrapText="1"/>
    </xf>
    <xf numFmtId="0" fontId="8" fillId="0" borderId="7" xfId="4" applyFont="1" applyBorder="1" applyAlignment="1">
      <alignment horizontal="center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0" fontId="29" fillId="0" borderId="52" xfId="4" applyFont="1" applyBorder="1" applyAlignment="1">
      <alignment horizontal="justify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 wrapText="1"/>
    </xf>
    <xf numFmtId="49" fontId="7" fillId="0" borderId="91" xfId="4" applyNumberFormat="1" applyFont="1" applyFill="1" applyBorder="1" applyAlignment="1">
      <alignment horizontal="justify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8" fillId="0" borderId="91" xfId="4" applyFont="1" applyBorder="1" applyAlignment="1">
      <alignment horizontal="center" vertical="center" wrapText="1"/>
    </xf>
    <xf numFmtId="2" fontId="13" fillId="0" borderId="91" xfId="4" applyNumberFormat="1" applyFont="1" applyBorder="1" applyAlignment="1">
      <alignment horizontal="center" vertical="center" wrapText="1"/>
    </xf>
    <xf numFmtId="0" fontId="9" fillId="0" borderId="92" xfId="4" applyFont="1" applyBorder="1" applyAlignment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/>
    </xf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3" fontId="13" fillId="5" borderId="13" xfId="1" applyNumberFormat="1" applyFont="1" applyFill="1" applyBorder="1" applyAlignment="1" applyProtection="1">
      <alignment horizontal="center" vertical="center"/>
    </xf>
    <xf numFmtId="3" fontId="13" fillId="5" borderId="14" xfId="1" applyNumberFormat="1" applyFont="1" applyFill="1" applyBorder="1" applyAlignment="1" applyProtection="1">
      <alignment horizontal="center" vertical="center"/>
    </xf>
    <xf numFmtId="3" fontId="13" fillId="5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ill="1" applyBorder="1" applyAlignment="1" applyProtection="1">
      <alignment horizontal="justify" vertical="center" wrapText="1"/>
      <protection locked="0"/>
    </xf>
    <xf numFmtId="4" fontId="14" fillId="6" borderId="38" xfId="1" applyNumberFormat="1" applyFont="1" applyFill="1" applyBorder="1" applyAlignment="1" applyProtection="1">
      <alignment horizontal="center" vertical="center"/>
    </xf>
    <xf numFmtId="4" fontId="14" fillId="6" borderId="39" xfId="1" applyNumberFormat="1" applyFont="1" applyFill="1" applyBorder="1" applyAlignment="1" applyProtection="1">
      <alignment horizontal="center" vertical="center"/>
    </xf>
    <xf numFmtId="4" fontId="14" fillId="6" borderId="40" xfId="1" applyNumberFormat="1" applyFont="1" applyFill="1" applyBorder="1" applyAlignment="1" applyProtection="1">
      <alignment horizontal="center" vertical="center"/>
    </xf>
    <xf numFmtId="0" fontId="7" fillId="0" borderId="4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91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2" fontId="7" fillId="0" borderId="46" xfId="4" applyNumberFormat="1" applyFont="1" applyBorder="1" applyAlignment="1">
      <alignment horizontal="center" vertical="center" wrapText="1"/>
    </xf>
    <xf numFmtId="2" fontId="7" fillId="0" borderId="7" xfId="4" applyNumberFormat="1" applyFont="1" applyBorder="1" applyAlignment="1">
      <alignment horizontal="center" vertical="center" wrapText="1"/>
    </xf>
    <xf numFmtId="2" fontId="7" fillId="0" borderId="91" xfId="4" applyNumberFormat="1" applyFont="1" applyBorder="1" applyAlignment="1">
      <alignment horizontal="center" vertical="center" wrapText="1"/>
    </xf>
    <xf numFmtId="2" fontId="7" fillId="0" borderId="52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13" xfId="4" applyFont="1" applyFill="1" applyBorder="1" applyAlignment="1">
      <alignment horizontal="center" vertical="center" wrapText="1"/>
    </xf>
    <xf numFmtId="0" fontId="9" fillId="7" borderId="15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2" fontId="8" fillId="7" borderId="2" xfId="4" applyNumberFormat="1" applyFont="1" applyFill="1" applyBorder="1" applyAlignment="1">
      <alignment horizontal="center" vertical="center" wrapText="1"/>
    </xf>
    <xf numFmtId="2" fontId="8" fillId="7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76201</xdr:rowOff>
    </xdr:from>
    <xdr:to>
      <xdr:col>1</xdr:col>
      <xdr:colOff>523875</xdr:colOff>
      <xdr:row>1</xdr:row>
      <xdr:rowOff>66675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1"/>
          <a:ext cx="1038225" cy="3524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76201</xdr:rowOff>
    </xdr:from>
    <xdr:to>
      <xdr:col>1</xdr:col>
      <xdr:colOff>647700</xdr:colOff>
      <xdr:row>0</xdr:row>
      <xdr:rowOff>257175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1"/>
          <a:ext cx="1162050" cy="2666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597838</xdr:colOff>
      <xdr:row>1</xdr:row>
      <xdr:rowOff>104775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142876</xdr:rowOff>
    </xdr:from>
    <xdr:to>
      <xdr:col>1</xdr:col>
      <xdr:colOff>714376</xdr:colOff>
      <xdr:row>1</xdr:row>
      <xdr:rowOff>171450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42876"/>
          <a:ext cx="1314450" cy="3047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2</xdr:col>
      <xdr:colOff>447675</xdr:colOff>
      <xdr:row>2</xdr:row>
      <xdr:rowOff>38100</xdr:rowOff>
    </xdr:to>
    <xdr:pic>
      <xdr:nvPicPr>
        <xdr:cNvPr id="3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21145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114301</xdr:rowOff>
    </xdr:from>
    <xdr:to>
      <xdr:col>1</xdr:col>
      <xdr:colOff>723900</xdr:colOff>
      <xdr:row>1</xdr:row>
      <xdr:rowOff>228600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4301"/>
          <a:ext cx="1314450" cy="390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206375</xdr:colOff>
      <xdr:row>0</xdr:row>
      <xdr:rowOff>92076</xdr:rowOff>
    </xdr:from>
    <xdr:to>
      <xdr:col>1</xdr:col>
      <xdr:colOff>606425</xdr:colOff>
      <xdr:row>1</xdr:row>
      <xdr:rowOff>168275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92076"/>
          <a:ext cx="1035050" cy="346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144117</xdr:colOff>
      <xdr:row>0</xdr:row>
      <xdr:rowOff>228600</xdr:rowOff>
    </xdr:from>
    <xdr:to>
      <xdr:col>1</xdr:col>
      <xdr:colOff>683563</xdr:colOff>
      <xdr:row>1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17" y="228600"/>
          <a:ext cx="1177621" cy="171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1</xdr:col>
      <xdr:colOff>609600</xdr:colOff>
      <xdr:row>1</xdr:row>
      <xdr:rowOff>161925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5725"/>
          <a:ext cx="1114425" cy="352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201267</xdr:colOff>
      <xdr:row>0</xdr:row>
      <xdr:rowOff>66674</xdr:rowOff>
    </xdr:from>
    <xdr:to>
      <xdr:col>1</xdr:col>
      <xdr:colOff>369238</xdr:colOff>
      <xdr:row>1</xdr:row>
      <xdr:rowOff>419100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267" y="66674"/>
          <a:ext cx="806146" cy="6286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191742</xdr:colOff>
      <xdr:row>0</xdr:row>
      <xdr:rowOff>180975</xdr:rowOff>
    </xdr:from>
    <xdr:to>
      <xdr:col>1</xdr:col>
      <xdr:colOff>607363</xdr:colOff>
      <xdr:row>1</xdr:row>
      <xdr:rowOff>161925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42" y="180975"/>
          <a:ext cx="1053796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rozcog@ut.edu.co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namilenaeg@yahoo.com" TargetMode="External"/><Relationship Id="rId7" Type="http://schemas.openxmlformats.org/officeDocument/2006/relationships/hyperlink" Target="mailto:amperoquintero@yahoo.com" TargetMode="External"/><Relationship Id="rId12" Type="http://schemas.openxmlformats.org/officeDocument/2006/relationships/hyperlink" Target="mailto:carinconm@ut.edu.co" TargetMode="External"/><Relationship Id="rId2" Type="http://schemas.openxmlformats.org/officeDocument/2006/relationships/hyperlink" Target="mailto:dianaecarmonag@gmail.com" TargetMode="External"/><Relationship Id="rId1" Type="http://schemas.openxmlformats.org/officeDocument/2006/relationships/hyperlink" Target="mailto:carolinarobledocastro@gmail.com" TargetMode="External"/><Relationship Id="rId6" Type="http://schemas.openxmlformats.org/officeDocument/2006/relationships/hyperlink" Target="mailto:mpatoalo@gmail.com" TargetMode="External"/><Relationship Id="rId11" Type="http://schemas.openxmlformats.org/officeDocument/2006/relationships/hyperlink" Target="mailto:claduque_26@yahoo.com" TargetMode="External"/><Relationship Id="rId5" Type="http://schemas.openxmlformats.org/officeDocument/2006/relationships/hyperlink" Target="mailto:empera1199@yahoo.es-eperdomo@ut.edu.co" TargetMode="External"/><Relationship Id="rId10" Type="http://schemas.openxmlformats.org/officeDocument/2006/relationships/hyperlink" Target="mailto:dmvanegasg@gmail.com" TargetMode="External"/><Relationship Id="rId4" Type="http://schemas.openxmlformats.org/officeDocument/2006/relationships/hyperlink" Target="mailto:marpaji22@hotmail.com" TargetMode="External"/><Relationship Id="rId9" Type="http://schemas.openxmlformats.org/officeDocument/2006/relationships/hyperlink" Target="mailto:diazdiana4@yahoo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A6" sqref="A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220" t="s">
        <v>99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Z1" s="121">
        <f>COUNTA(C:C)-1</f>
        <v>14</v>
      </c>
    </row>
    <row r="2" spans="1:26" ht="17.25" thickBot="1" x14ac:dyDescent="0.35">
      <c r="A2" s="220" t="s">
        <v>100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224" t="s">
        <v>93</v>
      </c>
      <c r="B3" s="214" t="s">
        <v>91</v>
      </c>
      <c r="C3" s="214" t="s">
        <v>92</v>
      </c>
      <c r="D3" s="214" t="s">
        <v>89</v>
      </c>
      <c r="E3" s="214" t="s">
        <v>90</v>
      </c>
      <c r="F3" s="214" t="s">
        <v>0</v>
      </c>
      <c r="G3" s="214" t="s">
        <v>1</v>
      </c>
      <c r="H3" s="214" t="s">
        <v>2</v>
      </c>
      <c r="I3" s="217" t="s">
        <v>3</v>
      </c>
      <c r="J3" s="227" t="s">
        <v>4</v>
      </c>
      <c r="K3" s="228"/>
      <c r="L3" s="228"/>
      <c r="M3" s="229"/>
      <c r="N3" s="214" t="s">
        <v>5</v>
      </c>
      <c r="O3" s="214" t="s">
        <v>88</v>
      </c>
      <c r="P3" s="214" t="s">
        <v>6</v>
      </c>
      <c r="Q3" s="222" t="s">
        <v>16</v>
      </c>
      <c r="R3" s="222" t="s">
        <v>17</v>
      </c>
      <c r="S3" s="222" t="s">
        <v>18</v>
      </c>
      <c r="T3" s="222" t="s">
        <v>19</v>
      </c>
      <c r="U3" s="222" t="s">
        <v>20</v>
      </c>
      <c r="V3" s="222" t="s">
        <v>21</v>
      </c>
      <c r="W3" s="222" t="s">
        <v>22</v>
      </c>
      <c r="X3" s="217" t="s">
        <v>97</v>
      </c>
    </row>
    <row r="4" spans="1:26" s="1" customFormat="1" ht="15.75" customHeight="1" thickBot="1" x14ac:dyDescent="0.25">
      <c r="A4" s="225"/>
      <c r="B4" s="215"/>
      <c r="C4" s="215"/>
      <c r="D4" s="215"/>
      <c r="E4" s="215"/>
      <c r="F4" s="215"/>
      <c r="G4" s="215"/>
      <c r="H4" s="215"/>
      <c r="I4" s="218"/>
      <c r="J4" s="217" t="s">
        <v>7</v>
      </c>
      <c r="K4" s="123"/>
      <c r="L4" s="123" t="s">
        <v>8</v>
      </c>
      <c r="M4" s="124"/>
      <c r="N4" s="215"/>
      <c r="O4" s="215"/>
      <c r="P4" s="215"/>
      <c r="Q4" s="223"/>
      <c r="R4" s="223"/>
      <c r="S4" s="223"/>
      <c r="T4" s="223"/>
      <c r="U4" s="223"/>
      <c r="V4" s="223"/>
      <c r="W4" s="223"/>
      <c r="X4" s="218"/>
    </row>
    <row r="5" spans="1:26" s="1" customFormat="1" ht="13.5" customHeight="1" thickBot="1" x14ac:dyDescent="0.25">
      <c r="A5" s="226"/>
      <c r="B5" s="216"/>
      <c r="C5" s="216"/>
      <c r="D5" s="216"/>
      <c r="E5" s="216"/>
      <c r="F5" s="216"/>
      <c r="G5" s="216"/>
      <c r="H5" s="216"/>
      <c r="I5" s="219"/>
      <c r="J5" s="219"/>
      <c r="K5" s="124" t="s">
        <v>85</v>
      </c>
      <c r="L5" s="126" t="s">
        <v>86</v>
      </c>
      <c r="M5" s="126" t="s">
        <v>87</v>
      </c>
      <c r="N5" s="216"/>
      <c r="O5" s="216"/>
      <c r="P5" s="216"/>
      <c r="Q5" s="223"/>
      <c r="R5" s="223"/>
      <c r="S5" s="223"/>
      <c r="T5" s="223"/>
      <c r="U5" s="223"/>
      <c r="V5" s="223"/>
      <c r="W5" s="223"/>
      <c r="X5" s="219"/>
    </row>
    <row r="6" spans="1:26" s="1" customFormat="1" ht="25.5" x14ac:dyDescent="0.2">
      <c r="A6" s="211" t="s">
        <v>295</v>
      </c>
      <c r="B6" s="130" t="s">
        <v>94</v>
      </c>
      <c r="C6" s="125">
        <v>65631766</v>
      </c>
      <c r="D6" s="125" t="s">
        <v>101</v>
      </c>
      <c r="E6" s="125" t="s">
        <v>102</v>
      </c>
      <c r="F6" s="125" t="s">
        <v>103</v>
      </c>
      <c r="G6" s="127" t="s">
        <v>104</v>
      </c>
      <c r="H6" s="125" t="s">
        <v>105</v>
      </c>
      <c r="I6" s="125" t="s">
        <v>95</v>
      </c>
      <c r="J6" s="125" t="s">
        <v>106</v>
      </c>
      <c r="K6" s="125" t="s">
        <v>98</v>
      </c>
      <c r="L6" s="125" t="s">
        <v>107</v>
      </c>
      <c r="M6" s="125" t="s">
        <v>98</v>
      </c>
      <c r="N6" s="125">
        <v>46</v>
      </c>
      <c r="O6" s="125" t="s">
        <v>96</v>
      </c>
      <c r="P6" s="128" t="s">
        <v>108</v>
      </c>
      <c r="Q6" s="131">
        <f>'8'!C10</f>
        <v>4</v>
      </c>
      <c r="R6" s="151">
        <f>'8'!E10</f>
        <v>0</v>
      </c>
      <c r="S6" s="151">
        <f>'8'!F10</f>
        <v>3</v>
      </c>
      <c r="T6" s="151">
        <f>'8'!G10</f>
        <v>0</v>
      </c>
      <c r="U6" s="151">
        <f>'8'!N27</f>
        <v>4.03</v>
      </c>
      <c r="V6" s="151">
        <f>'8'!N32</f>
        <v>1.45</v>
      </c>
      <c r="W6" s="151">
        <f>'8'!N37</f>
        <v>1.5</v>
      </c>
      <c r="X6" s="152">
        <f>'8'!N40</f>
        <v>13.98</v>
      </c>
    </row>
    <row r="7" spans="1:26" s="2" customFormat="1" ht="38.25" x14ac:dyDescent="0.2">
      <c r="A7" s="212" t="s">
        <v>296</v>
      </c>
      <c r="B7" s="133" t="s">
        <v>94</v>
      </c>
      <c r="C7" s="122">
        <v>42153170</v>
      </c>
      <c r="D7" s="122" t="s">
        <v>109</v>
      </c>
      <c r="E7" s="122" t="s">
        <v>110</v>
      </c>
      <c r="F7" s="122">
        <v>3146316150</v>
      </c>
      <c r="G7" s="153" t="s">
        <v>111</v>
      </c>
      <c r="H7" s="122" t="s">
        <v>112</v>
      </c>
      <c r="I7" s="122" t="s">
        <v>95</v>
      </c>
      <c r="J7" s="122" t="s">
        <v>113</v>
      </c>
      <c r="K7" s="122" t="s">
        <v>114</v>
      </c>
      <c r="L7" s="122" t="s">
        <v>115</v>
      </c>
      <c r="M7" s="122" t="s">
        <v>98</v>
      </c>
      <c r="N7" s="122">
        <v>129</v>
      </c>
      <c r="O7" s="122" t="s">
        <v>96</v>
      </c>
      <c r="P7" s="129"/>
      <c r="Q7" s="132"/>
      <c r="R7" s="133"/>
      <c r="S7" s="133"/>
      <c r="T7" s="133"/>
      <c r="U7" s="133"/>
      <c r="V7" s="133"/>
      <c r="W7" s="133"/>
      <c r="X7" s="134"/>
    </row>
    <row r="8" spans="1:26" s="2" customFormat="1" ht="51" x14ac:dyDescent="0.2">
      <c r="A8" s="212" t="s">
        <v>297</v>
      </c>
      <c r="B8" s="133" t="s">
        <v>94</v>
      </c>
      <c r="C8" s="122">
        <v>30398855</v>
      </c>
      <c r="D8" s="122" t="s">
        <v>116</v>
      </c>
      <c r="E8" s="122" t="s">
        <v>117</v>
      </c>
      <c r="F8" s="122" t="s">
        <v>118</v>
      </c>
      <c r="G8" s="153" t="s">
        <v>119</v>
      </c>
      <c r="H8" s="122" t="s">
        <v>120</v>
      </c>
      <c r="I8" s="122" t="s">
        <v>121</v>
      </c>
      <c r="J8" s="122" t="s">
        <v>122</v>
      </c>
      <c r="K8" s="122" t="s">
        <v>98</v>
      </c>
      <c r="L8" s="122" t="s">
        <v>123</v>
      </c>
      <c r="M8" s="122" t="s">
        <v>280</v>
      </c>
      <c r="N8" s="122">
        <v>87</v>
      </c>
      <c r="O8" s="122" t="s">
        <v>96</v>
      </c>
      <c r="P8" s="129"/>
      <c r="Q8" s="132"/>
      <c r="R8" s="133"/>
      <c r="S8" s="133"/>
      <c r="T8" s="133"/>
      <c r="U8" s="133"/>
      <c r="V8" s="133"/>
      <c r="W8" s="133"/>
      <c r="X8" s="134"/>
    </row>
    <row r="9" spans="1:26" s="2" customFormat="1" ht="63.75" x14ac:dyDescent="0.2">
      <c r="A9" s="212" t="s">
        <v>298</v>
      </c>
      <c r="B9" s="133" t="s">
        <v>94</v>
      </c>
      <c r="C9" s="122">
        <v>38259087</v>
      </c>
      <c r="D9" s="122" t="s">
        <v>124</v>
      </c>
      <c r="E9" s="122" t="s">
        <v>125</v>
      </c>
      <c r="F9" s="122" t="s">
        <v>126</v>
      </c>
      <c r="G9" s="153" t="s">
        <v>127</v>
      </c>
      <c r="H9" s="122" t="s">
        <v>128</v>
      </c>
      <c r="I9" s="122" t="s">
        <v>95</v>
      </c>
      <c r="J9" s="122" t="s">
        <v>129</v>
      </c>
      <c r="K9" s="122" t="s">
        <v>130</v>
      </c>
      <c r="L9" s="122" t="s">
        <v>131</v>
      </c>
      <c r="M9" s="122" t="s">
        <v>132</v>
      </c>
      <c r="N9" s="122">
        <v>197</v>
      </c>
      <c r="O9" s="122" t="s">
        <v>96</v>
      </c>
      <c r="P9" s="129" t="s">
        <v>133</v>
      </c>
      <c r="Q9" s="132"/>
      <c r="R9" s="133"/>
      <c r="S9" s="133"/>
      <c r="T9" s="133"/>
      <c r="U9" s="133"/>
      <c r="V9" s="133"/>
      <c r="W9" s="133"/>
      <c r="X9" s="134"/>
    </row>
    <row r="10" spans="1:26" s="2" customFormat="1" ht="63.75" x14ac:dyDescent="0.2">
      <c r="A10" s="212" t="s">
        <v>299</v>
      </c>
      <c r="B10" s="133" t="s">
        <v>94</v>
      </c>
      <c r="C10" s="122">
        <v>52825135</v>
      </c>
      <c r="D10" s="122" t="s">
        <v>134</v>
      </c>
      <c r="E10" s="122" t="s">
        <v>135</v>
      </c>
      <c r="F10" s="122" t="s">
        <v>136</v>
      </c>
      <c r="G10" s="153" t="s">
        <v>137</v>
      </c>
      <c r="H10" s="122" t="s">
        <v>138</v>
      </c>
      <c r="I10" s="122" t="s">
        <v>139</v>
      </c>
      <c r="J10" s="122" t="s">
        <v>140</v>
      </c>
      <c r="K10" s="122" t="s">
        <v>141</v>
      </c>
      <c r="L10" s="122" t="s">
        <v>142</v>
      </c>
      <c r="M10" s="122" t="s">
        <v>98</v>
      </c>
      <c r="N10" s="122">
        <v>21</v>
      </c>
      <c r="O10" s="122" t="s">
        <v>96</v>
      </c>
      <c r="P10" s="129"/>
      <c r="Q10" s="132"/>
      <c r="R10" s="133"/>
      <c r="S10" s="133"/>
      <c r="T10" s="133"/>
      <c r="U10" s="133"/>
      <c r="V10" s="133"/>
      <c r="W10" s="133"/>
      <c r="X10" s="134"/>
    </row>
    <row r="11" spans="1:26" s="1" customFormat="1" ht="51" x14ac:dyDescent="0.2">
      <c r="A11" s="212" t="s">
        <v>300</v>
      </c>
      <c r="B11" s="133" t="s">
        <v>94</v>
      </c>
      <c r="C11" s="122">
        <v>1112762849</v>
      </c>
      <c r="D11" s="122" t="s">
        <v>143</v>
      </c>
      <c r="E11" s="122" t="s">
        <v>144</v>
      </c>
      <c r="F11" s="122">
        <v>3127763898</v>
      </c>
      <c r="G11" s="153" t="s">
        <v>145</v>
      </c>
      <c r="H11" s="122" t="s">
        <v>146</v>
      </c>
      <c r="I11" s="122" t="s">
        <v>147</v>
      </c>
      <c r="J11" s="122" t="s">
        <v>148</v>
      </c>
      <c r="K11" s="122" t="s">
        <v>98</v>
      </c>
      <c r="L11" s="122" t="s">
        <v>149</v>
      </c>
      <c r="M11" s="122" t="s">
        <v>98</v>
      </c>
      <c r="N11" s="122">
        <v>14</v>
      </c>
      <c r="O11" s="122" t="s">
        <v>96</v>
      </c>
      <c r="P11" s="129"/>
      <c r="Q11" s="135"/>
      <c r="R11" s="136"/>
      <c r="S11" s="136"/>
      <c r="T11" s="136"/>
      <c r="U11" s="136"/>
      <c r="V11" s="136"/>
      <c r="W11" s="136"/>
      <c r="X11" s="137"/>
    </row>
    <row r="12" spans="1:26" s="2" customFormat="1" ht="65.25" customHeight="1" x14ac:dyDescent="0.2">
      <c r="A12" s="212" t="s">
        <v>301</v>
      </c>
      <c r="B12" s="133" t="s">
        <v>94</v>
      </c>
      <c r="C12" s="122">
        <v>55153540</v>
      </c>
      <c r="D12" s="122" t="s">
        <v>150</v>
      </c>
      <c r="E12" s="122" t="s">
        <v>151</v>
      </c>
      <c r="F12" s="122" t="s">
        <v>152</v>
      </c>
      <c r="G12" s="153" t="s">
        <v>153</v>
      </c>
      <c r="H12" s="122" t="s">
        <v>154</v>
      </c>
      <c r="I12" s="122" t="s">
        <v>155</v>
      </c>
      <c r="J12" s="122" t="s">
        <v>156</v>
      </c>
      <c r="K12" s="122" t="s">
        <v>98</v>
      </c>
      <c r="L12" s="122" t="s">
        <v>157</v>
      </c>
      <c r="M12" s="122" t="s">
        <v>281</v>
      </c>
      <c r="N12" s="122">
        <v>53</v>
      </c>
      <c r="O12" s="122" t="s">
        <v>96</v>
      </c>
      <c r="P12" s="129"/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38.25" x14ac:dyDescent="0.2">
      <c r="A13" s="212" t="s">
        <v>302</v>
      </c>
      <c r="B13" s="133" t="s">
        <v>94</v>
      </c>
      <c r="C13" s="122">
        <v>38255031</v>
      </c>
      <c r="D13" s="122" t="s">
        <v>158</v>
      </c>
      <c r="E13" s="122" t="s">
        <v>159</v>
      </c>
      <c r="F13" s="122" t="s">
        <v>160</v>
      </c>
      <c r="G13" s="153" t="s">
        <v>161</v>
      </c>
      <c r="H13" s="122" t="s">
        <v>162</v>
      </c>
      <c r="I13" s="122" t="s">
        <v>95</v>
      </c>
      <c r="J13" s="122" t="s">
        <v>163</v>
      </c>
      <c r="K13" s="122" t="s">
        <v>164</v>
      </c>
      <c r="L13" s="122" t="s">
        <v>165</v>
      </c>
      <c r="M13" s="122" t="s">
        <v>98</v>
      </c>
      <c r="N13" s="122">
        <v>94</v>
      </c>
      <c r="O13" s="122" t="s">
        <v>96</v>
      </c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51" x14ac:dyDescent="0.2">
      <c r="A14" s="212" t="s">
        <v>303</v>
      </c>
      <c r="B14" s="133" t="s">
        <v>94</v>
      </c>
      <c r="C14" s="122">
        <v>38232066</v>
      </c>
      <c r="D14" s="122" t="s">
        <v>166</v>
      </c>
      <c r="E14" s="122" t="s">
        <v>167</v>
      </c>
      <c r="F14" s="122" t="s">
        <v>168</v>
      </c>
      <c r="G14" s="153" t="s">
        <v>169</v>
      </c>
      <c r="H14" s="122" t="s">
        <v>170</v>
      </c>
      <c r="I14" s="122" t="s">
        <v>95</v>
      </c>
      <c r="J14" s="122" t="s">
        <v>171</v>
      </c>
      <c r="K14" s="122" t="s">
        <v>172</v>
      </c>
      <c r="L14" s="122" t="s">
        <v>173</v>
      </c>
      <c r="M14" s="122" t="s">
        <v>98</v>
      </c>
      <c r="N14" s="122">
        <v>56</v>
      </c>
      <c r="O14" s="122" t="s">
        <v>96</v>
      </c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2" customFormat="1" ht="38.25" x14ac:dyDescent="0.2">
      <c r="A15" s="212" t="s">
        <v>304</v>
      </c>
      <c r="B15" s="133" t="s">
        <v>94</v>
      </c>
      <c r="C15" s="122">
        <v>25172544</v>
      </c>
      <c r="D15" s="122" t="s">
        <v>174</v>
      </c>
      <c r="E15" s="122" t="s">
        <v>175</v>
      </c>
      <c r="F15" s="122" t="s">
        <v>176</v>
      </c>
      <c r="G15" s="153" t="s">
        <v>177</v>
      </c>
      <c r="H15" s="122" t="s">
        <v>178</v>
      </c>
      <c r="I15" s="122" t="s">
        <v>179</v>
      </c>
      <c r="J15" s="122" t="s">
        <v>180</v>
      </c>
      <c r="K15" s="122" t="s">
        <v>98</v>
      </c>
      <c r="L15" s="122" t="s">
        <v>181</v>
      </c>
      <c r="M15" s="122" t="s">
        <v>269</v>
      </c>
      <c r="N15" s="122">
        <v>75</v>
      </c>
      <c r="O15" s="122" t="s">
        <v>96</v>
      </c>
      <c r="P15" s="129"/>
      <c r="Q15" s="132"/>
      <c r="R15" s="133"/>
      <c r="S15" s="133"/>
      <c r="T15" s="133"/>
      <c r="U15" s="133"/>
      <c r="V15" s="133"/>
      <c r="W15" s="133"/>
      <c r="X15" s="134"/>
    </row>
    <row r="16" spans="1:26" s="1" customFormat="1" ht="51" x14ac:dyDescent="0.2">
      <c r="A16" s="212" t="s">
        <v>305</v>
      </c>
      <c r="B16" s="133" t="s">
        <v>94</v>
      </c>
      <c r="C16" s="122">
        <v>52771258</v>
      </c>
      <c r="D16" s="122" t="s">
        <v>182</v>
      </c>
      <c r="E16" s="122" t="s">
        <v>183</v>
      </c>
      <c r="F16" s="122" t="s">
        <v>184</v>
      </c>
      <c r="G16" s="153" t="s">
        <v>185</v>
      </c>
      <c r="H16" s="122" t="s">
        <v>186</v>
      </c>
      <c r="I16" s="122" t="s">
        <v>139</v>
      </c>
      <c r="J16" s="122" t="s">
        <v>219</v>
      </c>
      <c r="K16" s="122" t="s">
        <v>187</v>
      </c>
      <c r="L16" s="122" t="s">
        <v>188</v>
      </c>
      <c r="M16" s="122" t="s">
        <v>98</v>
      </c>
      <c r="N16" s="122">
        <v>6</v>
      </c>
      <c r="O16" s="122" t="s">
        <v>96</v>
      </c>
      <c r="P16" s="129"/>
      <c r="Q16" s="135"/>
      <c r="R16" s="136"/>
      <c r="S16" s="136"/>
      <c r="T16" s="136"/>
      <c r="U16" s="136"/>
      <c r="V16" s="136"/>
      <c r="W16" s="136"/>
      <c r="X16" s="137"/>
    </row>
    <row r="17" spans="1:24" s="2" customFormat="1" ht="38.25" x14ac:dyDescent="0.2">
      <c r="A17" s="212" t="s">
        <v>306</v>
      </c>
      <c r="B17" s="133" t="s">
        <v>94</v>
      </c>
      <c r="C17" s="122">
        <v>1023868613</v>
      </c>
      <c r="D17" s="122" t="s">
        <v>189</v>
      </c>
      <c r="E17" s="122" t="s">
        <v>190</v>
      </c>
      <c r="F17" s="122" t="s">
        <v>191</v>
      </c>
      <c r="G17" s="153" t="s">
        <v>192</v>
      </c>
      <c r="H17" s="122" t="s">
        <v>193</v>
      </c>
      <c r="I17" s="122" t="s">
        <v>139</v>
      </c>
      <c r="J17" s="122" t="s">
        <v>194</v>
      </c>
      <c r="K17" s="122" t="s">
        <v>195</v>
      </c>
      <c r="L17" s="122" t="s">
        <v>196</v>
      </c>
      <c r="M17" s="122" t="s">
        <v>98</v>
      </c>
      <c r="N17" s="122">
        <v>12</v>
      </c>
      <c r="O17" s="122" t="s">
        <v>96</v>
      </c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51" x14ac:dyDescent="0.2">
      <c r="A18" s="212" t="s">
        <v>307</v>
      </c>
      <c r="B18" s="133" t="s">
        <v>94</v>
      </c>
      <c r="C18" s="122">
        <v>28552661</v>
      </c>
      <c r="D18" s="122" t="s">
        <v>197</v>
      </c>
      <c r="E18" s="122" t="s">
        <v>198</v>
      </c>
      <c r="F18" s="122" t="s">
        <v>199</v>
      </c>
      <c r="G18" s="153" t="s">
        <v>200</v>
      </c>
      <c r="H18" s="122" t="s">
        <v>201</v>
      </c>
      <c r="I18" s="122" t="s">
        <v>95</v>
      </c>
      <c r="J18" s="122" t="s">
        <v>202</v>
      </c>
      <c r="K18" s="122" t="s">
        <v>203</v>
      </c>
      <c r="L18" s="122" t="s">
        <v>204</v>
      </c>
      <c r="M18" s="122" t="s">
        <v>98</v>
      </c>
      <c r="N18" s="122">
        <v>42</v>
      </c>
      <c r="O18" s="122" t="s">
        <v>96</v>
      </c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25.5" x14ac:dyDescent="0.2">
      <c r="A19" s="212" t="s">
        <v>308</v>
      </c>
      <c r="B19" s="133" t="s">
        <v>94</v>
      </c>
      <c r="C19" s="122">
        <v>93383598</v>
      </c>
      <c r="D19" s="122" t="s">
        <v>205</v>
      </c>
      <c r="E19" s="122" t="s">
        <v>206</v>
      </c>
      <c r="F19" s="122" t="s">
        <v>207</v>
      </c>
      <c r="G19" s="153" t="s">
        <v>208</v>
      </c>
      <c r="H19" s="122" t="s">
        <v>209</v>
      </c>
      <c r="I19" s="122" t="s">
        <v>95</v>
      </c>
      <c r="J19" s="122" t="s">
        <v>210</v>
      </c>
      <c r="K19" s="122" t="s">
        <v>211</v>
      </c>
      <c r="L19" s="122" t="s">
        <v>212</v>
      </c>
      <c r="M19" s="122" t="s">
        <v>98</v>
      </c>
      <c r="N19" s="122">
        <v>15</v>
      </c>
      <c r="O19" s="122" t="s">
        <v>96</v>
      </c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2" customFormat="1" ht="12.75" x14ac:dyDescent="0.2">
      <c r="A20" s="212" t="s">
        <v>309</v>
      </c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2"/>
      <c r="R20" s="133"/>
      <c r="S20" s="133"/>
      <c r="T20" s="133"/>
      <c r="U20" s="133"/>
      <c r="V20" s="133"/>
      <c r="W20" s="133"/>
      <c r="X20" s="134"/>
    </row>
    <row r="21" spans="1:24" s="1" customFormat="1" ht="12.75" x14ac:dyDescent="0.2">
      <c r="A21" s="212" t="s">
        <v>310</v>
      </c>
      <c r="B21" s="13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5"/>
      <c r="R21" s="136"/>
      <c r="S21" s="136"/>
      <c r="T21" s="136"/>
      <c r="U21" s="136"/>
      <c r="V21" s="136"/>
      <c r="W21" s="136"/>
      <c r="X21" s="137"/>
    </row>
    <row r="22" spans="1:24" s="2" customFormat="1" ht="12.75" x14ac:dyDescent="0.2">
      <c r="A22" s="212" t="s">
        <v>311</v>
      </c>
      <c r="B22" s="13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212" t="s">
        <v>312</v>
      </c>
      <c r="B23" s="13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212" t="s">
        <v>313</v>
      </c>
      <c r="B24" s="133"/>
      <c r="C24" s="122"/>
      <c r="D24" s="122"/>
      <c r="E24" s="122"/>
      <c r="F24" s="122"/>
      <c r="G24" s="122"/>
      <c r="H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s="2" customFormat="1" ht="12.75" x14ac:dyDescent="0.2">
      <c r="A25" s="212" t="s">
        <v>314</v>
      </c>
      <c r="B25" s="133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2"/>
      <c r="R25" s="133"/>
      <c r="S25" s="133"/>
      <c r="T25" s="133"/>
      <c r="U25" s="133"/>
      <c r="V25" s="133"/>
      <c r="W25" s="133"/>
      <c r="X25" s="134"/>
    </row>
    <row r="26" spans="1:24" x14ac:dyDescent="0.3">
      <c r="A26" s="212" t="s">
        <v>315</v>
      </c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212" t="s">
        <v>316</v>
      </c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212" t="s">
        <v>317</v>
      </c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212" t="s">
        <v>318</v>
      </c>
      <c r="B29" s="138"/>
      <c r="C29" s="139"/>
      <c r="D29" s="139"/>
      <c r="E29" s="140"/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212" t="s">
        <v>319</v>
      </c>
      <c r="B30" s="138"/>
      <c r="C30" s="139"/>
      <c r="D30" s="139"/>
      <c r="E30" s="140" t="str">
        <f>TRIM(RIGHT(SUBSTITUTE(E29,"-", REPT("-",LEN(E29))),LEN(E29)))</f>
        <v/>
      </c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212" t="s">
        <v>320</v>
      </c>
      <c r="B31" s="138"/>
      <c r="C31" s="139"/>
      <c r="D31" s="139"/>
      <c r="E31" s="144" t="str">
        <f>RIGHT(E29,1)</f>
        <v/>
      </c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212" t="s">
        <v>321</v>
      </c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212" t="s">
        <v>322</v>
      </c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212" t="s">
        <v>323</v>
      </c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212" t="s">
        <v>324</v>
      </c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212" t="s">
        <v>325</v>
      </c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212" t="s">
        <v>326</v>
      </c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212" t="s">
        <v>327</v>
      </c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212" t="s">
        <v>328</v>
      </c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212" t="s">
        <v>329</v>
      </c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212" t="s">
        <v>330</v>
      </c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212" t="s">
        <v>331</v>
      </c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212" t="s">
        <v>332</v>
      </c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212" t="s">
        <v>333</v>
      </c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212" t="s">
        <v>334</v>
      </c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212" t="s">
        <v>335</v>
      </c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212" t="s">
        <v>336</v>
      </c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212" t="s">
        <v>337</v>
      </c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212" t="s">
        <v>338</v>
      </c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212" t="s">
        <v>339</v>
      </c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212" t="s">
        <v>340</v>
      </c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212" t="s">
        <v>341</v>
      </c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212" t="s">
        <v>342</v>
      </c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x14ac:dyDescent="0.3">
      <c r="A54" s="212" t="s">
        <v>343</v>
      </c>
      <c r="B54" s="138"/>
      <c r="C54" s="139"/>
      <c r="D54" s="139"/>
      <c r="E54" s="140"/>
      <c r="F54" s="140"/>
      <c r="G54" s="140"/>
      <c r="H54" s="140"/>
      <c r="I54" s="140"/>
      <c r="J54" s="138"/>
      <c r="K54" s="138"/>
      <c r="L54" s="138"/>
      <c r="M54" s="138"/>
      <c r="N54" s="138"/>
      <c r="O54" s="138"/>
      <c r="P54" s="141"/>
      <c r="Q54" s="142"/>
      <c r="R54" s="138"/>
      <c r="S54" s="138"/>
      <c r="T54" s="138"/>
      <c r="U54" s="138"/>
      <c r="V54" s="138"/>
      <c r="W54" s="138"/>
      <c r="X54" s="143"/>
    </row>
    <row r="55" spans="1:24" ht="17.25" thickBot="1" x14ac:dyDescent="0.35">
      <c r="A55" s="213" t="s">
        <v>344</v>
      </c>
      <c r="B55" s="145"/>
      <c r="C55" s="146"/>
      <c r="D55" s="146"/>
      <c r="E55" s="147"/>
      <c r="F55" s="147"/>
      <c r="G55" s="147"/>
      <c r="H55" s="147"/>
      <c r="I55" s="147"/>
      <c r="J55" s="145"/>
      <c r="K55" s="145"/>
      <c r="L55" s="145"/>
      <c r="M55" s="145"/>
      <c r="N55" s="145"/>
      <c r="O55" s="145"/>
      <c r="P55" s="148"/>
      <c r="Q55" s="149"/>
      <c r="R55" s="145"/>
      <c r="S55" s="145"/>
      <c r="T55" s="145"/>
      <c r="U55" s="145"/>
      <c r="V55" s="145"/>
      <c r="W55" s="145"/>
      <c r="X55" s="150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7" r:id="rId1"/>
    <hyperlink ref="G8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6" r:id="rId11"/>
    <hyperlink ref="G19" r:id="rId12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1"/>
  <sheetViews>
    <sheetView zoomScaleNormal="100" workbookViewId="0">
      <selection activeCell="D14" sqref="D14:L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21" ht="21.75" thickBot="1" x14ac:dyDescent="0.3">
      <c r="A1" s="234"/>
      <c r="B1" s="235"/>
      <c r="C1" s="238" t="s">
        <v>9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21" ht="21.75" thickBot="1" x14ac:dyDescent="0.3">
      <c r="A2" s="236"/>
      <c r="B2" s="237"/>
      <c r="C2" s="238" t="s">
        <v>10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P2" s="161">
        <f ca="1">MATCH(MID(CELL("nombrearchivo",'9'!E9),FIND("]", CELL("nombrearchivo",'9'!E9),1)+1,LEN(CELL("nombrearchivo",'9'!E9))-FIND("]",CELL("nombrearchivo",'9'!E9),1)),GENERAL!A6:A55,0)</f>
        <v>7</v>
      </c>
    </row>
    <row r="3" spans="1:21" ht="15.75" x14ac:dyDescent="0.25">
      <c r="A3" s="241" t="s">
        <v>11</v>
      </c>
      <c r="B3" s="242"/>
      <c r="C3" s="242"/>
      <c r="D3" s="242"/>
      <c r="E3" s="7" t="str">
        <f>GENERAL!Z$2</f>
        <v>PLANTA</v>
      </c>
      <c r="F3" s="243"/>
      <c r="G3" s="243"/>
      <c r="H3" s="243"/>
      <c r="I3" s="243"/>
      <c r="J3" s="243"/>
      <c r="K3" s="243"/>
      <c r="L3" s="243"/>
      <c r="M3" s="243"/>
      <c r="N3" s="244"/>
    </row>
    <row r="4" spans="1:21" ht="15.75" x14ac:dyDescent="0.25">
      <c r="A4" s="230" t="s">
        <v>12</v>
      </c>
      <c r="B4" s="231"/>
      <c r="C4" s="231"/>
      <c r="D4" s="231"/>
      <c r="E4" s="8" t="str">
        <f>GENERAL!A$2</f>
        <v>IDEAD-P-10-1</v>
      </c>
      <c r="F4" s="232"/>
      <c r="G4" s="232"/>
      <c r="H4" s="232"/>
      <c r="I4" s="232"/>
      <c r="J4" s="232"/>
      <c r="K4" s="232"/>
      <c r="L4" s="232"/>
      <c r="M4" s="232"/>
      <c r="N4" s="233"/>
    </row>
    <row r="5" spans="1:21" ht="15.75" x14ac:dyDescent="0.25">
      <c r="A5" s="230" t="s">
        <v>13</v>
      </c>
      <c r="B5" s="231"/>
      <c r="C5" s="231"/>
      <c r="D5" s="231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21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21" ht="27" thickBot="1" x14ac:dyDescent="0.3">
      <c r="A7" s="248" t="s">
        <v>14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50"/>
    </row>
    <row r="8" spans="1:21" ht="30.75" customHeight="1" x14ac:dyDescent="0.25">
      <c r="A8" s="251" t="s">
        <v>15</v>
      </c>
      <c r="B8" s="252"/>
      <c r="C8" s="255" t="s">
        <v>16</v>
      </c>
      <c r="D8" s="162"/>
      <c r="E8" s="257" t="s">
        <v>17</v>
      </c>
      <c r="F8" s="257" t="s">
        <v>18</v>
      </c>
      <c r="G8" s="257" t="s">
        <v>19</v>
      </c>
      <c r="H8" s="257" t="s">
        <v>20</v>
      </c>
      <c r="I8" s="257" t="s">
        <v>21</v>
      </c>
      <c r="J8" s="259" t="s">
        <v>22</v>
      </c>
      <c r="K8" s="163"/>
      <c r="L8" s="261"/>
      <c r="M8" s="261"/>
      <c r="N8" s="263" t="s">
        <v>23</v>
      </c>
    </row>
    <row r="9" spans="1:21" ht="30.75" customHeight="1" thickBot="1" x14ac:dyDescent="0.3">
      <c r="A9" s="253"/>
      <c r="B9" s="254"/>
      <c r="C9" s="256"/>
      <c r="D9" s="17"/>
      <c r="E9" s="258"/>
      <c r="F9" s="258"/>
      <c r="G9" s="258"/>
      <c r="H9" s="258"/>
      <c r="I9" s="258"/>
      <c r="J9" s="260"/>
      <c r="K9" s="164"/>
      <c r="L9" s="262"/>
      <c r="M9" s="262"/>
      <c r="N9" s="264"/>
    </row>
    <row r="10" spans="1:21" ht="42" customHeight="1" thickBot="1" x14ac:dyDescent="0.3">
      <c r="A10" s="265" t="str">
        <f ca="1">CONCATENATE((INDIRECT("GENERAL!D"&amp;P2+5))," ",((INDIRECT("GENERAL!E"&amp;P2+5))))</f>
        <v>PERDOMO CRUZ  EMPERATRIZ</v>
      </c>
      <c r="B10" s="266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2.54</v>
      </c>
      <c r="I10" s="21">
        <f>N32</f>
        <v>0.46</v>
      </c>
      <c r="J10" s="22">
        <f>N37</f>
        <v>0.5</v>
      </c>
      <c r="K10" s="23"/>
      <c r="L10" s="23"/>
      <c r="M10" s="23"/>
      <c r="N10" s="24">
        <f>IF( SUM(C10:J10)&lt;=30,SUM(C10:J10),"EXCEDE LOS 30 PUNTOS")</f>
        <v>10.5</v>
      </c>
    </row>
    <row r="11" spans="1:21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21" ht="18.75" thickBot="1" x14ac:dyDescent="0.3">
      <c r="A12" s="267" t="s">
        <v>24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9"/>
      <c r="N12" s="27" t="s">
        <v>25</v>
      </c>
    </row>
    <row r="13" spans="1:21" ht="24" thickBot="1" x14ac:dyDescent="0.3">
      <c r="A13" s="245" t="s">
        <v>26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7"/>
      <c r="M13" s="8"/>
      <c r="N13" s="26"/>
    </row>
    <row r="14" spans="1:21" ht="42" customHeight="1" thickBot="1" x14ac:dyDescent="0.3">
      <c r="A14" s="270" t="s">
        <v>27</v>
      </c>
      <c r="B14" s="271"/>
      <c r="C14" s="28"/>
      <c r="D14" s="272" t="str">
        <f ca="1">(INDIRECT("GENERAL!J"&amp;P2+5))</f>
        <v>LICENCIADA EN PEDAGOGIA INFANTIL/ UNIVERSIDAD SURCOLOMBIANA/ 2007</v>
      </c>
      <c r="E14" s="273"/>
      <c r="F14" s="273"/>
      <c r="G14" s="273"/>
      <c r="H14" s="273"/>
      <c r="I14" s="273"/>
      <c r="J14" s="273"/>
      <c r="K14" s="273"/>
      <c r="L14" s="274"/>
      <c r="M14" s="29"/>
      <c r="N14" s="30">
        <v>4</v>
      </c>
    </row>
    <row r="15" spans="1:21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21" ht="48" customHeight="1" thickBot="1" x14ac:dyDescent="0.3">
      <c r="A16" s="275" t="s">
        <v>28</v>
      </c>
      <c r="B16" s="276"/>
      <c r="C16" s="8"/>
      <c r="D16" s="34"/>
      <c r="E16" s="277" t="str">
        <f ca="1">(INDIRECT("GENERAL!K"&amp;P2+5))</f>
        <v>NO REGISTRA</v>
      </c>
      <c r="F16" s="278"/>
      <c r="G16" s="278"/>
      <c r="H16" s="278"/>
      <c r="I16" s="278"/>
      <c r="J16" s="278"/>
      <c r="K16" s="278"/>
      <c r="L16" s="279"/>
      <c r="M16" s="29"/>
      <c r="N16" s="30"/>
      <c r="U16" s="181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5.25" customHeight="1" thickBot="1" x14ac:dyDescent="0.3">
      <c r="A18" s="275" t="s">
        <v>29</v>
      </c>
      <c r="B18" s="276"/>
      <c r="C18" s="28"/>
      <c r="D18" s="166"/>
      <c r="E18" s="278" t="str">
        <f ca="1">(INDIRECT("GENERAL!L"&amp;P2+5))</f>
        <v>MAGISTER EN EDUCACION/ UNIVERSIDAD SURCOLOMBIANA/ 2013</v>
      </c>
      <c r="F18" s="278"/>
      <c r="G18" s="278"/>
      <c r="H18" s="278"/>
      <c r="I18" s="278"/>
      <c r="J18" s="278"/>
      <c r="K18" s="278"/>
      <c r="L18" s="279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8.5" customHeight="1" thickBot="1" x14ac:dyDescent="0.3">
      <c r="A20" s="275" t="s">
        <v>30</v>
      </c>
      <c r="B20" s="276"/>
      <c r="C20" s="28"/>
      <c r="D20" s="280" t="str">
        <f ca="1">(INDIRECT("GENERAL!M"&amp;P2+5))</f>
        <v>ESTUDIOS DE DOCTORADO EN LA UNIVERSIDAD INTERNACIONAL DE LA RIOJA -SIN CERTIFICAR SEGÚN LO ESTABLECIDO EN LA NORMATIVIDAD VIGENTE PARA LA CONVOCATORIA</v>
      </c>
      <c r="E20" s="281"/>
      <c r="F20" s="281"/>
      <c r="G20" s="281"/>
      <c r="H20" s="281"/>
      <c r="I20" s="281"/>
      <c r="J20" s="281"/>
      <c r="K20" s="281"/>
      <c r="L20" s="282"/>
      <c r="M20" s="29"/>
      <c r="N20" s="30"/>
    </row>
    <row r="21" spans="1:17" ht="16.5" thickBot="1" x14ac:dyDescent="0.3">
      <c r="A21" s="36"/>
      <c r="B21" s="37"/>
      <c r="C21" s="167"/>
      <c r="D21" s="39"/>
      <c r="E21" s="39"/>
      <c r="F21" s="39"/>
      <c r="G21" s="39"/>
      <c r="H21" s="39"/>
      <c r="I21" s="39"/>
      <c r="J21" s="39"/>
      <c r="K21" s="39"/>
      <c r="L21" s="39"/>
      <c r="M21" s="167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0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45" t="s">
        <v>32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7"/>
      <c r="M24" s="8"/>
      <c r="N24" s="40"/>
    </row>
    <row r="25" spans="1:17" ht="130.5" customHeight="1" thickBot="1" x14ac:dyDescent="0.3">
      <c r="A25" s="270" t="s">
        <v>33</v>
      </c>
      <c r="B25" s="271"/>
      <c r="C25" s="28"/>
      <c r="D25" s="272" t="s">
        <v>223</v>
      </c>
      <c r="E25" s="273"/>
      <c r="F25" s="273"/>
      <c r="G25" s="273"/>
      <c r="H25" s="273"/>
      <c r="I25" s="273"/>
      <c r="J25" s="273"/>
      <c r="K25" s="273"/>
      <c r="L25" s="274"/>
      <c r="M25" s="29"/>
      <c r="N25" s="30">
        <f>0.33+0.59+0.51+0.43+0.68</f>
        <v>2.54</v>
      </c>
      <c r="P25" s="43"/>
      <c r="Q25" s="43"/>
    </row>
    <row r="26" spans="1:17" ht="16.5" thickBot="1" x14ac:dyDescent="0.3">
      <c r="A26" s="36"/>
      <c r="B26" s="37"/>
      <c r="C26" s="167"/>
      <c r="D26" s="39"/>
      <c r="E26" s="39"/>
      <c r="F26" s="39"/>
      <c r="G26" s="39"/>
      <c r="H26" s="39"/>
      <c r="I26" s="39"/>
      <c r="J26" s="39"/>
      <c r="K26" s="39"/>
      <c r="L26" s="39"/>
      <c r="M26" s="167"/>
      <c r="N26" s="40"/>
    </row>
    <row r="27" spans="1:17" ht="19.5" thickTop="1" thickBot="1" x14ac:dyDescent="0.3">
      <c r="A27" s="283" t="s">
        <v>34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5"/>
      <c r="M27" s="167"/>
      <c r="N27" s="160">
        <f>IF(N25&lt;=5,N25,"EXCEDE LOS 5 PUNTOS PERMITIDOS")</f>
        <v>2.54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45" t="s">
        <v>35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7"/>
      <c r="M29" s="45"/>
      <c r="N29" s="40"/>
    </row>
    <row r="30" spans="1:17" ht="67.5" customHeight="1" thickBot="1" x14ac:dyDescent="0.3">
      <c r="A30" s="270" t="s">
        <v>36</v>
      </c>
      <c r="B30" s="271"/>
      <c r="C30" s="28"/>
      <c r="D30" s="272" t="s">
        <v>222</v>
      </c>
      <c r="E30" s="273"/>
      <c r="F30" s="273"/>
      <c r="G30" s="273"/>
      <c r="H30" s="273"/>
      <c r="I30" s="273"/>
      <c r="J30" s="273"/>
      <c r="K30" s="273"/>
      <c r="L30" s="274"/>
      <c r="M30" s="29"/>
      <c r="N30" s="30">
        <v>0.46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3" t="s">
        <v>37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5"/>
      <c r="M32" s="167"/>
      <c r="N32" s="160">
        <f>IF(N30&lt;=5,N30,"EXCEDE LOS 5 PUNTOS PERMITIDOS")</f>
        <v>0.46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45" t="s">
        <v>38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7"/>
      <c r="M34" s="8"/>
      <c r="N34" s="40"/>
    </row>
    <row r="35" spans="1:14" ht="90" customHeight="1" thickBot="1" x14ac:dyDescent="0.3">
      <c r="A35" s="275" t="s">
        <v>39</v>
      </c>
      <c r="B35" s="276"/>
      <c r="C35" s="28"/>
      <c r="D35" s="272" t="s">
        <v>224</v>
      </c>
      <c r="E35" s="273"/>
      <c r="F35" s="273"/>
      <c r="G35" s="273"/>
      <c r="H35" s="273"/>
      <c r="I35" s="273"/>
      <c r="J35" s="273"/>
      <c r="K35" s="273"/>
      <c r="L35" s="274"/>
      <c r="M35" s="29"/>
      <c r="N35" s="30">
        <v>0.5</v>
      </c>
    </row>
    <row r="36" spans="1:14" ht="16.5" thickBot="1" x14ac:dyDescent="0.3">
      <c r="A36" s="36"/>
      <c r="B36" s="37"/>
      <c r="C36" s="167"/>
      <c r="D36" s="39"/>
      <c r="E36" s="39"/>
      <c r="F36" s="39"/>
      <c r="G36" s="39"/>
      <c r="H36" s="39"/>
      <c r="I36" s="39"/>
      <c r="J36" s="39"/>
      <c r="K36" s="39"/>
      <c r="L36" s="39"/>
      <c r="M36" s="167"/>
      <c r="N36" s="40"/>
    </row>
    <row r="37" spans="1:14" ht="19.5" thickTop="1" thickBot="1" x14ac:dyDescent="0.3">
      <c r="A37" s="283" t="s">
        <v>40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5"/>
      <c r="M37" s="167"/>
      <c r="N37" s="160">
        <f>IF(N35&lt;=10,N35,"EXCEDE LOS 10 PUNTOS PERMITIDOS")</f>
        <v>0.5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10.5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2" t="s">
        <v>41</v>
      </c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ht="15.75" thickBot="1" x14ac:dyDescent="0.3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ht="27" thickBot="1" x14ac:dyDescent="0.3">
      <c r="A48" s="248" t="s">
        <v>42</v>
      </c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50"/>
    </row>
    <row r="49" spans="1:14" ht="15.75" thickBot="1" x14ac:dyDescent="0.3">
      <c r="A49" s="4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26"/>
    </row>
    <row r="50" spans="1:14" ht="26.25" thickBot="1" x14ac:dyDescent="0.3">
      <c r="A50" s="286" t="s">
        <v>43</v>
      </c>
      <c r="B50" s="287"/>
      <c r="C50" s="287"/>
      <c r="D50" s="287"/>
      <c r="E50" s="287"/>
      <c r="F50" s="288"/>
      <c r="G50" s="289"/>
      <c r="H50" s="53" t="s">
        <v>44</v>
      </c>
      <c r="I50" s="54" t="s">
        <v>45</v>
      </c>
      <c r="J50" s="55" t="s">
        <v>46</v>
      </c>
      <c r="K50" s="56" t="s">
        <v>47</v>
      </c>
      <c r="L50" s="163"/>
      <c r="M50" s="8"/>
      <c r="N50" s="57" t="s">
        <v>48</v>
      </c>
    </row>
    <row r="51" spans="1:14" ht="16.5" thickTop="1" thickBot="1" x14ac:dyDescent="0.3">
      <c r="A51" s="58">
        <v>1</v>
      </c>
      <c r="B51" s="295" t="s">
        <v>49</v>
      </c>
      <c r="C51" s="295"/>
      <c r="D51" s="295"/>
      <c r="E51" s="295"/>
      <c r="F51" s="296"/>
      <c r="G51" s="296"/>
      <c r="H51" s="59" t="s">
        <v>50</v>
      </c>
      <c r="I51" s="60">
        <v>0</v>
      </c>
      <c r="J51" s="60">
        <v>0</v>
      </c>
      <c r="K51" s="61">
        <v>0</v>
      </c>
      <c r="L51" s="45"/>
      <c r="M51" s="45"/>
      <c r="N51" s="62">
        <f>I51+J51+K51</f>
        <v>0</v>
      </c>
    </row>
    <row r="52" spans="1:14" ht="16.5" thickTop="1" thickBot="1" x14ac:dyDescent="0.3">
      <c r="A52" s="63">
        <v>2</v>
      </c>
      <c r="B52" s="293" t="s">
        <v>51</v>
      </c>
      <c r="C52" s="297"/>
      <c r="D52" s="297"/>
      <c r="E52" s="297"/>
      <c r="F52" s="294"/>
      <c r="G52" s="294"/>
      <c r="H52" s="64" t="s">
        <v>50</v>
      </c>
      <c r="I52" s="65">
        <v>0</v>
      </c>
      <c r="J52" s="65">
        <v>0</v>
      </c>
      <c r="K52" s="66">
        <v>0</v>
      </c>
      <c r="L52" s="45"/>
      <c r="M52" s="45"/>
      <c r="N52" s="62">
        <f t="shared" ref="N52:N57" si="0">I52+J52+K52</f>
        <v>0</v>
      </c>
    </row>
    <row r="53" spans="1:14" ht="37.5" customHeight="1" thickTop="1" thickBot="1" x14ac:dyDescent="0.3">
      <c r="A53" s="63">
        <v>3</v>
      </c>
      <c r="B53" s="297" t="s">
        <v>52</v>
      </c>
      <c r="C53" s="297"/>
      <c r="D53" s="297"/>
      <c r="E53" s="297"/>
      <c r="F53" s="294"/>
      <c r="G53" s="294"/>
      <c r="H53" s="64" t="s">
        <v>53</v>
      </c>
      <c r="I53" s="65">
        <v>0</v>
      </c>
      <c r="J53" s="65">
        <v>0</v>
      </c>
      <c r="K53" s="66">
        <v>0</v>
      </c>
      <c r="L53" s="45"/>
      <c r="M53" s="45"/>
      <c r="N53" s="62">
        <f t="shared" si="0"/>
        <v>0</v>
      </c>
    </row>
    <row r="54" spans="1:14" ht="37.5" customHeight="1" thickTop="1" thickBot="1" x14ac:dyDescent="0.3">
      <c r="A54" s="63">
        <v>4</v>
      </c>
      <c r="B54" s="297" t="s">
        <v>54</v>
      </c>
      <c r="C54" s="297"/>
      <c r="D54" s="297"/>
      <c r="E54" s="297"/>
      <c r="F54" s="294"/>
      <c r="G54" s="294"/>
      <c r="H54" s="64" t="s">
        <v>53</v>
      </c>
      <c r="I54" s="65">
        <v>0</v>
      </c>
      <c r="J54" s="65">
        <v>0</v>
      </c>
      <c r="K54" s="66">
        <v>0</v>
      </c>
      <c r="L54" s="45"/>
      <c r="M54" s="45"/>
      <c r="N54" s="62">
        <f t="shared" si="0"/>
        <v>0</v>
      </c>
    </row>
    <row r="55" spans="1:14" ht="37.5" customHeight="1" thickTop="1" thickBot="1" x14ac:dyDescent="0.3">
      <c r="A55" s="63">
        <v>5</v>
      </c>
      <c r="B55" s="297" t="s">
        <v>55</v>
      </c>
      <c r="C55" s="297"/>
      <c r="D55" s="297"/>
      <c r="E55" s="297"/>
      <c r="F55" s="294"/>
      <c r="G55" s="294"/>
      <c r="H55" s="64" t="s">
        <v>53</v>
      </c>
      <c r="I55" s="65">
        <v>0</v>
      </c>
      <c r="J55" s="65">
        <v>0</v>
      </c>
      <c r="K55" s="66">
        <v>0</v>
      </c>
      <c r="L55" s="45"/>
      <c r="M55" s="45"/>
      <c r="N55" s="62">
        <f t="shared" si="0"/>
        <v>0</v>
      </c>
    </row>
    <row r="56" spans="1:14" ht="37.5" customHeight="1" thickTop="1" thickBot="1" x14ac:dyDescent="0.3">
      <c r="A56" s="63">
        <v>6</v>
      </c>
      <c r="B56" s="297" t="s">
        <v>56</v>
      </c>
      <c r="C56" s="297"/>
      <c r="D56" s="297"/>
      <c r="E56" s="297"/>
      <c r="F56" s="294"/>
      <c r="G56" s="294"/>
      <c r="H56" s="64" t="s">
        <v>57</v>
      </c>
      <c r="I56" s="65">
        <v>0</v>
      </c>
      <c r="J56" s="65">
        <v>0</v>
      </c>
      <c r="K56" s="66">
        <v>0</v>
      </c>
      <c r="L56" s="45"/>
      <c r="M56" s="45"/>
      <c r="N56" s="62">
        <f t="shared" si="0"/>
        <v>0</v>
      </c>
    </row>
    <row r="57" spans="1:14" ht="37.5" customHeight="1" thickTop="1" thickBot="1" x14ac:dyDescent="0.3">
      <c r="A57" s="67">
        <v>7</v>
      </c>
      <c r="B57" s="298" t="s">
        <v>58</v>
      </c>
      <c r="C57" s="298"/>
      <c r="D57" s="298"/>
      <c r="E57" s="298"/>
      <c r="F57" s="299"/>
      <c r="G57" s="299"/>
      <c r="H57" s="68" t="s">
        <v>57</v>
      </c>
      <c r="I57" s="69">
        <v>0</v>
      </c>
      <c r="J57" s="69">
        <v>0</v>
      </c>
      <c r="K57" s="70">
        <v>0</v>
      </c>
      <c r="L57" s="45"/>
      <c r="M57" s="45"/>
      <c r="N57" s="62">
        <f t="shared" si="0"/>
        <v>0</v>
      </c>
    </row>
    <row r="58" spans="1:14" ht="16.5" thickBot="1" x14ac:dyDescent="0.3">
      <c r="A58" s="300" t="s">
        <v>59</v>
      </c>
      <c r="B58" s="301"/>
      <c r="C58" s="301"/>
      <c r="D58" s="301"/>
      <c r="E58" s="301"/>
      <c r="F58" s="301"/>
      <c r="G58" s="301"/>
      <c r="H58" s="302"/>
      <c r="I58" s="71">
        <f>SUM(I51:I57)</f>
        <v>0</v>
      </c>
      <c r="J58" s="72">
        <f>SUM(J51:J57)</f>
        <v>0</v>
      </c>
      <c r="K58" s="73">
        <f>SUM(K51:K57)</f>
        <v>0</v>
      </c>
      <c r="L58" s="74"/>
      <c r="M58" s="45"/>
      <c r="N58" s="75">
        <f>SUM(N51:N57)</f>
        <v>0</v>
      </c>
    </row>
    <row r="59" spans="1:14" ht="19.5" thickTop="1" thickBot="1" x14ac:dyDescent="0.3">
      <c r="A59" s="303" t="s">
        <v>60</v>
      </c>
      <c r="B59" s="304"/>
      <c r="C59" s="304"/>
      <c r="D59" s="304"/>
      <c r="E59" s="304"/>
      <c r="F59" s="304"/>
      <c r="G59" s="304"/>
      <c r="H59" s="304"/>
      <c r="I59" s="305"/>
      <c r="J59" s="305"/>
      <c r="K59" s="306"/>
      <c r="L59" s="8"/>
      <c r="M59" s="76"/>
      <c r="N59" s="77">
        <f>N58/3</f>
        <v>0</v>
      </c>
    </row>
    <row r="60" spans="1:14" ht="15.75" thickBot="1" x14ac:dyDescent="0.3">
      <c r="A60" s="4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26"/>
    </row>
    <row r="61" spans="1:14" ht="26.25" thickBot="1" x14ac:dyDescent="0.3">
      <c r="A61" s="286" t="s">
        <v>61</v>
      </c>
      <c r="B61" s="287"/>
      <c r="C61" s="287"/>
      <c r="D61" s="287"/>
      <c r="E61" s="287"/>
      <c r="F61" s="287"/>
      <c r="G61" s="307"/>
      <c r="H61" s="78" t="s">
        <v>44</v>
      </c>
      <c r="I61" s="54" t="s">
        <v>45</v>
      </c>
      <c r="J61" s="55" t="s">
        <v>46</v>
      </c>
      <c r="K61" s="56" t="s">
        <v>47</v>
      </c>
      <c r="L61" s="163"/>
      <c r="M61" s="8"/>
      <c r="N61" s="57" t="s">
        <v>48</v>
      </c>
    </row>
    <row r="62" spans="1:14" ht="17.25" thickTop="1" thickBot="1" x14ac:dyDescent="0.3">
      <c r="A62" s="58">
        <v>1</v>
      </c>
      <c r="B62" s="308" t="s">
        <v>62</v>
      </c>
      <c r="C62" s="308"/>
      <c r="D62" s="308"/>
      <c r="E62" s="308"/>
      <c r="F62" s="296"/>
      <c r="G62" s="296"/>
      <c r="H62" s="79" t="s">
        <v>63</v>
      </c>
      <c r="I62" s="80">
        <v>0</v>
      </c>
      <c r="J62" s="80">
        <v>0</v>
      </c>
      <c r="K62" s="81">
        <v>0</v>
      </c>
      <c r="L62" s="82"/>
      <c r="M62" s="45"/>
      <c r="N62" s="62">
        <f>I62+J62+K62</f>
        <v>0</v>
      </c>
    </row>
    <row r="63" spans="1:14" ht="34.5" customHeight="1" thickTop="1" thickBot="1" x14ac:dyDescent="0.3">
      <c r="A63" s="63">
        <v>2</v>
      </c>
      <c r="B63" s="293" t="s">
        <v>64</v>
      </c>
      <c r="C63" s="293"/>
      <c r="D63" s="293"/>
      <c r="E63" s="293"/>
      <c r="F63" s="294"/>
      <c r="G63" s="294"/>
      <c r="H63" s="83" t="s">
        <v>63</v>
      </c>
      <c r="I63" s="84">
        <v>0</v>
      </c>
      <c r="J63" s="84">
        <v>0</v>
      </c>
      <c r="K63" s="85">
        <v>0</v>
      </c>
      <c r="L63" s="82"/>
      <c r="M63" s="45"/>
      <c r="N63" s="62">
        <f>I63+J63+K63</f>
        <v>0</v>
      </c>
    </row>
    <row r="64" spans="1:14" ht="17.25" thickTop="1" thickBot="1" x14ac:dyDescent="0.3">
      <c r="A64" s="67">
        <v>3</v>
      </c>
      <c r="B64" s="309" t="s">
        <v>65</v>
      </c>
      <c r="C64" s="309"/>
      <c r="D64" s="309"/>
      <c r="E64" s="309"/>
      <c r="F64" s="299"/>
      <c r="G64" s="299"/>
      <c r="H64" s="86" t="s">
        <v>63</v>
      </c>
      <c r="I64" s="87">
        <v>0</v>
      </c>
      <c r="J64" s="87">
        <v>0</v>
      </c>
      <c r="K64" s="88">
        <v>0</v>
      </c>
      <c r="L64" s="82"/>
      <c r="M64" s="45"/>
      <c r="N64" s="62">
        <f>I64+J64+K64</f>
        <v>0</v>
      </c>
    </row>
    <row r="65" spans="1:14" ht="16.5" thickTop="1" thickBot="1" x14ac:dyDescent="0.3">
      <c r="A65" s="44"/>
      <c r="B65" s="270" t="s">
        <v>66</v>
      </c>
      <c r="C65" s="310"/>
      <c r="D65" s="310"/>
      <c r="E65" s="310"/>
      <c r="F65" s="310"/>
      <c r="G65" s="310"/>
      <c r="H65" s="271"/>
      <c r="I65" s="89">
        <f>SUM(I62:I64)</f>
        <v>0</v>
      </c>
      <c r="J65" s="89">
        <f>SUM(J62:J64)</f>
        <v>0</v>
      </c>
      <c r="K65" s="90">
        <f>SUM(K62:K64)</f>
        <v>0</v>
      </c>
      <c r="L65" s="82"/>
      <c r="M65" s="45"/>
      <c r="N65" s="91">
        <f>SUM(N62:N64)</f>
        <v>0</v>
      </c>
    </row>
    <row r="66" spans="1:14" ht="19.5" thickTop="1" thickBot="1" x14ac:dyDescent="0.3">
      <c r="A66" s="311" t="s">
        <v>67</v>
      </c>
      <c r="B66" s="312"/>
      <c r="C66" s="312"/>
      <c r="D66" s="312"/>
      <c r="E66" s="312"/>
      <c r="F66" s="312"/>
      <c r="G66" s="312"/>
      <c r="H66" s="312"/>
      <c r="I66" s="312"/>
      <c r="J66" s="312"/>
      <c r="K66" s="313"/>
      <c r="L66" s="82"/>
      <c r="M66" s="45"/>
      <c r="N66" s="77">
        <f>N65/3</f>
        <v>0</v>
      </c>
    </row>
    <row r="67" spans="1:14" ht="19.5" thickTop="1" thickBot="1" x14ac:dyDescent="0.3">
      <c r="A67" s="314"/>
      <c r="B67" s="315"/>
      <c r="C67" s="315"/>
      <c r="D67" s="315"/>
      <c r="E67" s="315"/>
      <c r="F67" s="315"/>
      <c r="G67" s="315"/>
      <c r="H67" s="315"/>
      <c r="I67" s="315"/>
      <c r="J67" s="316"/>
      <c r="K67" s="316"/>
      <c r="L67" s="82"/>
      <c r="M67" s="45"/>
      <c r="N67" s="165"/>
    </row>
    <row r="68" spans="1:14" ht="37.5" customHeight="1" thickBot="1" x14ac:dyDescent="0.3">
      <c r="A68" s="317" t="s">
        <v>68</v>
      </c>
      <c r="B68" s="318"/>
      <c r="C68" s="318"/>
      <c r="D68" s="318"/>
      <c r="E68" s="318"/>
      <c r="F68" s="318"/>
      <c r="G68" s="319"/>
      <c r="H68" s="93" t="s">
        <v>44</v>
      </c>
      <c r="I68" s="57" t="s">
        <v>45</v>
      </c>
      <c r="J68" s="163"/>
      <c r="K68" s="163"/>
      <c r="L68" s="82"/>
      <c r="M68" s="45"/>
      <c r="N68" s="94" t="s">
        <v>48</v>
      </c>
    </row>
    <row r="69" spans="1:14" ht="37.5" customHeight="1" thickBot="1" x14ac:dyDescent="0.3">
      <c r="A69" s="95">
        <v>1</v>
      </c>
      <c r="B69" s="320" t="s">
        <v>69</v>
      </c>
      <c r="C69" s="320"/>
      <c r="D69" s="320"/>
      <c r="E69" s="320"/>
      <c r="F69" s="321"/>
      <c r="G69" s="322"/>
      <c r="H69" s="96" t="s">
        <v>63</v>
      </c>
      <c r="I69" s="90">
        <v>0</v>
      </c>
      <c r="J69" s="82"/>
      <c r="K69" s="82"/>
      <c r="L69" s="82"/>
      <c r="M69" s="45"/>
      <c r="N69" s="97">
        <f>I69</f>
        <v>0</v>
      </c>
    </row>
    <row r="70" spans="1:14" ht="37.5" customHeight="1" thickBot="1" x14ac:dyDescent="0.3">
      <c r="A70" s="63">
        <v>2</v>
      </c>
      <c r="B70" s="293" t="s">
        <v>70</v>
      </c>
      <c r="C70" s="293"/>
      <c r="D70" s="293"/>
      <c r="E70" s="293"/>
      <c r="F70" s="294"/>
      <c r="G70" s="323"/>
      <c r="H70" s="98" t="s">
        <v>63</v>
      </c>
      <c r="I70" s="99">
        <v>0</v>
      </c>
      <c r="J70" s="82"/>
      <c r="K70" s="82"/>
      <c r="L70" s="82"/>
      <c r="M70" s="45"/>
      <c r="N70" s="97">
        <f>I70</f>
        <v>0</v>
      </c>
    </row>
    <row r="71" spans="1:14" ht="37.5" customHeight="1" thickBot="1" x14ac:dyDescent="0.3">
      <c r="A71" s="67">
        <v>3</v>
      </c>
      <c r="B71" s="309" t="s">
        <v>71</v>
      </c>
      <c r="C71" s="309"/>
      <c r="D71" s="309"/>
      <c r="E71" s="309"/>
      <c r="F71" s="299"/>
      <c r="G71" s="324"/>
      <c r="H71" s="100" t="s">
        <v>63</v>
      </c>
      <c r="I71" s="101">
        <v>0</v>
      </c>
      <c r="J71" s="82"/>
      <c r="K71" s="82"/>
      <c r="L71" s="82"/>
      <c r="M71" s="45"/>
      <c r="N71" s="97">
        <f>I71</f>
        <v>0</v>
      </c>
    </row>
    <row r="72" spans="1:14" ht="16.5" thickBot="1" x14ac:dyDescent="0.3">
      <c r="A72" s="325" t="s">
        <v>72</v>
      </c>
      <c r="B72" s="326"/>
      <c r="C72" s="326"/>
      <c r="D72" s="326"/>
      <c r="E72" s="326"/>
      <c r="F72" s="326"/>
      <c r="G72" s="326"/>
      <c r="H72" s="327"/>
      <c r="I72" s="27">
        <f>SUM(I69:I71)</f>
        <v>0</v>
      </c>
      <c r="J72" s="74"/>
      <c r="K72" s="74"/>
      <c r="L72" s="74"/>
      <c r="M72" s="45"/>
      <c r="N72" s="40"/>
    </row>
    <row r="73" spans="1:14" ht="19.5" thickTop="1" thickBot="1" x14ac:dyDescent="0.3">
      <c r="A73" s="328" t="s">
        <v>73</v>
      </c>
      <c r="B73" s="329"/>
      <c r="C73" s="329"/>
      <c r="D73" s="329"/>
      <c r="E73" s="329"/>
      <c r="F73" s="329"/>
      <c r="G73" s="329"/>
      <c r="H73" s="329"/>
      <c r="I73" s="329"/>
      <c r="J73" s="329"/>
      <c r="K73" s="330"/>
      <c r="L73" s="74"/>
      <c r="M73" s="45"/>
      <c r="N73" s="77">
        <f>SUM(N69:N71)</f>
        <v>0</v>
      </c>
    </row>
    <row r="74" spans="1:14" x14ac:dyDescent="0.25">
      <c r="A74" s="46"/>
      <c r="B74" s="8"/>
      <c r="C74" s="8"/>
      <c r="D74" s="8"/>
      <c r="E74" s="331"/>
      <c r="F74" s="331"/>
      <c r="G74" s="331"/>
      <c r="H74" s="331"/>
      <c r="I74" s="331"/>
      <c r="J74" s="331"/>
      <c r="K74" s="331"/>
      <c r="L74" s="331"/>
      <c r="M74" s="331"/>
      <c r="N74" s="332"/>
    </row>
    <row r="75" spans="1:14" ht="15.75" thickBot="1" x14ac:dyDescent="0.3">
      <c r="A75" s="46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26"/>
    </row>
    <row r="76" spans="1:14" ht="27" thickBot="1" x14ac:dyDescent="0.3">
      <c r="A76" s="248" t="s">
        <v>74</v>
      </c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50"/>
    </row>
    <row r="77" spans="1:14" ht="15.75" thickBot="1" x14ac:dyDescent="0.3">
      <c r="A77" s="46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26"/>
    </row>
    <row r="78" spans="1:14" ht="24.75" thickBot="1" x14ac:dyDescent="0.3">
      <c r="A78" s="342" t="s">
        <v>75</v>
      </c>
      <c r="B78" s="343"/>
      <c r="C78" s="343"/>
      <c r="D78" s="343"/>
      <c r="E78" s="343"/>
      <c r="F78" s="344"/>
      <c r="G78" s="345"/>
      <c r="H78" s="93" t="s">
        <v>44</v>
      </c>
      <c r="I78" s="163"/>
      <c r="J78" s="8"/>
      <c r="K78" s="8"/>
      <c r="L78" s="8"/>
      <c r="M78" s="8"/>
      <c r="N78" s="93" t="s">
        <v>48</v>
      </c>
    </row>
    <row r="79" spans="1:14" ht="17.25" thickTop="1" thickBot="1" x14ac:dyDescent="0.3">
      <c r="A79" s="102">
        <v>1</v>
      </c>
      <c r="B79" s="346" t="s">
        <v>76</v>
      </c>
      <c r="C79" s="347"/>
      <c r="D79" s="347"/>
      <c r="E79" s="347"/>
      <c r="F79" s="348"/>
      <c r="G79" s="349"/>
      <c r="H79" s="103" t="s">
        <v>77</v>
      </c>
      <c r="I79" s="104"/>
      <c r="J79" s="51"/>
      <c r="K79" s="51"/>
      <c r="L79" s="51"/>
      <c r="M79" s="45"/>
      <c r="N79" s="105">
        <v>0</v>
      </c>
    </row>
    <row r="80" spans="1:14" ht="16.5" thickBot="1" x14ac:dyDescent="0.3">
      <c r="A80" s="106"/>
      <c r="B80" s="107"/>
      <c r="C80" s="107"/>
      <c r="D80" s="107"/>
      <c r="E80" s="107"/>
      <c r="F80" s="45"/>
      <c r="G80" s="45"/>
      <c r="H80" s="74"/>
      <c r="I80" s="74"/>
      <c r="J80" s="51"/>
      <c r="K80" s="51"/>
      <c r="L80" s="51"/>
      <c r="M80" s="45"/>
      <c r="N80" s="108"/>
    </row>
    <row r="81" spans="1:14" ht="19.5" thickTop="1" thickBot="1" x14ac:dyDescent="0.3">
      <c r="A81" s="350" t="s">
        <v>78</v>
      </c>
      <c r="B81" s="351"/>
      <c r="C81" s="351"/>
      <c r="D81" s="351"/>
      <c r="E81" s="351"/>
      <c r="F81" s="351"/>
      <c r="G81" s="351"/>
      <c r="H81" s="351"/>
      <c r="I81" s="351"/>
      <c r="J81" s="352"/>
      <c r="K81" s="104"/>
      <c r="L81" s="8"/>
      <c r="M81" s="109"/>
      <c r="N81" s="110">
        <f>N79</f>
        <v>0</v>
      </c>
    </row>
    <row r="82" spans="1:14" ht="16.5" thickTop="1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8.5" thickBot="1" x14ac:dyDescent="0.3">
      <c r="A83" s="353" t="s">
        <v>79</v>
      </c>
      <c r="B83" s="354"/>
      <c r="C83" s="354"/>
      <c r="D83" s="354"/>
      <c r="E83" s="354"/>
      <c r="F83" s="354"/>
      <c r="G83" s="354"/>
      <c r="H83" s="354"/>
      <c r="I83" s="354"/>
      <c r="J83" s="354"/>
      <c r="K83" s="354"/>
      <c r="L83" s="354"/>
      <c r="M83" s="354"/>
      <c r="N83" s="35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18.75" thickTop="1" x14ac:dyDescent="0.25">
      <c r="A85" s="356" t="s">
        <v>23</v>
      </c>
      <c r="B85" s="357"/>
      <c r="C85" s="357"/>
      <c r="D85" s="357"/>
      <c r="E85" s="357"/>
      <c r="F85" s="357"/>
      <c r="G85" s="357"/>
      <c r="H85" s="357"/>
      <c r="I85" s="357"/>
      <c r="J85" s="358"/>
      <c r="K85" s="111"/>
      <c r="L85" s="111"/>
      <c r="M85" s="112"/>
      <c r="N85" s="113">
        <f>N40</f>
        <v>10.5</v>
      </c>
    </row>
    <row r="86" spans="1:14" ht="18" x14ac:dyDescent="0.25">
      <c r="A86" s="333" t="s">
        <v>80</v>
      </c>
      <c r="B86" s="334"/>
      <c r="C86" s="334"/>
      <c r="D86" s="334"/>
      <c r="E86" s="334"/>
      <c r="F86" s="334"/>
      <c r="G86" s="334"/>
      <c r="H86" s="334"/>
      <c r="I86" s="334"/>
      <c r="J86" s="335"/>
      <c r="K86" s="111"/>
      <c r="L86" s="111"/>
      <c r="M86" s="112"/>
      <c r="N86" s="114">
        <f>N59</f>
        <v>0</v>
      </c>
    </row>
    <row r="87" spans="1:14" ht="18" x14ac:dyDescent="0.25">
      <c r="A87" s="333" t="s">
        <v>81</v>
      </c>
      <c r="B87" s="334"/>
      <c r="C87" s="334"/>
      <c r="D87" s="334"/>
      <c r="E87" s="334"/>
      <c r="F87" s="334"/>
      <c r="G87" s="334"/>
      <c r="H87" s="334"/>
      <c r="I87" s="334"/>
      <c r="J87" s="335"/>
      <c r="K87" s="111"/>
      <c r="L87" s="111"/>
      <c r="M87" s="112"/>
      <c r="N87" s="115">
        <f>N66</f>
        <v>0</v>
      </c>
    </row>
    <row r="88" spans="1:14" ht="18" x14ac:dyDescent="0.25">
      <c r="A88" s="333" t="s">
        <v>82</v>
      </c>
      <c r="B88" s="334"/>
      <c r="C88" s="334"/>
      <c r="D88" s="334"/>
      <c r="E88" s="334"/>
      <c r="F88" s="334"/>
      <c r="G88" s="334"/>
      <c r="H88" s="334"/>
      <c r="I88" s="334"/>
      <c r="J88" s="335"/>
      <c r="K88" s="111"/>
      <c r="L88" s="111"/>
      <c r="M88" s="112"/>
      <c r="N88" s="116">
        <f>N73</f>
        <v>0</v>
      </c>
    </row>
    <row r="89" spans="1:14" ht="18.75" thickBot="1" x14ac:dyDescent="0.3">
      <c r="A89" s="336" t="s">
        <v>83</v>
      </c>
      <c r="B89" s="337"/>
      <c r="C89" s="337"/>
      <c r="D89" s="337"/>
      <c r="E89" s="337"/>
      <c r="F89" s="337"/>
      <c r="G89" s="337"/>
      <c r="H89" s="337"/>
      <c r="I89" s="337"/>
      <c r="J89" s="338"/>
      <c r="K89" s="111"/>
      <c r="L89" s="111"/>
      <c r="M89" s="112"/>
      <c r="N89" s="116">
        <f>N79</f>
        <v>0</v>
      </c>
    </row>
    <row r="90" spans="1:14" ht="24.75" thickTop="1" thickBot="1" x14ac:dyDescent="0.3">
      <c r="A90" s="339" t="s">
        <v>84</v>
      </c>
      <c r="B90" s="340"/>
      <c r="C90" s="340"/>
      <c r="D90" s="340"/>
      <c r="E90" s="340"/>
      <c r="F90" s="340"/>
      <c r="G90" s="340"/>
      <c r="H90" s="340"/>
      <c r="I90" s="340"/>
      <c r="J90" s="341"/>
      <c r="K90" s="117"/>
      <c r="L90" s="118"/>
      <c r="M90" s="119"/>
      <c r="N90" s="120">
        <f>SUM(N85:N89)</f>
        <v>10.5</v>
      </c>
    </row>
    <row r="91" spans="1:14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</sheetData>
  <sheetProtection algorithmName="SHA-512" hashValue="W/kiqL1w7yZHcBc4LXl+lxqKE+GyXegHkTUV0qtJXV8yKYoLXLFRG8MJfaMw/0VoxFYt8l5CUEYIMqkbwVg+EQ==" saltValue="tkc9Vc2Fu5iZ5iKKdZg4rA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0:G50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48:N48"/>
    <mergeCell ref="B63:G63"/>
    <mergeCell ref="B51:G51"/>
    <mergeCell ref="B52:G52"/>
    <mergeCell ref="B53:G53"/>
    <mergeCell ref="B54:G54"/>
    <mergeCell ref="B55:G55"/>
    <mergeCell ref="B56:G56"/>
    <mergeCell ref="B57:G57"/>
    <mergeCell ref="A58:H58"/>
    <mergeCell ref="A59:K59"/>
    <mergeCell ref="A61:G61"/>
    <mergeCell ref="B62:G62"/>
    <mergeCell ref="A76:N76"/>
    <mergeCell ref="B64:G64"/>
    <mergeCell ref="B65:H65"/>
    <mergeCell ref="A66:K66"/>
    <mergeCell ref="A67:K67"/>
    <mergeCell ref="A68:G68"/>
    <mergeCell ref="B69:G69"/>
    <mergeCell ref="B70:G70"/>
    <mergeCell ref="B71:G71"/>
    <mergeCell ref="A72:H72"/>
    <mergeCell ref="A73:K73"/>
    <mergeCell ref="E74:N74"/>
    <mergeCell ref="A87:J87"/>
    <mergeCell ref="A88:J88"/>
    <mergeCell ref="A89:J89"/>
    <mergeCell ref="A90:J90"/>
    <mergeCell ref="A78:G78"/>
    <mergeCell ref="B79:G79"/>
    <mergeCell ref="A81:J81"/>
    <mergeCell ref="A83:N83"/>
    <mergeCell ref="A85:J85"/>
    <mergeCell ref="A86:J86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workbookViewId="0">
      <selection activeCell="D14" sqref="D14:L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4"/>
      <c r="B1" s="235"/>
      <c r="C1" s="238" t="s">
        <v>9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16" ht="21.75" thickBot="1" x14ac:dyDescent="0.3">
      <c r="A2" s="236"/>
      <c r="B2" s="237"/>
      <c r="C2" s="238" t="s">
        <v>10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P2" s="161">
        <f ca="1">MATCH(MID(CELL("nombrearchivo",'10'!E9),FIND("]", CELL("nombrearchivo",'10'!E9),1)+1,LEN(CELL("nombrearchivo",'10'!E9))-FIND("]",CELL("nombrearchivo",'10'!E9),1)),GENERAL!A6:A55,0)</f>
        <v>11</v>
      </c>
    </row>
    <row r="3" spans="1:16" ht="15.75" x14ac:dyDescent="0.25">
      <c r="A3" s="241" t="s">
        <v>11</v>
      </c>
      <c r="B3" s="242"/>
      <c r="C3" s="242"/>
      <c r="D3" s="242"/>
      <c r="E3" s="7" t="str">
        <f>GENERAL!Z$2</f>
        <v>PLANTA</v>
      </c>
      <c r="F3" s="243"/>
      <c r="G3" s="243"/>
      <c r="H3" s="243"/>
      <c r="I3" s="243"/>
      <c r="J3" s="243"/>
      <c r="K3" s="243"/>
      <c r="L3" s="243"/>
      <c r="M3" s="243"/>
      <c r="N3" s="244"/>
    </row>
    <row r="4" spans="1:16" ht="15.75" x14ac:dyDescent="0.25">
      <c r="A4" s="230" t="s">
        <v>12</v>
      </c>
      <c r="B4" s="231"/>
      <c r="C4" s="231"/>
      <c r="D4" s="231"/>
      <c r="E4" s="8" t="str">
        <f>GENERAL!A$2</f>
        <v>IDEAD-P-10-1</v>
      </c>
      <c r="F4" s="232"/>
      <c r="G4" s="232"/>
      <c r="H4" s="232"/>
      <c r="I4" s="232"/>
      <c r="J4" s="232"/>
      <c r="K4" s="232"/>
      <c r="L4" s="232"/>
      <c r="M4" s="232"/>
      <c r="N4" s="233"/>
    </row>
    <row r="5" spans="1:16" ht="15.75" x14ac:dyDescent="0.25">
      <c r="A5" s="230" t="s">
        <v>13</v>
      </c>
      <c r="B5" s="231"/>
      <c r="C5" s="231"/>
      <c r="D5" s="231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8" t="s">
        <v>14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50"/>
    </row>
    <row r="8" spans="1:16" ht="25.5" customHeight="1" x14ac:dyDescent="0.25">
      <c r="A8" s="251" t="s">
        <v>15</v>
      </c>
      <c r="B8" s="252"/>
      <c r="C8" s="255" t="s">
        <v>16</v>
      </c>
      <c r="D8" s="174"/>
      <c r="E8" s="257" t="s">
        <v>17</v>
      </c>
      <c r="F8" s="257" t="s">
        <v>18</v>
      </c>
      <c r="G8" s="257" t="s">
        <v>19</v>
      </c>
      <c r="H8" s="257" t="s">
        <v>20</v>
      </c>
      <c r="I8" s="257" t="s">
        <v>21</v>
      </c>
      <c r="J8" s="259" t="s">
        <v>22</v>
      </c>
      <c r="K8" s="175"/>
      <c r="L8" s="261"/>
      <c r="M8" s="261"/>
      <c r="N8" s="263" t="s">
        <v>23</v>
      </c>
    </row>
    <row r="9" spans="1:16" ht="25.5" customHeight="1" thickBot="1" x14ac:dyDescent="0.3">
      <c r="A9" s="253"/>
      <c r="B9" s="254"/>
      <c r="C9" s="256"/>
      <c r="D9" s="17"/>
      <c r="E9" s="258"/>
      <c r="F9" s="258"/>
      <c r="G9" s="258"/>
      <c r="H9" s="258"/>
      <c r="I9" s="258"/>
      <c r="J9" s="260"/>
      <c r="K9" s="176"/>
      <c r="L9" s="262"/>
      <c r="M9" s="262"/>
      <c r="N9" s="264"/>
    </row>
    <row r="10" spans="1:16" ht="42" customHeight="1" thickBot="1" x14ac:dyDescent="0.3">
      <c r="A10" s="265" t="str">
        <f ca="1">CONCATENATE((INDIRECT("GENERAL!D"&amp;P2+5))," ",((INDIRECT("GENERAL!E"&amp;P2+5))))</f>
        <v xml:space="preserve">DIAZ GARZON  DIANA MARCELA </v>
      </c>
      <c r="B10" s="266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0.95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8.9499999999999993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67" t="s">
        <v>24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9"/>
      <c r="N12" s="27" t="s">
        <v>25</v>
      </c>
    </row>
    <row r="13" spans="1:16" ht="24" thickBot="1" x14ac:dyDescent="0.3">
      <c r="A13" s="245" t="s">
        <v>26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7"/>
      <c r="M13" s="8"/>
      <c r="N13" s="26"/>
    </row>
    <row r="14" spans="1:16" ht="33" customHeight="1" thickBot="1" x14ac:dyDescent="0.3">
      <c r="A14" s="270" t="s">
        <v>27</v>
      </c>
      <c r="B14" s="271"/>
      <c r="C14" s="28"/>
      <c r="D14" s="272" t="str">
        <f ca="1">(INDIRECT("GENERAL!J"&amp;P2+5))</f>
        <v>LICENCIADO EN EDUCACION PARA LA INFANCIA CON ENFASIS EN INTEGRACION AL AMBIENTE ESCOLAR/ UNIVERSIDAD DISTRITAL/ 2003</v>
      </c>
      <c r="E14" s="273"/>
      <c r="F14" s="273"/>
      <c r="G14" s="273"/>
      <c r="H14" s="273"/>
      <c r="I14" s="273"/>
      <c r="J14" s="273"/>
      <c r="K14" s="273"/>
      <c r="L14" s="27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45" customHeight="1" thickBot="1" x14ac:dyDescent="0.3">
      <c r="A16" s="275" t="s">
        <v>28</v>
      </c>
      <c r="B16" s="276"/>
      <c r="C16" s="8"/>
      <c r="D16" s="34"/>
      <c r="E16" s="277" t="str">
        <f ca="1">(INDIRECT("GENERAL!K"&amp;P2+5))</f>
        <v>ESPECIALISTA EN GERENCIA SOCIAL DE LA EDUCACION/ UNIVERSIDAD PEDAGOGICA/ 2008</v>
      </c>
      <c r="F16" s="278"/>
      <c r="G16" s="278"/>
      <c r="H16" s="278"/>
      <c r="I16" s="278"/>
      <c r="J16" s="278"/>
      <c r="K16" s="278"/>
      <c r="L16" s="279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48.75" customHeight="1" thickBot="1" x14ac:dyDescent="0.3">
      <c r="A18" s="275" t="s">
        <v>29</v>
      </c>
      <c r="B18" s="276"/>
      <c r="C18" s="28"/>
      <c r="D18" s="178"/>
      <c r="E18" s="278" t="str">
        <f ca="1">(INDIRECT("GENERAL!L"&amp;P2+5))</f>
        <v>MAGISTER EN EDUCACION/ UNIVERSIDAD PEDAGOGICA/ 2012</v>
      </c>
      <c r="F18" s="278"/>
      <c r="G18" s="278"/>
      <c r="H18" s="278"/>
      <c r="I18" s="278"/>
      <c r="J18" s="278"/>
      <c r="K18" s="278"/>
      <c r="L18" s="279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0.25" customHeight="1" thickBot="1" x14ac:dyDescent="0.3">
      <c r="A20" s="275" t="s">
        <v>30</v>
      </c>
      <c r="B20" s="276"/>
      <c r="C20" s="28"/>
      <c r="D20" s="280" t="str">
        <f ca="1">(INDIRECT("GENERAL!M"&amp;P2+5))</f>
        <v>NO REGISTRA</v>
      </c>
      <c r="E20" s="281"/>
      <c r="F20" s="281"/>
      <c r="G20" s="281"/>
      <c r="H20" s="281"/>
      <c r="I20" s="281"/>
      <c r="J20" s="281"/>
      <c r="K20" s="281"/>
      <c r="L20" s="282"/>
      <c r="M20" s="29"/>
      <c r="N20" s="30"/>
    </row>
    <row r="21" spans="1:17" ht="16.5" thickBot="1" x14ac:dyDescent="0.3">
      <c r="A21" s="36"/>
      <c r="B21" s="37"/>
      <c r="C21" s="179"/>
      <c r="D21" s="39"/>
      <c r="E21" s="39"/>
      <c r="F21" s="39"/>
      <c r="G21" s="39"/>
      <c r="H21" s="39"/>
      <c r="I21" s="39"/>
      <c r="J21" s="39"/>
      <c r="K21" s="39"/>
      <c r="L21" s="39"/>
      <c r="M21" s="179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0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 t="s">
        <v>220</v>
      </c>
      <c r="I23" s="42"/>
      <c r="J23" s="42"/>
      <c r="K23" s="42"/>
      <c r="L23" s="42"/>
      <c r="M23" s="8"/>
      <c r="N23" s="40"/>
    </row>
    <row r="24" spans="1:17" ht="24" thickBot="1" x14ac:dyDescent="0.3">
      <c r="A24" s="245" t="s">
        <v>32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7"/>
      <c r="M24" s="8"/>
      <c r="N24" s="40"/>
    </row>
    <row r="25" spans="1:17" ht="72.75" customHeight="1" thickBot="1" x14ac:dyDescent="0.3">
      <c r="A25" s="270" t="s">
        <v>33</v>
      </c>
      <c r="B25" s="271"/>
      <c r="C25" s="28"/>
      <c r="D25" s="362" t="s">
        <v>221</v>
      </c>
      <c r="E25" s="273"/>
      <c r="F25" s="273"/>
      <c r="G25" s="273"/>
      <c r="H25" s="273"/>
      <c r="I25" s="273"/>
      <c r="J25" s="273"/>
      <c r="K25" s="273"/>
      <c r="L25" s="274"/>
      <c r="M25" s="29"/>
      <c r="N25" s="30">
        <f>0.83+0.12</f>
        <v>0.95</v>
      </c>
      <c r="P25" s="43"/>
      <c r="Q25" s="43"/>
    </row>
    <row r="26" spans="1:17" ht="16.5" thickBot="1" x14ac:dyDescent="0.3">
      <c r="A26" s="36"/>
      <c r="B26" s="37"/>
      <c r="C26" s="179"/>
      <c r="D26" s="39"/>
      <c r="E26" s="39"/>
      <c r="F26" s="39"/>
      <c r="G26" s="39"/>
      <c r="H26" s="39"/>
      <c r="I26" s="39"/>
      <c r="J26" s="39"/>
      <c r="K26" s="39"/>
      <c r="L26" s="39"/>
      <c r="M26" s="179"/>
      <c r="N26" s="40"/>
    </row>
    <row r="27" spans="1:17" ht="19.5" thickTop="1" thickBot="1" x14ac:dyDescent="0.3">
      <c r="A27" s="359" t="s">
        <v>34</v>
      </c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1"/>
      <c r="M27" s="179"/>
      <c r="N27" s="180">
        <f>N25</f>
        <v>0.95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45" t="s">
        <v>35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7"/>
      <c r="M29" s="45"/>
      <c r="N29" s="40"/>
    </row>
    <row r="30" spans="1:17" ht="46.5" customHeight="1" thickBot="1" x14ac:dyDescent="0.3">
      <c r="A30" s="270" t="s">
        <v>36</v>
      </c>
      <c r="B30" s="271"/>
      <c r="C30" s="28"/>
      <c r="D30" s="362"/>
      <c r="E30" s="273"/>
      <c r="F30" s="273"/>
      <c r="G30" s="273"/>
      <c r="H30" s="273"/>
      <c r="I30" s="273"/>
      <c r="J30" s="273"/>
      <c r="K30" s="273"/>
      <c r="L30" s="27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59" t="s">
        <v>37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1"/>
      <c r="M32" s="179"/>
      <c r="N32" s="180">
        <f>N30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45" t="s">
        <v>38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7"/>
      <c r="M34" s="8"/>
      <c r="N34" s="40"/>
    </row>
    <row r="35" spans="1:14" ht="55.5" customHeight="1" thickBot="1" x14ac:dyDescent="0.3">
      <c r="A35" s="275" t="s">
        <v>39</v>
      </c>
      <c r="B35" s="276"/>
      <c r="C35" s="28"/>
      <c r="D35" s="362" t="s">
        <v>215</v>
      </c>
      <c r="E35" s="273"/>
      <c r="F35" s="273"/>
      <c r="G35" s="273"/>
      <c r="H35" s="273"/>
      <c r="I35" s="273"/>
      <c r="J35" s="273"/>
      <c r="K35" s="273"/>
      <c r="L35" s="274"/>
      <c r="M35" s="29"/>
      <c r="N35" s="30"/>
    </row>
    <row r="36" spans="1:14" ht="16.5" thickBot="1" x14ac:dyDescent="0.3">
      <c r="A36" s="36"/>
      <c r="B36" s="37"/>
      <c r="C36" s="179"/>
      <c r="D36" s="39"/>
      <c r="E36" s="39"/>
      <c r="F36" s="39"/>
      <c r="G36" s="39"/>
      <c r="H36" s="39"/>
      <c r="I36" s="39"/>
      <c r="J36" s="39"/>
      <c r="K36" s="39"/>
      <c r="L36" s="39"/>
      <c r="M36" s="179"/>
      <c r="N36" s="40"/>
    </row>
    <row r="37" spans="1:14" ht="19.5" thickTop="1" thickBot="1" x14ac:dyDescent="0.3">
      <c r="A37" s="359" t="s">
        <v>40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1"/>
      <c r="M37" s="179"/>
      <c r="N37" s="180">
        <f>N35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8.9499999999999993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8" t="s">
        <v>42</v>
      </c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5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6" t="s">
        <v>43</v>
      </c>
      <c r="B57" s="287"/>
      <c r="C57" s="287"/>
      <c r="D57" s="287"/>
      <c r="E57" s="287"/>
      <c r="F57" s="288"/>
      <c r="G57" s="289"/>
      <c r="H57" s="53" t="s">
        <v>44</v>
      </c>
      <c r="I57" s="54" t="s">
        <v>45</v>
      </c>
      <c r="J57" s="55" t="s">
        <v>46</v>
      </c>
      <c r="K57" s="56" t="s">
        <v>47</v>
      </c>
      <c r="L57" s="175"/>
      <c r="M57" s="8"/>
      <c r="N57" s="57" t="s">
        <v>48</v>
      </c>
    </row>
    <row r="58" spans="1:14" ht="16.5" thickTop="1" thickBot="1" x14ac:dyDescent="0.3">
      <c r="A58" s="58">
        <v>1</v>
      </c>
      <c r="B58" s="295" t="s">
        <v>49</v>
      </c>
      <c r="C58" s="295"/>
      <c r="D58" s="295"/>
      <c r="E58" s="295"/>
      <c r="F58" s="296"/>
      <c r="G58" s="29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93" t="s">
        <v>51</v>
      </c>
      <c r="C59" s="297"/>
      <c r="D59" s="297"/>
      <c r="E59" s="297"/>
      <c r="F59" s="294"/>
      <c r="G59" s="29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40.5" customHeight="1" thickTop="1" thickBot="1" x14ac:dyDescent="0.3">
      <c r="A60" s="63">
        <v>3</v>
      </c>
      <c r="B60" s="297" t="s">
        <v>52</v>
      </c>
      <c r="C60" s="297"/>
      <c r="D60" s="297"/>
      <c r="E60" s="297"/>
      <c r="F60" s="294"/>
      <c r="G60" s="29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40.5" customHeight="1" thickTop="1" thickBot="1" x14ac:dyDescent="0.3">
      <c r="A61" s="63">
        <v>4</v>
      </c>
      <c r="B61" s="297" t="s">
        <v>54</v>
      </c>
      <c r="C61" s="297"/>
      <c r="D61" s="297"/>
      <c r="E61" s="297"/>
      <c r="F61" s="294"/>
      <c r="G61" s="29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40.5" customHeight="1" thickTop="1" thickBot="1" x14ac:dyDescent="0.3">
      <c r="A62" s="63">
        <v>5</v>
      </c>
      <c r="B62" s="297" t="s">
        <v>55</v>
      </c>
      <c r="C62" s="297"/>
      <c r="D62" s="297"/>
      <c r="E62" s="297"/>
      <c r="F62" s="294"/>
      <c r="G62" s="29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40.5" customHeight="1" thickTop="1" thickBot="1" x14ac:dyDescent="0.3">
      <c r="A63" s="63">
        <v>6</v>
      </c>
      <c r="B63" s="297" t="s">
        <v>56</v>
      </c>
      <c r="C63" s="297"/>
      <c r="D63" s="297"/>
      <c r="E63" s="297"/>
      <c r="F63" s="294"/>
      <c r="G63" s="29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40.5" customHeight="1" thickTop="1" thickBot="1" x14ac:dyDescent="0.3">
      <c r="A64" s="67">
        <v>7</v>
      </c>
      <c r="B64" s="298" t="s">
        <v>58</v>
      </c>
      <c r="C64" s="298"/>
      <c r="D64" s="298"/>
      <c r="E64" s="298"/>
      <c r="F64" s="299"/>
      <c r="G64" s="29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300" t="s">
        <v>59</v>
      </c>
      <c r="B65" s="301"/>
      <c r="C65" s="301"/>
      <c r="D65" s="301"/>
      <c r="E65" s="301"/>
      <c r="F65" s="301"/>
      <c r="G65" s="301"/>
      <c r="H65" s="30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303" t="s">
        <v>60</v>
      </c>
      <c r="B66" s="304"/>
      <c r="C66" s="304"/>
      <c r="D66" s="304"/>
      <c r="E66" s="304"/>
      <c r="F66" s="304"/>
      <c r="G66" s="304"/>
      <c r="H66" s="304"/>
      <c r="I66" s="305"/>
      <c r="J66" s="305"/>
      <c r="K66" s="30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6" t="s">
        <v>61</v>
      </c>
      <c r="B68" s="287"/>
      <c r="C68" s="287"/>
      <c r="D68" s="287"/>
      <c r="E68" s="287"/>
      <c r="F68" s="287"/>
      <c r="G68" s="307"/>
      <c r="H68" s="78" t="s">
        <v>44</v>
      </c>
      <c r="I68" s="54" t="s">
        <v>45</v>
      </c>
      <c r="J68" s="55" t="s">
        <v>46</v>
      </c>
      <c r="K68" s="56" t="s">
        <v>47</v>
      </c>
      <c r="L68" s="175"/>
      <c r="M68" s="8"/>
      <c r="N68" s="57" t="s">
        <v>48</v>
      </c>
    </row>
    <row r="69" spans="1:14" ht="17.25" thickTop="1" thickBot="1" x14ac:dyDescent="0.3">
      <c r="A69" s="58">
        <v>1</v>
      </c>
      <c r="B69" s="308" t="s">
        <v>62</v>
      </c>
      <c r="C69" s="308"/>
      <c r="D69" s="308"/>
      <c r="E69" s="308"/>
      <c r="F69" s="296"/>
      <c r="G69" s="29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32.25" customHeight="1" thickTop="1" thickBot="1" x14ac:dyDescent="0.3">
      <c r="A70" s="63">
        <v>2</v>
      </c>
      <c r="B70" s="293" t="s">
        <v>64</v>
      </c>
      <c r="C70" s="293"/>
      <c r="D70" s="293"/>
      <c r="E70" s="293"/>
      <c r="F70" s="294"/>
      <c r="G70" s="29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9" t="s">
        <v>65</v>
      </c>
      <c r="C71" s="309"/>
      <c r="D71" s="309"/>
      <c r="E71" s="309"/>
      <c r="F71" s="299"/>
      <c r="G71" s="29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70" t="s">
        <v>66</v>
      </c>
      <c r="C72" s="310"/>
      <c r="D72" s="310"/>
      <c r="E72" s="310"/>
      <c r="F72" s="310"/>
      <c r="G72" s="310"/>
      <c r="H72" s="27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11" t="s">
        <v>67</v>
      </c>
      <c r="B73" s="312"/>
      <c r="C73" s="312"/>
      <c r="D73" s="312"/>
      <c r="E73" s="312"/>
      <c r="F73" s="312"/>
      <c r="G73" s="312"/>
      <c r="H73" s="312"/>
      <c r="I73" s="312"/>
      <c r="J73" s="312"/>
      <c r="K73" s="313"/>
      <c r="L73" s="82"/>
      <c r="M73" s="45"/>
      <c r="N73" s="77">
        <f>N72/3</f>
        <v>0</v>
      </c>
    </row>
    <row r="74" spans="1:14" ht="19.5" thickTop="1" thickBot="1" x14ac:dyDescent="0.3">
      <c r="A74" s="314"/>
      <c r="B74" s="315"/>
      <c r="C74" s="315"/>
      <c r="D74" s="315"/>
      <c r="E74" s="315"/>
      <c r="F74" s="315"/>
      <c r="G74" s="315"/>
      <c r="H74" s="315"/>
      <c r="I74" s="315"/>
      <c r="J74" s="316"/>
      <c r="K74" s="316"/>
      <c r="L74" s="82"/>
      <c r="M74" s="45"/>
      <c r="N74" s="177"/>
    </row>
    <row r="75" spans="1:14" ht="26.25" thickBot="1" x14ac:dyDescent="0.3">
      <c r="A75" s="317" t="s">
        <v>68</v>
      </c>
      <c r="B75" s="318"/>
      <c r="C75" s="318"/>
      <c r="D75" s="318"/>
      <c r="E75" s="318"/>
      <c r="F75" s="318"/>
      <c r="G75" s="319"/>
      <c r="H75" s="93" t="s">
        <v>44</v>
      </c>
      <c r="I75" s="57" t="s">
        <v>45</v>
      </c>
      <c r="J75" s="175"/>
      <c r="K75" s="175"/>
      <c r="L75" s="82"/>
      <c r="M75" s="45"/>
      <c r="N75" s="94" t="s">
        <v>48</v>
      </c>
    </row>
    <row r="76" spans="1:14" ht="37.5" customHeight="1" thickBot="1" x14ac:dyDescent="0.3">
      <c r="A76" s="95">
        <v>1</v>
      </c>
      <c r="B76" s="320" t="s">
        <v>69</v>
      </c>
      <c r="C76" s="320"/>
      <c r="D76" s="320"/>
      <c r="E76" s="320"/>
      <c r="F76" s="321"/>
      <c r="G76" s="32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7.5" customHeight="1" thickBot="1" x14ac:dyDescent="0.3">
      <c r="A77" s="63">
        <v>2</v>
      </c>
      <c r="B77" s="293" t="s">
        <v>70</v>
      </c>
      <c r="C77" s="293"/>
      <c r="D77" s="293"/>
      <c r="E77" s="293"/>
      <c r="F77" s="294"/>
      <c r="G77" s="32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7.5" customHeight="1" thickBot="1" x14ac:dyDescent="0.3">
      <c r="A78" s="67">
        <v>3</v>
      </c>
      <c r="B78" s="309" t="s">
        <v>71</v>
      </c>
      <c r="C78" s="309"/>
      <c r="D78" s="309"/>
      <c r="E78" s="309"/>
      <c r="F78" s="299"/>
      <c r="G78" s="32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25" t="s">
        <v>72</v>
      </c>
      <c r="B79" s="326"/>
      <c r="C79" s="326"/>
      <c r="D79" s="326"/>
      <c r="E79" s="326"/>
      <c r="F79" s="326"/>
      <c r="G79" s="326"/>
      <c r="H79" s="32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28" t="s">
        <v>73</v>
      </c>
      <c r="B80" s="329"/>
      <c r="C80" s="329"/>
      <c r="D80" s="329"/>
      <c r="E80" s="329"/>
      <c r="F80" s="329"/>
      <c r="G80" s="329"/>
      <c r="H80" s="329"/>
      <c r="I80" s="329"/>
      <c r="J80" s="329"/>
      <c r="K80" s="33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31"/>
      <c r="F81" s="331"/>
      <c r="G81" s="331"/>
      <c r="H81" s="331"/>
      <c r="I81" s="331"/>
      <c r="J81" s="331"/>
      <c r="K81" s="331"/>
      <c r="L81" s="331"/>
      <c r="M81" s="331"/>
      <c r="N81" s="33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8" t="s">
        <v>74</v>
      </c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5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42" t="s">
        <v>75</v>
      </c>
      <c r="B85" s="343"/>
      <c r="C85" s="343"/>
      <c r="D85" s="343"/>
      <c r="E85" s="343"/>
      <c r="F85" s="344"/>
      <c r="G85" s="345"/>
      <c r="H85" s="93" t="s">
        <v>44</v>
      </c>
      <c r="I85" s="17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46" t="s">
        <v>76</v>
      </c>
      <c r="C86" s="347"/>
      <c r="D86" s="347"/>
      <c r="E86" s="347"/>
      <c r="F86" s="348"/>
      <c r="G86" s="34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50" t="s">
        <v>78</v>
      </c>
      <c r="B88" s="351"/>
      <c r="C88" s="351"/>
      <c r="D88" s="351"/>
      <c r="E88" s="351"/>
      <c r="F88" s="351"/>
      <c r="G88" s="351"/>
      <c r="H88" s="351"/>
      <c r="I88" s="351"/>
      <c r="J88" s="35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53" t="s">
        <v>79</v>
      </c>
      <c r="B90" s="354"/>
      <c r="C90" s="354"/>
      <c r="D90" s="354"/>
      <c r="E90" s="354"/>
      <c r="F90" s="354"/>
      <c r="G90" s="354"/>
      <c r="H90" s="354"/>
      <c r="I90" s="354"/>
      <c r="J90" s="354"/>
      <c r="K90" s="354"/>
      <c r="L90" s="354"/>
      <c r="M90" s="354"/>
      <c r="N90" s="35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56" t="s">
        <v>23</v>
      </c>
      <c r="B92" s="357"/>
      <c r="C92" s="357"/>
      <c r="D92" s="357"/>
      <c r="E92" s="357"/>
      <c r="F92" s="357"/>
      <c r="G92" s="357"/>
      <c r="H92" s="357"/>
      <c r="I92" s="357"/>
      <c r="J92" s="358"/>
      <c r="K92" s="111"/>
      <c r="L92" s="111"/>
      <c r="M92" s="112"/>
      <c r="N92" s="113">
        <f>N40</f>
        <v>8.9499999999999993</v>
      </c>
    </row>
    <row r="93" spans="1:14" ht="18" x14ac:dyDescent="0.25">
      <c r="A93" s="333" t="s">
        <v>80</v>
      </c>
      <c r="B93" s="334"/>
      <c r="C93" s="334"/>
      <c r="D93" s="334"/>
      <c r="E93" s="334"/>
      <c r="F93" s="334"/>
      <c r="G93" s="334"/>
      <c r="H93" s="334"/>
      <c r="I93" s="334"/>
      <c r="J93" s="335"/>
      <c r="K93" s="111"/>
      <c r="L93" s="111"/>
      <c r="M93" s="112"/>
      <c r="N93" s="114">
        <f>N66</f>
        <v>0</v>
      </c>
    </row>
    <row r="94" spans="1:14" ht="18" x14ac:dyDescent="0.25">
      <c r="A94" s="333" t="s">
        <v>81</v>
      </c>
      <c r="B94" s="334"/>
      <c r="C94" s="334"/>
      <c r="D94" s="334"/>
      <c r="E94" s="334"/>
      <c r="F94" s="334"/>
      <c r="G94" s="334"/>
      <c r="H94" s="334"/>
      <c r="I94" s="334"/>
      <c r="J94" s="335"/>
      <c r="K94" s="111"/>
      <c r="L94" s="111"/>
      <c r="M94" s="112"/>
      <c r="N94" s="115">
        <f>N73</f>
        <v>0</v>
      </c>
    </row>
    <row r="95" spans="1:14" ht="18" x14ac:dyDescent="0.25">
      <c r="A95" s="333" t="s">
        <v>82</v>
      </c>
      <c r="B95" s="334"/>
      <c r="C95" s="334"/>
      <c r="D95" s="334"/>
      <c r="E95" s="334"/>
      <c r="F95" s="334"/>
      <c r="G95" s="334"/>
      <c r="H95" s="334"/>
      <c r="I95" s="334"/>
      <c r="J95" s="335"/>
      <c r="K95" s="111"/>
      <c r="L95" s="111"/>
      <c r="M95" s="112"/>
      <c r="N95" s="116">
        <f>N80</f>
        <v>0</v>
      </c>
    </row>
    <row r="96" spans="1:14" ht="18.75" thickBot="1" x14ac:dyDescent="0.3">
      <c r="A96" s="336" t="s">
        <v>83</v>
      </c>
      <c r="B96" s="337"/>
      <c r="C96" s="337"/>
      <c r="D96" s="337"/>
      <c r="E96" s="337"/>
      <c r="F96" s="337"/>
      <c r="G96" s="337"/>
      <c r="H96" s="337"/>
      <c r="I96" s="337"/>
      <c r="J96" s="33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9" t="s">
        <v>84</v>
      </c>
      <c r="B97" s="340"/>
      <c r="C97" s="340"/>
      <c r="D97" s="340"/>
      <c r="E97" s="340"/>
      <c r="F97" s="340"/>
      <c r="G97" s="340"/>
      <c r="H97" s="340"/>
      <c r="I97" s="340"/>
      <c r="J97" s="341"/>
      <c r="K97" s="117"/>
      <c r="L97" s="118"/>
      <c r="M97" s="119"/>
      <c r="N97" s="120">
        <f>SUM(N92:N96)</f>
        <v>8.9499999999999993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ew9sUcDKjsSEpgWRu+G0fah9B2KaQDQu5gNW2sxrz+djkrGwAJmqF8s2GmcqHDkQFWucNnLolWxt81CxtOoI0Q==" saltValue="JU3nJBQXoxAsOEasr5PRGA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98"/>
  <sheetViews>
    <sheetView workbookViewId="0">
      <selection activeCell="D14" sqref="D14:L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4"/>
      <c r="B1" s="235"/>
      <c r="C1" s="238" t="s">
        <v>9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16" ht="21.75" thickBot="1" x14ac:dyDescent="0.3">
      <c r="A2" s="236"/>
      <c r="B2" s="237"/>
      <c r="C2" s="238" t="s">
        <v>10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P2" s="161" t="str">
        <f ca="1">MID(CELL("nombrearchivo",'13'!E9),FIND("]", CELL("nombrearchivo",'13'!E9),1)+1,LEN(CELL("nombrearchivo",'13'!E9))-FIND("]",CELL("nombrearchivo",'13'!E9),1))</f>
        <v>13</v>
      </c>
    </row>
    <row r="3" spans="1:16" ht="15.75" x14ac:dyDescent="0.25">
      <c r="A3" s="241" t="s">
        <v>11</v>
      </c>
      <c r="B3" s="242"/>
      <c r="C3" s="242"/>
      <c r="D3" s="242"/>
      <c r="E3" s="7" t="str">
        <f>GENERAL!Z$2</f>
        <v>PLANTA</v>
      </c>
      <c r="F3" s="243"/>
      <c r="G3" s="243"/>
      <c r="H3" s="243"/>
      <c r="I3" s="243"/>
      <c r="J3" s="243"/>
      <c r="K3" s="243"/>
      <c r="L3" s="243"/>
      <c r="M3" s="243"/>
      <c r="N3" s="244"/>
    </row>
    <row r="4" spans="1:16" ht="15.75" x14ac:dyDescent="0.25">
      <c r="A4" s="230" t="s">
        <v>12</v>
      </c>
      <c r="B4" s="231"/>
      <c r="C4" s="231"/>
      <c r="D4" s="231"/>
      <c r="E4" s="8" t="str">
        <f>GENERAL!A$2</f>
        <v>IDEAD-P-10-1</v>
      </c>
      <c r="F4" s="232"/>
      <c r="G4" s="232"/>
      <c r="H4" s="232"/>
      <c r="I4" s="232"/>
      <c r="J4" s="232"/>
      <c r="K4" s="232"/>
      <c r="L4" s="232"/>
      <c r="M4" s="232"/>
      <c r="N4" s="233"/>
    </row>
    <row r="5" spans="1:16" ht="15.75" x14ac:dyDescent="0.25">
      <c r="A5" s="230" t="s">
        <v>13</v>
      </c>
      <c r="B5" s="231"/>
      <c r="C5" s="231"/>
      <c r="D5" s="231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8" t="s">
        <v>14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50"/>
    </row>
    <row r="8" spans="1:16" ht="31.5" customHeight="1" x14ac:dyDescent="0.25">
      <c r="A8" s="251" t="s">
        <v>15</v>
      </c>
      <c r="B8" s="252"/>
      <c r="C8" s="255" t="s">
        <v>16</v>
      </c>
      <c r="D8" s="174"/>
      <c r="E8" s="257" t="s">
        <v>17</v>
      </c>
      <c r="F8" s="257" t="s">
        <v>18</v>
      </c>
      <c r="G8" s="257" t="s">
        <v>19</v>
      </c>
      <c r="H8" s="257" t="s">
        <v>20</v>
      </c>
      <c r="I8" s="257" t="s">
        <v>21</v>
      </c>
      <c r="J8" s="259" t="s">
        <v>22</v>
      </c>
      <c r="K8" s="175"/>
      <c r="L8" s="261"/>
      <c r="M8" s="261"/>
      <c r="N8" s="263" t="s">
        <v>23</v>
      </c>
    </row>
    <row r="9" spans="1:16" ht="31.5" customHeight="1" thickBot="1" x14ac:dyDescent="0.3">
      <c r="A9" s="253"/>
      <c r="B9" s="254"/>
      <c r="C9" s="256"/>
      <c r="D9" s="17"/>
      <c r="E9" s="258"/>
      <c r="F9" s="258"/>
      <c r="G9" s="258"/>
      <c r="H9" s="258"/>
      <c r="I9" s="258"/>
      <c r="J9" s="260"/>
      <c r="K9" s="176"/>
      <c r="L9" s="262"/>
      <c r="M9" s="262"/>
      <c r="N9" s="264"/>
    </row>
    <row r="10" spans="1:16" ht="44.25" customHeight="1" thickBot="1" x14ac:dyDescent="0.3">
      <c r="A10" s="265" t="str">
        <f ca="1">CONCATENATE((INDIRECT("GENERAL!D"&amp;P2+12))," ",((INDIRECT("GENERAL!E"&amp;P2+12))))</f>
        <v xml:space="preserve"> </v>
      </c>
      <c r="B10" s="26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67" t="s">
        <v>24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9"/>
      <c r="N12" s="27" t="s">
        <v>25</v>
      </c>
    </row>
    <row r="13" spans="1:16" ht="24" thickBot="1" x14ac:dyDescent="0.3">
      <c r="A13" s="245" t="s">
        <v>26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7"/>
      <c r="M13" s="8"/>
      <c r="N13" s="26"/>
    </row>
    <row r="14" spans="1:16" ht="31.5" customHeight="1" thickBot="1" x14ac:dyDescent="0.3">
      <c r="A14" s="270" t="s">
        <v>27</v>
      </c>
      <c r="B14" s="271"/>
      <c r="C14" s="28"/>
      <c r="D14" s="272">
        <f ca="1">(INDIRECT("GENERAL!J"&amp;P2+12))</f>
        <v>0</v>
      </c>
      <c r="E14" s="273"/>
      <c r="F14" s="273"/>
      <c r="G14" s="273"/>
      <c r="H14" s="273"/>
      <c r="I14" s="273"/>
      <c r="J14" s="273"/>
      <c r="K14" s="273"/>
      <c r="L14" s="27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5.25" customHeight="1" thickBot="1" x14ac:dyDescent="0.3">
      <c r="A16" s="275" t="s">
        <v>28</v>
      </c>
      <c r="B16" s="276"/>
      <c r="C16" s="8"/>
      <c r="D16" s="34"/>
      <c r="E16" s="277">
        <f ca="1">(INDIRECT("GENERAL!K"&amp;P2+12))</f>
        <v>0</v>
      </c>
      <c r="F16" s="278"/>
      <c r="G16" s="278"/>
      <c r="H16" s="278"/>
      <c r="I16" s="278"/>
      <c r="J16" s="278"/>
      <c r="K16" s="278"/>
      <c r="L16" s="279"/>
      <c r="M16" s="29"/>
      <c r="N16" s="30"/>
    </row>
    <row r="17" spans="1:18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8" ht="43.5" customHeight="1" thickBot="1" x14ac:dyDescent="0.3">
      <c r="A18" s="275" t="s">
        <v>29</v>
      </c>
      <c r="B18" s="276"/>
      <c r="C18" s="28"/>
      <c r="D18" s="178"/>
      <c r="E18" s="278">
        <f ca="1">(INDIRECT("GENERAL!L"&amp;P2+12))</f>
        <v>0</v>
      </c>
      <c r="F18" s="278"/>
      <c r="G18" s="278"/>
      <c r="H18" s="278"/>
      <c r="I18" s="278"/>
      <c r="J18" s="278"/>
      <c r="K18" s="278"/>
      <c r="L18" s="279"/>
      <c r="M18" s="29"/>
      <c r="N18" s="30"/>
    </row>
    <row r="19" spans="1:18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8" ht="58.5" customHeight="1" thickBot="1" x14ac:dyDescent="0.3">
      <c r="A20" s="275" t="s">
        <v>30</v>
      </c>
      <c r="B20" s="276"/>
      <c r="C20" s="28"/>
      <c r="D20" s="280">
        <f ca="1">(INDIRECT("GENERAL!M"&amp;P2+12))</f>
        <v>0</v>
      </c>
      <c r="E20" s="281"/>
      <c r="F20" s="281"/>
      <c r="G20" s="281"/>
      <c r="H20" s="281"/>
      <c r="I20" s="281"/>
      <c r="J20" s="281"/>
      <c r="K20" s="281"/>
      <c r="L20" s="282"/>
      <c r="M20" s="29"/>
      <c r="N20" s="30"/>
      <c r="Q20" s="6">
        <f>157+157+394+384+320+328+410+240</f>
        <v>2390</v>
      </c>
    </row>
    <row r="21" spans="1:18" ht="16.5" thickBot="1" x14ac:dyDescent="0.3">
      <c r="A21" s="36"/>
      <c r="B21" s="37"/>
      <c r="C21" s="179"/>
      <c r="D21" s="39"/>
      <c r="E21" s="39"/>
      <c r="F21" s="39"/>
      <c r="G21" s="39"/>
      <c r="H21" s="39"/>
      <c r="I21" s="39"/>
      <c r="J21" s="39"/>
      <c r="K21" s="39"/>
      <c r="L21" s="39"/>
      <c r="M21" s="179"/>
      <c r="N21" s="40"/>
      <c r="Q21" s="6">
        <f>+Q20/480</f>
        <v>4.979166666666667</v>
      </c>
    </row>
    <row r="22" spans="1:18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0">
        <f>IF( SUM(N14:N20)&lt;=10,SUM(N14:N20),"EXCEDE LOS 10 PUNTOS VALIDOS")</f>
        <v>0</v>
      </c>
    </row>
    <row r="23" spans="1:18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8" ht="24" thickBot="1" x14ac:dyDescent="0.3">
      <c r="A24" s="245" t="s">
        <v>32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7"/>
      <c r="M24" s="8"/>
      <c r="N24" s="40"/>
      <c r="R24" s="6">
        <f>29/360</f>
        <v>8.0555555555555561E-2</v>
      </c>
    </row>
    <row r="25" spans="1:18" ht="68.25" customHeight="1" thickBot="1" x14ac:dyDescent="0.3">
      <c r="A25" s="270" t="s">
        <v>33</v>
      </c>
      <c r="B25" s="271"/>
      <c r="C25" s="28"/>
      <c r="D25" s="362"/>
      <c r="E25" s="273"/>
      <c r="F25" s="273"/>
      <c r="G25" s="273"/>
      <c r="H25" s="273"/>
      <c r="I25" s="273"/>
      <c r="J25" s="273"/>
      <c r="K25" s="273"/>
      <c r="L25" s="274"/>
      <c r="M25" s="29"/>
      <c r="N25" s="30"/>
      <c r="P25" s="43"/>
      <c r="Q25" s="43"/>
    </row>
    <row r="26" spans="1:18" ht="16.5" thickBot="1" x14ac:dyDescent="0.3">
      <c r="A26" s="36"/>
      <c r="B26" s="37"/>
      <c r="C26" s="179"/>
      <c r="D26" s="39"/>
      <c r="E26" s="39"/>
      <c r="F26" s="39"/>
      <c r="G26" s="39"/>
      <c r="H26" s="39"/>
      <c r="I26" s="39"/>
      <c r="J26" s="39"/>
      <c r="K26" s="39"/>
      <c r="L26" s="39"/>
      <c r="M26" s="179"/>
      <c r="N26" s="40"/>
    </row>
    <row r="27" spans="1:18" ht="19.5" thickTop="1" thickBot="1" x14ac:dyDescent="0.3">
      <c r="A27" s="359" t="s">
        <v>34</v>
      </c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1"/>
      <c r="M27" s="179"/>
      <c r="N27" s="180">
        <f>N25</f>
        <v>0</v>
      </c>
      <c r="P27" s="43"/>
      <c r="Q27" s="43"/>
    </row>
    <row r="28" spans="1:18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8" ht="24" thickBot="1" x14ac:dyDescent="0.3">
      <c r="A29" s="245" t="s">
        <v>35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7"/>
      <c r="M29" s="45"/>
      <c r="N29" s="40"/>
    </row>
    <row r="30" spans="1:18" ht="54.75" customHeight="1" thickBot="1" x14ac:dyDescent="0.3">
      <c r="A30" s="270" t="s">
        <v>36</v>
      </c>
      <c r="B30" s="271"/>
      <c r="C30" s="28"/>
      <c r="D30" s="362"/>
      <c r="E30" s="273"/>
      <c r="F30" s="273"/>
      <c r="G30" s="273"/>
      <c r="H30" s="273"/>
      <c r="I30" s="273"/>
      <c r="J30" s="273"/>
      <c r="K30" s="273"/>
      <c r="L30" s="274"/>
      <c r="M30" s="29"/>
      <c r="N30" s="30"/>
    </row>
    <row r="31" spans="1:18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8" ht="19.5" thickTop="1" thickBot="1" x14ac:dyDescent="0.3">
      <c r="A32" s="359" t="s">
        <v>37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1"/>
      <c r="M32" s="179"/>
      <c r="N32" s="180">
        <f>N30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45" t="s">
        <v>38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7"/>
      <c r="M34" s="8"/>
      <c r="N34" s="40"/>
    </row>
    <row r="35" spans="1:14" ht="39.75" customHeight="1" thickBot="1" x14ac:dyDescent="0.3">
      <c r="A35" s="275" t="s">
        <v>39</v>
      </c>
      <c r="B35" s="276"/>
      <c r="C35" s="28"/>
      <c r="D35" s="362"/>
      <c r="E35" s="273"/>
      <c r="F35" s="273"/>
      <c r="G35" s="273"/>
      <c r="H35" s="273"/>
      <c r="I35" s="273"/>
      <c r="J35" s="273"/>
      <c r="K35" s="273"/>
      <c r="L35" s="274"/>
      <c r="M35" s="29"/>
      <c r="N35" s="30"/>
    </row>
    <row r="36" spans="1:14" ht="16.5" thickBot="1" x14ac:dyDescent="0.3">
      <c r="A36" s="36"/>
      <c r="B36" s="37"/>
      <c r="C36" s="179"/>
      <c r="D36" s="39"/>
      <c r="E36" s="39"/>
      <c r="F36" s="39"/>
      <c r="G36" s="39"/>
      <c r="H36" s="39"/>
      <c r="I36" s="39"/>
      <c r="J36" s="39"/>
      <c r="K36" s="39"/>
      <c r="L36" s="39"/>
      <c r="M36" s="179"/>
      <c r="N36" s="40"/>
    </row>
    <row r="37" spans="1:14" ht="19.5" thickTop="1" thickBot="1" x14ac:dyDescent="0.3">
      <c r="A37" s="359" t="s">
        <v>40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1"/>
      <c r="M37" s="179"/>
      <c r="N37" s="180">
        <f>N35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8" t="s">
        <v>42</v>
      </c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5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6" t="s">
        <v>43</v>
      </c>
      <c r="B57" s="287"/>
      <c r="C57" s="287"/>
      <c r="D57" s="287"/>
      <c r="E57" s="287"/>
      <c r="F57" s="288"/>
      <c r="G57" s="289"/>
      <c r="H57" s="53" t="s">
        <v>44</v>
      </c>
      <c r="I57" s="54" t="s">
        <v>45</v>
      </c>
      <c r="J57" s="55" t="s">
        <v>46</v>
      </c>
      <c r="K57" s="56" t="s">
        <v>47</v>
      </c>
      <c r="L57" s="175"/>
      <c r="M57" s="8"/>
      <c r="N57" s="57" t="s">
        <v>48</v>
      </c>
    </row>
    <row r="58" spans="1:14" ht="16.5" thickTop="1" thickBot="1" x14ac:dyDescent="0.3">
      <c r="A58" s="58">
        <v>1</v>
      </c>
      <c r="B58" s="295" t="s">
        <v>49</v>
      </c>
      <c r="C58" s="295"/>
      <c r="D58" s="295"/>
      <c r="E58" s="295"/>
      <c r="F58" s="296"/>
      <c r="G58" s="29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93" t="s">
        <v>51</v>
      </c>
      <c r="C59" s="297"/>
      <c r="D59" s="297"/>
      <c r="E59" s="297"/>
      <c r="F59" s="294"/>
      <c r="G59" s="29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97" t="s">
        <v>52</v>
      </c>
      <c r="C60" s="297"/>
      <c r="D60" s="297"/>
      <c r="E60" s="297"/>
      <c r="F60" s="294"/>
      <c r="G60" s="29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97" t="s">
        <v>54</v>
      </c>
      <c r="C61" s="297"/>
      <c r="D61" s="297"/>
      <c r="E61" s="297"/>
      <c r="F61" s="294"/>
      <c r="G61" s="29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97" t="s">
        <v>55</v>
      </c>
      <c r="C62" s="297"/>
      <c r="D62" s="297"/>
      <c r="E62" s="297"/>
      <c r="F62" s="294"/>
      <c r="G62" s="29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97" t="s">
        <v>56</v>
      </c>
      <c r="C63" s="297"/>
      <c r="D63" s="297"/>
      <c r="E63" s="297"/>
      <c r="F63" s="294"/>
      <c r="G63" s="29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98" t="s">
        <v>58</v>
      </c>
      <c r="C64" s="298"/>
      <c r="D64" s="298"/>
      <c r="E64" s="298"/>
      <c r="F64" s="299"/>
      <c r="G64" s="29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300" t="s">
        <v>59</v>
      </c>
      <c r="B65" s="301"/>
      <c r="C65" s="301"/>
      <c r="D65" s="301"/>
      <c r="E65" s="301"/>
      <c r="F65" s="301"/>
      <c r="G65" s="301"/>
      <c r="H65" s="30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303" t="s">
        <v>60</v>
      </c>
      <c r="B66" s="304"/>
      <c r="C66" s="304"/>
      <c r="D66" s="304"/>
      <c r="E66" s="304"/>
      <c r="F66" s="304"/>
      <c r="G66" s="304"/>
      <c r="H66" s="304"/>
      <c r="I66" s="305"/>
      <c r="J66" s="305"/>
      <c r="K66" s="30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6" t="s">
        <v>61</v>
      </c>
      <c r="B68" s="287"/>
      <c r="C68" s="287"/>
      <c r="D68" s="287"/>
      <c r="E68" s="287"/>
      <c r="F68" s="287"/>
      <c r="G68" s="307"/>
      <c r="H68" s="78" t="s">
        <v>44</v>
      </c>
      <c r="I68" s="54" t="s">
        <v>45</v>
      </c>
      <c r="J68" s="55" t="s">
        <v>46</v>
      </c>
      <c r="K68" s="56" t="s">
        <v>47</v>
      </c>
      <c r="L68" s="175"/>
      <c r="M68" s="8"/>
      <c r="N68" s="57" t="s">
        <v>48</v>
      </c>
    </row>
    <row r="69" spans="1:14" ht="17.25" thickTop="1" thickBot="1" x14ac:dyDescent="0.3">
      <c r="A69" s="58">
        <v>1</v>
      </c>
      <c r="B69" s="308" t="s">
        <v>62</v>
      </c>
      <c r="C69" s="308"/>
      <c r="D69" s="308"/>
      <c r="E69" s="308"/>
      <c r="F69" s="296"/>
      <c r="G69" s="29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93" t="s">
        <v>64</v>
      </c>
      <c r="C70" s="293"/>
      <c r="D70" s="293"/>
      <c r="E70" s="293"/>
      <c r="F70" s="294"/>
      <c r="G70" s="29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9" t="s">
        <v>65</v>
      </c>
      <c r="C71" s="309"/>
      <c r="D71" s="309"/>
      <c r="E71" s="309"/>
      <c r="F71" s="299"/>
      <c r="G71" s="29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70" t="s">
        <v>66</v>
      </c>
      <c r="C72" s="310"/>
      <c r="D72" s="310"/>
      <c r="E72" s="310"/>
      <c r="F72" s="310"/>
      <c r="G72" s="310"/>
      <c r="H72" s="27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11" t="s">
        <v>67</v>
      </c>
      <c r="B73" s="312"/>
      <c r="C73" s="312"/>
      <c r="D73" s="312"/>
      <c r="E73" s="312"/>
      <c r="F73" s="312"/>
      <c r="G73" s="312"/>
      <c r="H73" s="312"/>
      <c r="I73" s="312"/>
      <c r="J73" s="312"/>
      <c r="K73" s="313"/>
      <c r="L73" s="82"/>
      <c r="M73" s="45"/>
      <c r="N73" s="77">
        <f>N72/3</f>
        <v>0</v>
      </c>
    </row>
    <row r="74" spans="1:14" ht="19.5" thickTop="1" thickBot="1" x14ac:dyDescent="0.3">
      <c r="A74" s="314"/>
      <c r="B74" s="315"/>
      <c r="C74" s="315"/>
      <c r="D74" s="315"/>
      <c r="E74" s="315"/>
      <c r="F74" s="315"/>
      <c r="G74" s="315"/>
      <c r="H74" s="315"/>
      <c r="I74" s="315"/>
      <c r="J74" s="316"/>
      <c r="K74" s="316"/>
      <c r="L74" s="82"/>
      <c r="M74" s="45"/>
      <c r="N74" s="177"/>
    </row>
    <row r="75" spans="1:14" ht="26.25" thickBot="1" x14ac:dyDescent="0.3">
      <c r="A75" s="317" t="s">
        <v>68</v>
      </c>
      <c r="B75" s="318"/>
      <c r="C75" s="318"/>
      <c r="D75" s="318"/>
      <c r="E75" s="318"/>
      <c r="F75" s="318"/>
      <c r="G75" s="319"/>
      <c r="H75" s="93" t="s">
        <v>44</v>
      </c>
      <c r="I75" s="57" t="s">
        <v>45</v>
      </c>
      <c r="J75" s="175"/>
      <c r="K75" s="175"/>
      <c r="L75" s="82"/>
      <c r="M75" s="45"/>
      <c r="N75" s="94" t="s">
        <v>48</v>
      </c>
    </row>
    <row r="76" spans="1:14" ht="16.5" thickBot="1" x14ac:dyDescent="0.3">
      <c r="A76" s="95">
        <v>1</v>
      </c>
      <c r="B76" s="320" t="s">
        <v>69</v>
      </c>
      <c r="C76" s="320"/>
      <c r="D76" s="320"/>
      <c r="E76" s="320"/>
      <c r="F76" s="321"/>
      <c r="G76" s="32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93" t="s">
        <v>70</v>
      </c>
      <c r="C77" s="293"/>
      <c r="D77" s="293"/>
      <c r="E77" s="293"/>
      <c r="F77" s="294"/>
      <c r="G77" s="32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9" t="s">
        <v>71</v>
      </c>
      <c r="C78" s="309"/>
      <c r="D78" s="309"/>
      <c r="E78" s="309"/>
      <c r="F78" s="299"/>
      <c r="G78" s="32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25" t="s">
        <v>72</v>
      </c>
      <c r="B79" s="326"/>
      <c r="C79" s="326"/>
      <c r="D79" s="326"/>
      <c r="E79" s="326"/>
      <c r="F79" s="326"/>
      <c r="G79" s="326"/>
      <c r="H79" s="32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28" t="s">
        <v>73</v>
      </c>
      <c r="B80" s="329"/>
      <c r="C80" s="329"/>
      <c r="D80" s="329"/>
      <c r="E80" s="329"/>
      <c r="F80" s="329"/>
      <c r="G80" s="329"/>
      <c r="H80" s="329"/>
      <c r="I80" s="329"/>
      <c r="J80" s="329"/>
      <c r="K80" s="33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31"/>
      <c r="F81" s="331"/>
      <c r="G81" s="331"/>
      <c r="H81" s="331"/>
      <c r="I81" s="331"/>
      <c r="J81" s="331"/>
      <c r="K81" s="331"/>
      <c r="L81" s="331"/>
      <c r="M81" s="331"/>
      <c r="N81" s="33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8" t="s">
        <v>74</v>
      </c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5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42" t="s">
        <v>75</v>
      </c>
      <c r="B85" s="343"/>
      <c r="C85" s="343"/>
      <c r="D85" s="343"/>
      <c r="E85" s="343"/>
      <c r="F85" s="344"/>
      <c r="G85" s="345"/>
      <c r="H85" s="93" t="s">
        <v>44</v>
      </c>
      <c r="I85" s="17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46" t="s">
        <v>76</v>
      </c>
      <c r="C86" s="347"/>
      <c r="D86" s="347"/>
      <c r="E86" s="347"/>
      <c r="F86" s="348"/>
      <c r="G86" s="34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50" t="s">
        <v>78</v>
      </c>
      <c r="B88" s="351"/>
      <c r="C88" s="351"/>
      <c r="D88" s="351"/>
      <c r="E88" s="351"/>
      <c r="F88" s="351"/>
      <c r="G88" s="351"/>
      <c r="H88" s="351"/>
      <c r="I88" s="351"/>
      <c r="J88" s="35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53" t="s">
        <v>79</v>
      </c>
      <c r="B90" s="354"/>
      <c r="C90" s="354"/>
      <c r="D90" s="354"/>
      <c r="E90" s="354"/>
      <c r="F90" s="354"/>
      <c r="G90" s="354"/>
      <c r="H90" s="354"/>
      <c r="I90" s="354"/>
      <c r="J90" s="354"/>
      <c r="K90" s="354"/>
      <c r="L90" s="354"/>
      <c r="M90" s="354"/>
      <c r="N90" s="35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56" t="s">
        <v>23</v>
      </c>
      <c r="B92" s="357"/>
      <c r="C92" s="357"/>
      <c r="D92" s="357"/>
      <c r="E92" s="357"/>
      <c r="F92" s="357"/>
      <c r="G92" s="357"/>
      <c r="H92" s="357"/>
      <c r="I92" s="357"/>
      <c r="J92" s="358"/>
      <c r="K92" s="111"/>
      <c r="L92" s="111"/>
      <c r="M92" s="112"/>
      <c r="N92" s="113">
        <f>N40</f>
        <v>0</v>
      </c>
    </row>
    <row r="93" spans="1:14" ht="18" x14ac:dyDescent="0.25">
      <c r="A93" s="333" t="s">
        <v>80</v>
      </c>
      <c r="B93" s="334"/>
      <c r="C93" s="334"/>
      <c r="D93" s="334"/>
      <c r="E93" s="334"/>
      <c r="F93" s="334"/>
      <c r="G93" s="334"/>
      <c r="H93" s="334"/>
      <c r="I93" s="334"/>
      <c r="J93" s="335"/>
      <c r="K93" s="111"/>
      <c r="L93" s="111"/>
      <c r="M93" s="112"/>
      <c r="N93" s="114">
        <f>N66</f>
        <v>0</v>
      </c>
    </row>
    <row r="94" spans="1:14" ht="18" x14ac:dyDescent="0.25">
      <c r="A94" s="333" t="s">
        <v>81</v>
      </c>
      <c r="B94" s="334"/>
      <c r="C94" s="334"/>
      <c r="D94" s="334"/>
      <c r="E94" s="334"/>
      <c r="F94" s="334"/>
      <c r="G94" s="334"/>
      <c r="H94" s="334"/>
      <c r="I94" s="334"/>
      <c r="J94" s="335"/>
      <c r="K94" s="111"/>
      <c r="L94" s="111"/>
      <c r="M94" s="112"/>
      <c r="N94" s="115">
        <f>N73</f>
        <v>0</v>
      </c>
    </row>
    <row r="95" spans="1:14" ht="18" x14ac:dyDescent="0.25">
      <c r="A95" s="333" t="s">
        <v>82</v>
      </c>
      <c r="B95" s="334"/>
      <c r="C95" s="334"/>
      <c r="D95" s="334"/>
      <c r="E95" s="334"/>
      <c r="F95" s="334"/>
      <c r="G95" s="334"/>
      <c r="H95" s="334"/>
      <c r="I95" s="334"/>
      <c r="J95" s="335"/>
      <c r="K95" s="111"/>
      <c r="L95" s="111"/>
      <c r="M95" s="112"/>
      <c r="N95" s="116">
        <f>N80</f>
        <v>0</v>
      </c>
    </row>
    <row r="96" spans="1:14" ht="18.75" thickBot="1" x14ac:dyDescent="0.3">
      <c r="A96" s="336" t="s">
        <v>83</v>
      </c>
      <c r="B96" s="337"/>
      <c r="C96" s="337"/>
      <c r="D96" s="337"/>
      <c r="E96" s="337"/>
      <c r="F96" s="337"/>
      <c r="G96" s="337"/>
      <c r="H96" s="337"/>
      <c r="I96" s="337"/>
      <c r="J96" s="33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9" t="s">
        <v>84</v>
      </c>
      <c r="B97" s="340"/>
      <c r="C97" s="340"/>
      <c r="D97" s="340"/>
      <c r="E97" s="340"/>
      <c r="F97" s="340"/>
      <c r="G97" s="340"/>
      <c r="H97" s="340"/>
      <c r="I97" s="340"/>
      <c r="J97" s="34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98"/>
  <sheetViews>
    <sheetView workbookViewId="0">
      <selection activeCell="S10" sqref="S1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4"/>
      <c r="B1" s="235"/>
      <c r="C1" s="238" t="s">
        <v>9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16" ht="21.75" thickBot="1" x14ac:dyDescent="0.3">
      <c r="A2" s="236"/>
      <c r="B2" s="237"/>
      <c r="C2" s="238" t="s">
        <v>10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P2" s="161" t="str">
        <f ca="1">MID(CELL("nombrearchivo",'13'!E9),FIND("]", CELL("nombrearchivo",'13'!E9),1)+1,LEN(CELL("nombrearchivo",'13'!E9))-FIND("]",CELL("nombrearchivo",'13'!E9),1))</f>
        <v>13</v>
      </c>
    </row>
    <row r="3" spans="1:16" ht="15.75" x14ac:dyDescent="0.25">
      <c r="A3" s="241" t="s">
        <v>11</v>
      </c>
      <c r="B3" s="242"/>
      <c r="C3" s="242"/>
      <c r="D3" s="242"/>
      <c r="E3" s="7" t="str">
        <f>GENERAL!Z$2</f>
        <v>PLANTA</v>
      </c>
      <c r="F3" s="243"/>
      <c r="G3" s="243"/>
      <c r="H3" s="243"/>
      <c r="I3" s="243"/>
      <c r="J3" s="243"/>
      <c r="K3" s="243"/>
      <c r="L3" s="243"/>
      <c r="M3" s="243"/>
      <c r="N3" s="244"/>
    </row>
    <row r="4" spans="1:16" ht="15.75" x14ac:dyDescent="0.25">
      <c r="A4" s="230" t="s">
        <v>12</v>
      </c>
      <c r="B4" s="231"/>
      <c r="C4" s="231"/>
      <c r="D4" s="231"/>
      <c r="E4" s="8" t="str">
        <f>GENERAL!A$2</f>
        <v>IDEAD-P-10-1</v>
      </c>
      <c r="F4" s="232"/>
      <c r="G4" s="232"/>
      <c r="H4" s="232"/>
      <c r="I4" s="232"/>
      <c r="J4" s="232"/>
      <c r="K4" s="232"/>
      <c r="L4" s="232"/>
      <c r="M4" s="232"/>
      <c r="N4" s="233"/>
    </row>
    <row r="5" spans="1:16" ht="15.75" x14ac:dyDescent="0.25">
      <c r="A5" s="230" t="s">
        <v>13</v>
      </c>
      <c r="B5" s="231"/>
      <c r="C5" s="231"/>
      <c r="D5" s="231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8" t="s">
        <v>14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50"/>
    </row>
    <row r="8" spans="1:16" ht="27" customHeight="1" x14ac:dyDescent="0.25">
      <c r="A8" s="251" t="s">
        <v>15</v>
      </c>
      <c r="B8" s="252"/>
      <c r="C8" s="255" t="s">
        <v>16</v>
      </c>
      <c r="D8" s="162"/>
      <c r="E8" s="257" t="s">
        <v>17</v>
      </c>
      <c r="F8" s="257" t="s">
        <v>18</v>
      </c>
      <c r="G8" s="257" t="s">
        <v>19</v>
      </c>
      <c r="H8" s="257" t="s">
        <v>20</v>
      </c>
      <c r="I8" s="257" t="s">
        <v>21</v>
      </c>
      <c r="J8" s="259" t="s">
        <v>22</v>
      </c>
      <c r="K8" s="163"/>
      <c r="L8" s="261"/>
      <c r="M8" s="261"/>
      <c r="N8" s="263" t="s">
        <v>23</v>
      </c>
    </row>
    <row r="9" spans="1:16" ht="27" customHeight="1" thickBot="1" x14ac:dyDescent="0.3">
      <c r="A9" s="253"/>
      <c r="B9" s="254"/>
      <c r="C9" s="256"/>
      <c r="D9" s="17"/>
      <c r="E9" s="258"/>
      <c r="F9" s="258"/>
      <c r="G9" s="258"/>
      <c r="H9" s="258"/>
      <c r="I9" s="258"/>
      <c r="J9" s="260"/>
      <c r="K9" s="164"/>
      <c r="L9" s="262"/>
      <c r="M9" s="262"/>
      <c r="N9" s="264"/>
    </row>
    <row r="10" spans="1:16" ht="43.5" customHeight="1" thickBot="1" x14ac:dyDescent="0.3">
      <c r="A10" s="265" t="str">
        <f ca="1">CONCATENATE((INDIRECT("GENERAL!D"&amp;P2+6))," ",((INDIRECT("GENERAL!E"&amp;P2+6))))</f>
        <v>RINCON MACHADO CESAR AUGUSTO</v>
      </c>
      <c r="B10" s="266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0</v>
      </c>
      <c r="I10" s="21">
        <f>N32</f>
        <v>5</v>
      </c>
      <c r="J10" s="22">
        <f>N37</f>
        <v>0</v>
      </c>
      <c r="K10" s="23"/>
      <c r="L10" s="23"/>
      <c r="M10" s="23"/>
      <c r="N10" s="24">
        <f>IF( SUM(C10:J10)&lt;=30,SUM(C10:J10),"EXCEDE LOS 30 PUNTOS")</f>
        <v>12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67" t="s">
        <v>24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9"/>
      <c r="N12" s="27" t="s">
        <v>25</v>
      </c>
    </row>
    <row r="13" spans="1:16" ht="24" thickBot="1" x14ac:dyDescent="0.3">
      <c r="A13" s="245" t="s">
        <v>26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7"/>
      <c r="M13" s="8"/>
      <c r="N13" s="26"/>
    </row>
    <row r="14" spans="1:16" ht="36" customHeight="1" thickBot="1" x14ac:dyDescent="0.3">
      <c r="A14" s="270" t="s">
        <v>27</v>
      </c>
      <c r="B14" s="271"/>
      <c r="C14" s="28"/>
      <c r="D14" s="272" t="str">
        <f ca="1">(INDIRECT("GENERAL!J"&amp;P2+6))</f>
        <v>PSICOLOGO/ UNAD/ 2000</v>
      </c>
      <c r="E14" s="273"/>
      <c r="F14" s="273"/>
      <c r="G14" s="273"/>
      <c r="H14" s="273"/>
      <c r="I14" s="273"/>
      <c r="J14" s="273"/>
      <c r="K14" s="273"/>
      <c r="L14" s="27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.75" customHeight="1" thickBot="1" x14ac:dyDescent="0.3">
      <c r="A16" s="275" t="s">
        <v>28</v>
      </c>
      <c r="B16" s="276"/>
      <c r="C16" s="8"/>
      <c r="D16" s="34"/>
      <c r="E16" s="277" t="str">
        <f ca="1">(INDIRECT("GENERAL!K"&amp;P2+6))</f>
        <v>ESPECIALISTA EN PEDAGOGIA DEL APRENDIZAJE AUTONOMO/ UNAD/ 2004</v>
      </c>
      <c r="F16" s="278"/>
      <c r="G16" s="278"/>
      <c r="H16" s="278"/>
      <c r="I16" s="278"/>
      <c r="J16" s="278"/>
      <c r="K16" s="278"/>
      <c r="L16" s="279"/>
      <c r="M16" s="29"/>
      <c r="N16" s="30"/>
    </row>
    <row r="17" spans="1:18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8" ht="36" customHeight="1" thickBot="1" x14ac:dyDescent="0.3">
      <c r="A18" s="275" t="s">
        <v>29</v>
      </c>
      <c r="B18" s="276"/>
      <c r="C18" s="28"/>
      <c r="D18" s="166"/>
      <c r="E18" s="278" t="str">
        <f ca="1">(INDIRECT("GENERAL!L"&amp;P2+6))</f>
        <v>ESTUDIOS DE MAESTRIA NO HA CULMINADO ESTUDIOS</v>
      </c>
      <c r="F18" s="278"/>
      <c r="G18" s="278"/>
      <c r="H18" s="278"/>
      <c r="I18" s="278"/>
      <c r="J18" s="278"/>
      <c r="K18" s="278"/>
      <c r="L18" s="279"/>
      <c r="M18" s="29"/>
      <c r="N18" s="30">
        <v>3</v>
      </c>
    </row>
    <row r="19" spans="1:18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8" ht="33" customHeight="1" thickBot="1" x14ac:dyDescent="0.3">
      <c r="A20" s="275" t="s">
        <v>30</v>
      </c>
      <c r="B20" s="276"/>
      <c r="C20" s="28"/>
      <c r="D20" s="280" t="str">
        <f ca="1">(INDIRECT("GENERAL!M"&amp;P2+6))</f>
        <v>NO REGISTRA</v>
      </c>
      <c r="E20" s="281"/>
      <c r="F20" s="281"/>
      <c r="G20" s="281"/>
      <c r="H20" s="281"/>
      <c r="I20" s="281"/>
      <c r="J20" s="281"/>
      <c r="K20" s="281"/>
      <c r="L20" s="282"/>
      <c r="M20" s="29"/>
      <c r="N20" s="30"/>
      <c r="Q20" s="6">
        <f>157+157+394+384+320+328+410+240</f>
        <v>2390</v>
      </c>
    </row>
    <row r="21" spans="1:18" ht="16.5" thickBot="1" x14ac:dyDescent="0.3">
      <c r="A21" s="36"/>
      <c r="B21" s="37"/>
      <c r="C21" s="167"/>
      <c r="D21" s="39"/>
      <c r="E21" s="39"/>
      <c r="F21" s="39"/>
      <c r="G21" s="39"/>
      <c r="H21" s="39"/>
      <c r="I21" s="39"/>
      <c r="J21" s="39"/>
      <c r="K21" s="39"/>
      <c r="L21" s="39"/>
      <c r="M21" s="167"/>
      <c r="N21" s="40"/>
      <c r="Q21" s="6">
        <f>+Q20/480</f>
        <v>4.979166666666667</v>
      </c>
    </row>
    <row r="22" spans="1:18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0">
        <f>IF( SUM(N14:N20)&lt;=10,SUM(N14:N20),"EXCEDE LOS 10 PUNTOS VALIDOS")</f>
        <v>7</v>
      </c>
    </row>
    <row r="23" spans="1:18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8" ht="24" thickBot="1" x14ac:dyDescent="0.3">
      <c r="A24" s="245" t="s">
        <v>32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7"/>
      <c r="M24" s="8"/>
      <c r="N24" s="40"/>
      <c r="R24" s="6">
        <f>29/360</f>
        <v>8.0555555555555561E-2</v>
      </c>
    </row>
    <row r="25" spans="1:18" ht="59.25" customHeight="1" thickBot="1" x14ac:dyDescent="0.3">
      <c r="A25" s="270" t="s">
        <v>33</v>
      </c>
      <c r="B25" s="271"/>
      <c r="C25" s="28"/>
      <c r="D25" s="272" t="s">
        <v>214</v>
      </c>
      <c r="E25" s="273"/>
      <c r="F25" s="273"/>
      <c r="G25" s="273"/>
      <c r="H25" s="273"/>
      <c r="I25" s="273"/>
      <c r="J25" s="273"/>
      <c r="K25" s="273"/>
      <c r="L25" s="274"/>
      <c r="M25" s="29"/>
      <c r="N25" s="30"/>
      <c r="P25" s="43"/>
      <c r="Q25" s="43"/>
    </row>
    <row r="26" spans="1:18" ht="16.5" thickBot="1" x14ac:dyDescent="0.3">
      <c r="A26" s="36"/>
      <c r="B26" s="37"/>
      <c r="C26" s="167"/>
      <c r="D26" s="39"/>
      <c r="E26" s="39"/>
      <c r="F26" s="39"/>
      <c r="G26" s="39"/>
      <c r="H26" s="39"/>
      <c r="I26" s="39"/>
      <c r="J26" s="39"/>
      <c r="K26" s="39"/>
      <c r="L26" s="39"/>
      <c r="M26" s="167"/>
      <c r="N26" s="40"/>
    </row>
    <row r="27" spans="1:18" ht="19.5" thickTop="1" thickBot="1" x14ac:dyDescent="0.3">
      <c r="A27" s="283" t="s">
        <v>34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5"/>
      <c r="M27" s="167"/>
      <c r="N27" s="160">
        <f>IF(N25&lt;=5,N25,"EXCEDE LOS 5 PUNTOS PERMITIDOS")</f>
        <v>0</v>
      </c>
      <c r="P27" s="43"/>
      <c r="Q27" s="43"/>
    </row>
    <row r="28" spans="1:18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8" ht="24" thickBot="1" x14ac:dyDescent="0.3">
      <c r="A29" s="245" t="s">
        <v>35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7"/>
      <c r="M29" s="45"/>
      <c r="N29" s="40"/>
    </row>
    <row r="30" spans="1:18" ht="58.5" customHeight="1" thickBot="1" x14ac:dyDescent="0.3">
      <c r="A30" s="270" t="s">
        <v>36</v>
      </c>
      <c r="B30" s="271"/>
      <c r="C30" s="28"/>
      <c r="D30" s="272" t="s">
        <v>213</v>
      </c>
      <c r="E30" s="273"/>
      <c r="F30" s="273"/>
      <c r="G30" s="273"/>
      <c r="H30" s="273"/>
      <c r="I30" s="273"/>
      <c r="J30" s="273"/>
      <c r="K30" s="273"/>
      <c r="L30" s="274"/>
      <c r="M30" s="29"/>
      <c r="N30" s="30">
        <v>5</v>
      </c>
    </row>
    <row r="31" spans="1:18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8" ht="19.5" thickTop="1" thickBot="1" x14ac:dyDescent="0.3">
      <c r="A32" s="283" t="s">
        <v>37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5"/>
      <c r="M32" s="167"/>
      <c r="N32" s="160">
        <f>IF(N30&lt;=5,N30,"EXCEDE LOS 5 PUNTOS PERMITIDOS")</f>
        <v>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45" t="s">
        <v>38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7"/>
      <c r="M34" s="8"/>
      <c r="N34" s="40"/>
    </row>
    <row r="35" spans="1:14" ht="57" customHeight="1" thickBot="1" x14ac:dyDescent="0.3">
      <c r="A35" s="275" t="s">
        <v>39</v>
      </c>
      <c r="B35" s="276"/>
      <c r="C35" s="28"/>
      <c r="D35" s="272" t="s">
        <v>215</v>
      </c>
      <c r="E35" s="273"/>
      <c r="F35" s="273"/>
      <c r="G35" s="273"/>
      <c r="H35" s="273"/>
      <c r="I35" s="273"/>
      <c r="J35" s="273"/>
      <c r="K35" s="273"/>
      <c r="L35" s="274"/>
      <c r="M35" s="29"/>
      <c r="N35" s="30"/>
    </row>
    <row r="36" spans="1:14" ht="16.5" thickBot="1" x14ac:dyDescent="0.3">
      <c r="A36" s="36"/>
      <c r="B36" s="37"/>
      <c r="C36" s="167"/>
      <c r="D36" s="39"/>
      <c r="E36" s="39"/>
      <c r="F36" s="39"/>
      <c r="G36" s="39"/>
      <c r="H36" s="39"/>
      <c r="I36" s="39"/>
      <c r="J36" s="39"/>
      <c r="K36" s="39"/>
      <c r="L36" s="39"/>
      <c r="M36" s="167"/>
      <c r="N36" s="40"/>
    </row>
    <row r="37" spans="1:14" ht="19.5" thickTop="1" thickBot="1" x14ac:dyDescent="0.3">
      <c r="A37" s="283" t="s">
        <v>40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5"/>
      <c r="M37" s="167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12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8" t="s">
        <v>42</v>
      </c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5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6" t="s">
        <v>43</v>
      </c>
      <c r="B57" s="287"/>
      <c r="C57" s="287"/>
      <c r="D57" s="287"/>
      <c r="E57" s="287"/>
      <c r="F57" s="288"/>
      <c r="G57" s="289"/>
      <c r="H57" s="53" t="s">
        <v>44</v>
      </c>
      <c r="I57" s="54" t="s">
        <v>45</v>
      </c>
      <c r="J57" s="55" t="s">
        <v>46</v>
      </c>
      <c r="K57" s="56" t="s">
        <v>47</v>
      </c>
      <c r="L57" s="163"/>
      <c r="M57" s="8"/>
      <c r="N57" s="57" t="s">
        <v>48</v>
      </c>
    </row>
    <row r="58" spans="1:14" ht="16.5" thickTop="1" thickBot="1" x14ac:dyDescent="0.3">
      <c r="A58" s="58">
        <v>1</v>
      </c>
      <c r="B58" s="295" t="s">
        <v>49</v>
      </c>
      <c r="C58" s="295"/>
      <c r="D58" s="295"/>
      <c r="E58" s="295"/>
      <c r="F58" s="296"/>
      <c r="G58" s="29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93" t="s">
        <v>51</v>
      </c>
      <c r="C59" s="297"/>
      <c r="D59" s="297"/>
      <c r="E59" s="297"/>
      <c r="F59" s="294"/>
      <c r="G59" s="29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97" t="s">
        <v>52</v>
      </c>
      <c r="C60" s="297"/>
      <c r="D60" s="297"/>
      <c r="E60" s="297"/>
      <c r="F60" s="294"/>
      <c r="G60" s="29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97" t="s">
        <v>54</v>
      </c>
      <c r="C61" s="297"/>
      <c r="D61" s="297"/>
      <c r="E61" s="297"/>
      <c r="F61" s="294"/>
      <c r="G61" s="29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97" t="s">
        <v>55</v>
      </c>
      <c r="C62" s="297"/>
      <c r="D62" s="297"/>
      <c r="E62" s="297"/>
      <c r="F62" s="294"/>
      <c r="G62" s="29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97" t="s">
        <v>56</v>
      </c>
      <c r="C63" s="297"/>
      <c r="D63" s="297"/>
      <c r="E63" s="297"/>
      <c r="F63" s="294"/>
      <c r="G63" s="29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98" t="s">
        <v>58</v>
      </c>
      <c r="C64" s="298"/>
      <c r="D64" s="298"/>
      <c r="E64" s="298"/>
      <c r="F64" s="299"/>
      <c r="G64" s="29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300" t="s">
        <v>59</v>
      </c>
      <c r="B65" s="301"/>
      <c r="C65" s="301"/>
      <c r="D65" s="301"/>
      <c r="E65" s="301"/>
      <c r="F65" s="301"/>
      <c r="G65" s="301"/>
      <c r="H65" s="30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303" t="s">
        <v>60</v>
      </c>
      <c r="B66" s="304"/>
      <c r="C66" s="304"/>
      <c r="D66" s="304"/>
      <c r="E66" s="304"/>
      <c r="F66" s="304"/>
      <c r="G66" s="304"/>
      <c r="H66" s="304"/>
      <c r="I66" s="305"/>
      <c r="J66" s="305"/>
      <c r="K66" s="30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6" t="s">
        <v>61</v>
      </c>
      <c r="B68" s="287"/>
      <c r="C68" s="287"/>
      <c r="D68" s="287"/>
      <c r="E68" s="287"/>
      <c r="F68" s="287"/>
      <c r="G68" s="307"/>
      <c r="H68" s="78" t="s">
        <v>44</v>
      </c>
      <c r="I68" s="54" t="s">
        <v>45</v>
      </c>
      <c r="J68" s="55" t="s">
        <v>46</v>
      </c>
      <c r="K68" s="56" t="s">
        <v>47</v>
      </c>
      <c r="L68" s="163"/>
      <c r="M68" s="8"/>
      <c r="N68" s="57" t="s">
        <v>48</v>
      </c>
    </row>
    <row r="69" spans="1:14" ht="17.25" thickTop="1" thickBot="1" x14ac:dyDescent="0.3">
      <c r="A69" s="58">
        <v>1</v>
      </c>
      <c r="B69" s="308" t="s">
        <v>62</v>
      </c>
      <c r="C69" s="308"/>
      <c r="D69" s="308"/>
      <c r="E69" s="308"/>
      <c r="F69" s="296"/>
      <c r="G69" s="29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93" t="s">
        <v>64</v>
      </c>
      <c r="C70" s="293"/>
      <c r="D70" s="293"/>
      <c r="E70" s="293"/>
      <c r="F70" s="294"/>
      <c r="G70" s="29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9" t="s">
        <v>65</v>
      </c>
      <c r="C71" s="309"/>
      <c r="D71" s="309"/>
      <c r="E71" s="309"/>
      <c r="F71" s="299"/>
      <c r="G71" s="29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70" t="s">
        <v>66</v>
      </c>
      <c r="C72" s="310"/>
      <c r="D72" s="310"/>
      <c r="E72" s="310"/>
      <c r="F72" s="310"/>
      <c r="G72" s="310"/>
      <c r="H72" s="27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11" t="s">
        <v>67</v>
      </c>
      <c r="B73" s="312"/>
      <c r="C73" s="312"/>
      <c r="D73" s="312"/>
      <c r="E73" s="312"/>
      <c r="F73" s="312"/>
      <c r="G73" s="312"/>
      <c r="H73" s="312"/>
      <c r="I73" s="312"/>
      <c r="J73" s="312"/>
      <c r="K73" s="313"/>
      <c r="L73" s="82"/>
      <c r="M73" s="45"/>
      <c r="N73" s="77">
        <f>N72/3</f>
        <v>0</v>
      </c>
    </row>
    <row r="74" spans="1:14" ht="19.5" thickTop="1" thickBot="1" x14ac:dyDescent="0.3">
      <c r="A74" s="314"/>
      <c r="B74" s="315"/>
      <c r="C74" s="315"/>
      <c r="D74" s="315"/>
      <c r="E74" s="315"/>
      <c r="F74" s="315"/>
      <c r="G74" s="315"/>
      <c r="H74" s="315"/>
      <c r="I74" s="315"/>
      <c r="J74" s="316"/>
      <c r="K74" s="316"/>
      <c r="L74" s="82"/>
      <c r="M74" s="45"/>
      <c r="N74" s="165"/>
    </row>
    <row r="75" spans="1:14" ht="26.25" thickBot="1" x14ac:dyDescent="0.3">
      <c r="A75" s="317" t="s">
        <v>68</v>
      </c>
      <c r="B75" s="318"/>
      <c r="C75" s="318"/>
      <c r="D75" s="318"/>
      <c r="E75" s="318"/>
      <c r="F75" s="318"/>
      <c r="G75" s="319"/>
      <c r="H75" s="93" t="s">
        <v>44</v>
      </c>
      <c r="I75" s="57" t="s">
        <v>45</v>
      </c>
      <c r="J75" s="163"/>
      <c r="K75" s="163"/>
      <c r="L75" s="82"/>
      <c r="M75" s="45"/>
      <c r="N75" s="94" t="s">
        <v>48</v>
      </c>
    </row>
    <row r="76" spans="1:14" ht="16.5" thickBot="1" x14ac:dyDescent="0.3">
      <c r="A76" s="95">
        <v>1</v>
      </c>
      <c r="B76" s="320" t="s">
        <v>69</v>
      </c>
      <c r="C76" s="320"/>
      <c r="D76" s="320"/>
      <c r="E76" s="320"/>
      <c r="F76" s="321"/>
      <c r="G76" s="32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93" t="s">
        <v>70</v>
      </c>
      <c r="C77" s="293"/>
      <c r="D77" s="293"/>
      <c r="E77" s="293"/>
      <c r="F77" s="294"/>
      <c r="G77" s="32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9" t="s">
        <v>71</v>
      </c>
      <c r="C78" s="309"/>
      <c r="D78" s="309"/>
      <c r="E78" s="309"/>
      <c r="F78" s="299"/>
      <c r="G78" s="32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25" t="s">
        <v>72</v>
      </c>
      <c r="B79" s="326"/>
      <c r="C79" s="326"/>
      <c r="D79" s="326"/>
      <c r="E79" s="326"/>
      <c r="F79" s="326"/>
      <c r="G79" s="326"/>
      <c r="H79" s="32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28" t="s">
        <v>73</v>
      </c>
      <c r="B80" s="329"/>
      <c r="C80" s="329"/>
      <c r="D80" s="329"/>
      <c r="E80" s="329"/>
      <c r="F80" s="329"/>
      <c r="G80" s="329"/>
      <c r="H80" s="329"/>
      <c r="I80" s="329"/>
      <c r="J80" s="329"/>
      <c r="K80" s="33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31"/>
      <c r="F81" s="331"/>
      <c r="G81" s="331"/>
      <c r="H81" s="331"/>
      <c r="I81" s="331"/>
      <c r="J81" s="331"/>
      <c r="K81" s="331"/>
      <c r="L81" s="331"/>
      <c r="M81" s="331"/>
      <c r="N81" s="33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8" t="s">
        <v>74</v>
      </c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5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42" t="s">
        <v>75</v>
      </c>
      <c r="B85" s="343"/>
      <c r="C85" s="343"/>
      <c r="D85" s="343"/>
      <c r="E85" s="343"/>
      <c r="F85" s="344"/>
      <c r="G85" s="345"/>
      <c r="H85" s="93" t="s">
        <v>44</v>
      </c>
      <c r="I85" s="163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46" t="s">
        <v>76</v>
      </c>
      <c r="C86" s="347"/>
      <c r="D86" s="347"/>
      <c r="E86" s="347"/>
      <c r="F86" s="348"/>
      <c r="G86" s="34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50" t="s">
        <v>78</v>
      </c>
      <c r="B88" s="351"/>
      <c r="C88" s="351"/>
      <c r="D88" s="351"/>
      <c r="E88" s="351"/>
      <c r="F88" s="351"/>
      <c r="G88" s="351"/>
      <c r="H88" s="351"/>
      <c r="I88" s="351"/>
      <c r="J88" s="35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53" t="s">
        <v>79</v>
      </c>
      <c r="B90" s="354"/>
      <c r="C90" s="354"/>
      <c r="D90" s="354"/>
      <c r="E90" s="354"/>
      <c r="F90" s="354"/>
      <c r="G90" s="354"/>
      <c r="H90" s="354"/>
      <c r="I90" s="354"/>
      <c r="J90" s="354"/>
      <c r="K90" s="354"/>
      <c r="L90" s="354"/>
      <c r="M90" s="354"/>
      <c r="N90" s="35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56" t="s">
        <v>23</v>
      </c>
      <c r="B92" s="357"/>
      <c r="C92" s="357"/>
      <c r="D92" s="357"/>
      <c r="E92" s="357"/>
      <c r="F92" s="357"/>
      <c r="G92" s="357"/>
      <c r="H92" s="357"/>
      <c r="I92" s="357"/>
      <c r="J92" s="358"/>
      <c r="K92" s="111"/>
      <c r="L92" s="111"/>
      <c r="M92" s="112"/>
      <c r="N92" s="113">
        <f>N40</f>
        <v>12</v>
      </c>
    </row>
    <row r="93" spans="1:14" ht="18" x14ac:dyDescent="0.25">
      <c r="A93" s="333" t="s">
        <v>80</v>
      </c>
      <c r="B93" s="334"/>
      <c r="C93" s="334"/>
      <c r="D93" s="334"/>
      <c r="E93" s="334"/>
      <c r="F93" s="334"/>
      <c r="G93" s="334"/>
      <c r="H93" s="334"/>
      <c r="I93" s="334"/>
      <c r="J93" s="335"/>
      <c r="K93" s="111"/>
      <c r="L93" s="111"/>
      <c r="M93" s="112"/>
      <c r="N93" s="114">
        <f>N66</f>
        <v>0</v>
      </c>
    </row>
    <row r="94" spans="1:14" ht="18" x14ac:dyDescent="0.25">
      <c r="A94" s="333" t="s">
        <v>81</v>
      </c>
      <c r="B94" s="334"/>
      <c r="C94" s="334"/>
      <c r="D94" s="334"/>
      <c r="E94" s="334"/>
      <c r="F94" s="334"/>
      <c r="G94" s="334"/>
      <c r="H94" s="334"/>
      <c r="I94" s="334"/>
      <c r="J94" s="335"/>
      <c r="K94" s="111"/>
      <c r="L94" s="111"/>
      <c r="M94" s="112"/>
      <c r="N94" s="115">
        <f>N73</f>
        <v>0</v>
      </c>
    </row>
    <row r="95" spans="1:14" ht="18" x14ac:dyDescent="0.25">
      <c r="A95" s="333" t="s">
        <v>82</v>
      </c>
      <c r="B95" s="334"/>
      <c r="C95" s="334"/>
      <c r="D95" s="334"/>
      <c r="E95" s="334"/>
      <c r="F95" s="334"/>
      <c r="G95" s="334"/>
      <c r="H95" s="334"/>
      <c r="I95" s="334"/>
      <c r="J95" s="335"/>
      <c r="K95" s="111"/>
      <c r="L95" s="111"/>
      <c r="M95" s="112"/>
      <c r="N95" s="116">
        <f>N80</f>
        <v>0</v>
      </c>
    </row>
    <row r="96" spans="1:14" ht="18.75" thickBot="1" x14ac:dyDescent="0.3">
      <c r="A96" s="336" t="s">
        <v>83</v>
      </c>
      <c r="B96" s="337"/>
      <c r="C96" s="337"/>
      <c r="D96" s="337"/>
      <c r="E96" s="337"/>
      <c r="F96" s="337"/>
      <c r="G96" s="337"/>
      <c r="H96" s="337"/>
      <c r="I96" s="337"/>
      <c r="J96" s="33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9" t="s">
        <v>84</v>
      </c>
      <c r="B97" s="340"/>
      <c r="C97" s="340"/>
      <c r="D97" s="340"/>
      <c r="E97" s="340"/>
      <c r="F97" s="340"/>
      <c r="G97" s="340"/>
      <c r="H97" s="340"/>
      <c r="I97" s="340"/>
      <c r="J97" s="341"/>
      <c r="K97" s="117"/>
      <c r="L97" s="118"/>
      <c r="M97" s="119"/>
      <c r="N97" s="120">
        <f>SUM(N92:N96)</f>
        <v>12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8"/>
  <sheetViews>
    <sheetView workbookViewId="0">
      <selection activeCell="D14" sqref="D14:L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4"/>
      <c r="B1" s="235"/>
      <c r="C1" s="238" t="s">
        <v>9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16" ht="51" customHeight="1" thickBot="1" x14ac:dyDescent="0.3">
      <c r="A2" s="236"/>
      <c r="B2" s="237"/>
      <c r="C2" s="238" t="s">
        <v>10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P2" s="161" t="str">
        <f ca="1">MID(CELL("nombrearchivo",'13'!E9),FIND("]", CELL("nombrearchivo",'13'!E9),1)+1,LEN(CELL("nombrearchivo",'13'!E9))-FIND("]",CELL("nombrearchivo",'13'!E9),1))</f>
        <v>13</v>
      </c>
    </row>
    <row r="3" spans="1:16" ht="15.75" x14ac:dyDescent="0.25">
      <c r="A3" s="241" t="s">
        <v>11</v>
      </c>
      <c r="B3" s="242"/>
      <c r="C3" s="242"/>
      <c r="D3" s="242"/>
      <c r="E3" s="7" t="str">
        <f>GENERAL!Z$2</f>
        <v>PLANTA</v>
      </c>
      <c r="F3" s="243"/>
      <c r="G3" s="243"/>
      <c r="H3" s="243"/>
      <c r="I3" s="243"/>
      <c r="J3" s="243"/>
      <c r="K3" s="243"/>
      <c r="L3" s="243"/>
      <c r="M3" s="243"/>
      <c r="N3" s="244"/>
    </row>
    <row r="4" spans="1:16" ht="15.75" x14ac:dyDescent="0.25">
      <c r="A4" s="230" t="s">
        <v>12</v>
      </c>
      <c r="B4" s="231"/>
      <c r="C4" s="231"/>
      <c r="D4" s="231"/>
      <c r="E4" s="8" t="str">
        <f>GENERAL!A$2</f>
        <v>IDEAD-P-10-1</v>
      </c>
      <c r="F4" s="232"/>
      <c r="G4" s="232"/>
      <c r="H4" s="232"/>
      <c r="I4" s="232"/>
      <c r="J4" s="232"/>
      <c r="K4" s="232"/>
      <c r="L4" s="232"/>
      <c r="M4" s="232"/>
      <c r="N4" s="233"/>
    </row>
    <row r="5" spans="1:16" ht="15.75" x14ac:dyDescent="0.25">
      <c r="A5" s="230" t="s">
        <v>13</v>
      </c>
      <c r="B5" s="231"/>
      <c r="C5" s="231"/>
      <c r="D5" s="231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8" t="s">
        <v>14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50"/>
    </row>
    <row r="8" spans="1:16" x14ac:dyDescent="0.25">
      <c r="A8" s="251" t="s">
        <v>15</v>
      </c>
      <c r="B8" s="252"/>
      <c r="C8" s="255" t="s">
        <v>16</v>
      </c>
      <c r="D8" s="156"/>
      <c r="E8" s="257" t="s">
        <v>17</v>
      </c>
      <c r="F8" s="257" t="s">
        <v>18</v>
      </c>
      <c r="G8" s="257" t="s">
        <v>19</v>
      </c>
      <c r="H8" s="257" t="s">
        <v>20</v>
      </c>
      <c r="I8" s="257" t="s">
        <v>21</v>
      </c>
      <c r="J8" s="259" t="s">
        <v>22</v>
      </c>
      <c r="K8" s="157"/>
      <c r="L8" s="261"/>
      <c r="M8" s="261"/>
      <c r="N8" s="263" t="s">
        <v>23</v>
      </c>
    </row>
    <row r="9" spans="1:16" ht="31.5" customHeight="1" thickBot="1" x14ac:dyDescent="0.3">
      <c r="A9" s="253"/>
      <c r="B9" s="254"/>
      <c r="C9" s="256"/>
      <c r="D9" s="17"/>
      <c r="E9" s="258"/>
      <c r="F9" s="258"/>
      <c r="G9" s="258"/>
      <c r="H9" s="258"/>
      <c r="I9" s="258"/>
      <c r="J9" s="260"/>
      <c r="K9" s="158"/>
      <c r="L9" s="262"/>
      <c r="M9" s="262"/>
      <c r="N9" s="264"/>
    </row>
    <row r="10" spans="1:16" ht="44.25" customHeight="1" thickBot="1" x14ac:dyDescent="0.3">
      <c r="A10" s="265" t="str">
        <f ca="1">CONCATENATE((INDIRECT("GENERAL!D"&amp;P2+5))," ",((INDIRECT("GENERAL!E"&amp;P2+5))))</f>
        <v xml:space="preserve">CELY ARANDA JOHANA CAROLINA </v>
      </c>
      <c r="B10" s="26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67" t="s">
        <v>24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9"/>
      <c r="N12" s="27" t="s">
        <v>25</v>
      </c>
    </row>
    <row r="13" spans="1:16" ht="24" thickBot="1" x14ac:dyDescent="0.3">
      <c r="A13" s="245" t="s">
        <v>26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7"/>
      <c r="M13" s="8"/>
      <c r="N13" s="26"/>
    </row>
    <row r="14" spans="1:16" ht="31.5" customHeight="1" thickBot="1" x14ac:dyDescent="0.3">
      <c r="A14" s="270" t="s">
        <v>27</v>
      </c>
      <c r="B14" s="271"/>
      <c r="C14" s="28"/>
      <c r="D14" s="272" t="str">
        <f ca="1">(INDIRECT("GENERAL!J"&amp;P2+5))</f>
        <v>PSICOLOGO/ UNIVERSIDAD DE IBAGUE/ 2005</v>
      </c>
      <c r="E14" s="273"/>
      <c r="F14" s="273"/>
      <c r="G14" s="273"/>
      <c r="H14" s="273"/>
      <c r="I14" s="273"/>
      <c r="J14" s="273"/>
      <c r="K14" s="273"/>
      <c r="L14" s="27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5" t="s">
        <v>28</v>
      </c>
      <c r="B16" s="276"/>
      <c r="C16" s="8"/>
      <c r="D16" s="34"/>
      <c r="E16" s="277" t="str">
        <f ca="1">(INDIRECT("GENERAL!K"&amp;P2+5))</f>
        <v>ESPECIALISTA EN PSICOLOGIA CLINICA/ 2006</v>
      </c>
      <c r="F16" s="278"/>
      <c r="G16" s="278"/>
      <c r="H16" s="278"/>
      <c r="I16" s="278"/>
      <c r="J16" s="278"/>
      <c r="K16" s="278"/>
      <c r="L16" s="27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5" t="s">
        <v>29</v>
      </c>
      <c r="B18" s="276"/>
      <c r="C18" s="28"/>
      <c r="D18" s="155"/>
      <c r="E18" s="278" t="str">
        <f ca="1">(INDIRECT("GENERAL!L"&amp;P2+5))</f>
        <v>MAGISTER EN AVANCES EN INVESTIGACION EN TRATAMIENTOS EN PSICOPATOLIGIA Y SALUD/ UNIVERSIDAD DE VALENCIA/ 2011</v>
      </c>
      <c r="F18" s="278"/>
      <c r="G18" s="278"/>
      <c r="H18" s="278"/>
      <c r="I18" s="278"/>
      <c r="J18" s="278"/>
      <c r="K18" s="278"/>
      <c r="L18" s="27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5" t="s">
        <v>30</v>
      </c>
      <c r="B20" s="276"/>
      <c r="C20" s="28"/>
      <c r="D20" s="280" t="str">
        <f ca="1">(INDIRECT("GENERAL!M"&amp;P2+5))</f>
        <v>NO REGISTRA</v>
      </c>
      <c r="E20" s="281"/>
      <c r="F20" s="281"/>
      <c r="G20" s="281"/>
      <c r="H20" s="281"/>
      <c r="I20" s="281"/>
      <c r="J20" s="281"/>
      <c r="K20" s="281"/>
      <c r="L20" s="282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45" t="s">
        <v>32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7"/>
      <c r="M24" s="8"/>
      <c r="N24" s="40"/>
    </row>
    <row r="25" spans="1:17" ht="68.25" customHeight="1" thickBot="1" x14ac:dyDescent="0.3">
      <c r="A25" s="270" t="s">
        <v>33</v>
      </c>
      <c r="B25" s="271"/>
      <c r="C25" s="28"/>
      <c r="D25" s="272"/>
      <c r="E25" s="273"/>
      <c r="F25" s="273"/>
      <c r="G25" s="273"/>
      <c r="H25" s="273"/>
      <c r="I25" s="273"/>
      <c r="J25" s="273"/>
      <c r="K25" s="273"/>
      <c r="L25" s="274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83" t="s">
        <v>34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5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45" t="s">
        <v>35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7"/>
      <c r="M29" s="45"/>
      <c r="N29" s="40"/>
    </row>
    <row r="30" spans="1:17" ht="35.25" customHeight="1" thickBot="1" x14ac:dyDescent="0.3">
      <c r="A30" s="270" t="s">
        <v>36</v>
      </c>
      <c r="B30" s="271"/>
      <c r="C30" s="28"/>
      <c r="D30" s="272"/>
      <c r="E30" s="273"/>
      <c r="F30" s="273"/>
      <c r="G30" s="273"/>
      <c r="H30" s="273"/>
      <c r="I30" s="273"/>
      <c r="J30" s="273"/>
      <c r="K30" s="273"/>
      <c r="L30" s="27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3" t="s">
        <v>37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5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45" t="s">
        <v>38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7"/>
      <c r="M34" s="8"/>
      <c r="N34" s="40"/>
    </row>
    <row r="35" spans="1:14" ht="39.75" customHeight="1" thickBot="1" x14ac:dyDescent="0.3">
      <c r="A35" s="275" t="s">
        <v>39</v>
      </c>
      <c r="B35" s="276"/>
      <c r="C35" s="28"/>
      <c r="D35" s="272"/>
      <c r="E35" s="273"/>
      <c r="F35" s="273"/>
      <c r="G35" s="273"/>
      <c r="H35" s="273"/>
      <c r="I35" s="273"/>
      <c r="J35" s="273"/>
      <c r="K35" s="273"/>
      <c r="L35" s="274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83" t="s">
        <v>40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5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8" t="s">
        <v>42</v>
      </c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5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6" t="s">
        <v>43</v>
      </c>
      <c r="B57" s="287"/>
      <c r="C57" s="287"/>
      <c r="D57" s="287"/>
      <c r="E57" s="287"/>
      <c r="F57" s="288"/>
      <c r="G57" s="289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95" t="s">
        <v>49</v>
      </c>
      <c r="C58" s="295"/>
      <c r="D58" s="295"/>
      <c r="E58" s="295"/>
      <c r="F58" s="296"/>
      <c r="G58" s="29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93" t="s">
        <v>51</v>
      </c>
      <c r="C59" s="297"/>
      <c r="D59" s="297"/>
      <c r="E59" s="297"/>
      <c r="F59" s="294"/>
      <c r="G59" s="29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97" t="s">
        <v>52</v>
      </c>
      <c r="C60" s="297"/>
      <c r="D60" s="297"/>
      <c r="E60" s="297"/>
      <c r="F60" s="294"/>
      <c r="G60" s="29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97" t="s">
        <v>54</v>
      </c>
      <c r="C61" s="297"/>
      <c r="D61" s="297"/>
      <c r="E61" s="297"/>
      <c r="F61" s="294"/>
      <c r="G61" s="29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97" t="s">
        <v>55</v>
      </c>
      <c r="C62" s="297"/>
      <c r="D62" s="297"/>
      <c r="E62" s="297"/>
      <c r="F62" s="294"/>
      <c r="G62" s="29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97" t="s">
        <v>56</v>
      </c>
      <c r="C63" s="297"/>
      <c r="D63" s="297"/>
      <c r="E63" s="297"/>
      <c r="F63" s="294"/>
      <c r="G63" s="29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98" t="s">
        <v>58</v>
      </c>
      <c r="C64" s="298"/>
      <c r="D64" s="298"/>
      <c r="E64" s="298"/>
      <c r="F64" s="299"/>
      <c r="G64" s="29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300" t="s">
        <v>59</v>
      </c>
      <c r="B65" s="301"/>
      <c r="C65" s="301"/>
      <c r="D65" s="301"/>
      <c r="E65" s="301"/>
      <c r="F65" s="301"/>
      <c r="G65" s="301"/>
      <c r="H65" s="30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303" t="s">
        <v>60</v>
      </c>
      <c r="B66" s="304"/>
      <c r="C66" s="304"/>
      <c r="D66" s="304"/>
      <c r="E66" s="304"/>
      <c r="F66" s="304"/>
      <c r="G66" s="304"/>
      <c r="H66" s="304"/>
      <c r="I66" s="305"/>
      <c r="J66" s="305"/>
      <c r="K66" s="30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6" t="s">
        <v>61</v>
      </c>
      <c r="B68" s="287"/>
      <c r="C68" s="287"/>
      <c r="D68" s="287"/>
      <c r="E68" s="287"/>
      <c r="F68" s="287"/>
      <c r="G68" s="307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308" t="s">
        <v>62</v>
      </c>
      <c r="C69" s="308"/>
      <c r="D69" s="308"/>
      <c r="E69" s="308"/>
      <c r="F69" s="296"/>
      <c r="G69" s="29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93" t="s">
        <v>64</v>
      </c>
      <c r="C70" s="293"/>
      <c r="D70" s="293"/>
      <c r="E70" s="293"/>
      <c r="F70" s="294"/>
      <c r="G70" s="29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9" t="s">
        <v>65</v>
      </c>
      <c r="C71" s="309"/>
      <c r="D71" s="309"/>
      <c r="E71" s="309"/>
      <c r="F71" s="299"/>
      <c r="G71" s="29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70" t="s">
        <v>66</v>
      </c>
      <c r="C72" s="310"/>
      <c r="D72" s="310"/>
      <c r="E72" s="310"/>
      <c r="F72" s="310"/>
      <c r="G72" s="310"/>
      <c r="H72" s="27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11" t="s">
        <v>67</v>
      </c>
      <c r="B73" s="312"/>
      <c r="C73" s="312"/>
      <c r="D73" s="312"/>
      <c r="E73" s="312"/>
      <c r="F73" s="312"/>
      <c r="G73" s="312"/>
      <c r="H73" s="312"/>
      <c r="I73" s="312"/>
      <c r="J73" s="312"/>
      <c r="K73" s="313"/>
      <c r="L73" s="82"/>
      <c r="M73" s="45"/>
      <c r="N73" s="77">
        <f>N72/3</f>
        <v>0</v>
      </c>
    </row>
    <row r="74" spans="1:14" ht="19.5" thickTop="1" thickBot="1" x14ac:dyDescent="0.3">
      <c r="A74" s="314"/>
      <c r="B74" s="315"/>
      <c r="C74" s="315"/>
      <c r="D74" s="315"/>
      <c r="E74" s="315"/>
      <c r="F74" s="315"/>
      <c r="G74" s="315"/>
      <c r="H74" s="315"/>
      <c r="I74" s="315"/>
      <c r="J74" s="316"/>
      <c r="K74" s="316"/>
      <c r="L74" s="82"/>
      <c r="M74" s="45"/>
      <c r="N74" s="159"/>
    </row>
    <row r="75" spans="1:14" ht="26.25" thickBot="1" x14ac:dyDescent="0.3">
      <c r="A75" s="317" t="s">
        <v>68</v>
      </c>
      <c r="B75" s="318"/>
      <c r="C75" s="318"/>
      <c r="D75" s="318"/>
      <c r="E75" s="318"/>
      <c r="F75" s="318"/>
      <c r="G75" s="31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320" t="s">
        <v>69</v>
      </c>
      <c r="C76" s="320"/>
      <c r="D76" s="320"/>
      <c r="E76" s="320"/>
      <c r="F76" s="321"/>
      <c r="G76" s="32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93" t="s">
        <v>70</v>
      </c>
      <c r="C77" s="293"/>
      <c r="D77" s="293"/>
      <c r="E77" s="293"/>
      <c r="F77" s="294"/>
      <c r="G77" s="32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9" t="s">
        <v>71</v>
      </c>
      <c r="C78" s="309"/>
      <c r="D78" s="309"/>
      <c r="E78" s="309"/>
      <c r="F78" s="299"/>
      <c r="G78" s="32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25" t="s">
        <v>72</v>
      </c>
      <c r="B79" s="326"/>
      <c r="C79" s="326"/>
      <c r="D79" s="326"/>
      <c r="E79" s="326"/>
      <c r="F79" s="326"/>
      <c r="G79" s="326"/>
      <c r="H79" s="32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28" t="s">
        <v>73</v>
      </c>
      <c r="B80" s="329"/>
      <c r="C80" s="329"/>
      <c r="D80" s="329"/>
      <c r="E80" s="329"/>
      <c r="F80" s="329"/>
      <c r="G80" s="329"/>
      <c r="H80" s="329"/>
      <c r="I80" s="329"/>
      <c r="J80" s="329"/>
      <c r="K80" s="33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31"/>
      <c r="F81" s="331"/>
      <c r="G81" s="331"/>
      <c r="H81" s="331"/>
      <c r="I81" s="331"/>
      <c r="J81" s="331"/>
      <c r="K81" s="331"/>
      <c r="L81" s="331"/>
      <c r="M81" s="331"/>
      <c r="N81" s="33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8" t="s">
        <v>74</v>
      </c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5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42" t="s">
        <v>75</v>
      </c>
      <c r="B85" s="343"/>
      <c r="C85" s="343"/>
      <c r="D85" s="343"/>
      <c r="E85" s="343"/>
      <c r="F85" s="344"/>
      <c r="G85" s="345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46" t="s">
        <v>76</v>
      </c>
      <c r="C86" s="347"/>
      <c r="D86" s="347"/>
      <c r="E86" s="347"/>
      <c r="F86" s="348"/>
      <c r="G86" s="34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50" t="s">
        <v>78</v>
      </c>
      <c r="B88" s="351"/>
      <c r="C88" s="351"/>
      <c r="D88" s="351"/>
      <c r="E88" s="351"/>
      <c r="F88" s="351"/>
      <c r="G88" s="351"/>
      <c r="H88" s="351"/>
      <c r="I88" s="351"/>
      <c r="J88" s="35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53" t="s">
        <v>79</v>
      </c>
      <c r="B90" s="354"/>
      <c r="C90" s="354"/>
      <c r="D90" s="354"/>
      <c r="E90" s="354"/>
      <c r="F90" s="354"/>
      <c r="G90" s="354"/>
      <c r="H90" s="354"/>
      <c r="I90" s="354"/>
      <c r="J90" s="354"/>
      <c r="K90" s="354"/>
      <c r="L90" s="354"/>
      <c r="M90" s="354"/>
      <c r="N90" s="35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56" t="s">
        <v>23</v>
      </c>
      <c r="B92" s="357"/>
      <c r="C92" s="357"/>
      <c r="D92" s="357"/>
      <c r="E92" s="357"/>
      <c r="F92" s="357"/>
      <c r="G92" s="357"/>
      <c r="H92" s="357"/>
      <c r="I92" s="357"/>
      <c r="J92" s="358"/>
      <c r="K92" s="111"/>
      <c r="L92" s="111"/>
      <c r="M92" s="112"/>
      <c r="N92" s="113">
        <f>N40</f>
        <v>0</v>
      </c>
    </row>
    <row r="93" spans="1:14" ht="18" x14ac:dyDescent="0.25">
      <c r="A93" s="333" t="s">
        <v>80</v>
      </c>
      <c r="B93" s="334"/>
      <c r="C93" s="334"/>
      <c r="D93" s="334"/>
      <c r="E93" s="334"/>
      <c r="F93" s="334"/>
      <c r="G93" s="334"/>
      <c r="H93" s="334"/>
      <c r="I93" s="334"/>
      <c r="J93" s="335"/>
      <c r="K93" s="111"/>
      <c r="L93" s="111"/>
      <c r="M93" s="112"/>
      <c r="N93" s="114">
        <f>N66</f>
        <v>0</v>
      </c>
    </row>
    <row r="94" spans="1:14" ht="18" x14ac:dyDescent="0.25">
      <c r="A94" s="333" t="s">
        <v>81</v>
      </c>
      <c r="B94" s="334"/>
      <c r="C94" s="334"/>
      <c r="D94" s="334"/>
      <c r="E94" s="334"/>
      <c r="F94" s="334"/>
      <c r="G94" s="334"/>
      <c r="H94" s="334"/>
      <c r="I94" s="334"/>
      <c r="J94" s="335"/>
      <c r="K94" s="111"/>
      <c r="L94" s="111"/>
      <c r="M94" s="112"/>
      <c r="N94" s="115">
        <f>N73</f>
        <v>0</v>
      </c>
    </row>
    <row r="95" spans="1:14" ht="18" x14ac:dyDescent="0.25">
      <c r="A95" s="333" t="s">
        <v>82</v>
      </c>
      <c r="B95" s="334"/>
      <c r="C95" s="334"/>
      <c r="D95" s="334"/>
      <c r="E95" s="334"/>
      <c r="F95" s="334"/>
      <c r="G95" s="334"/>
      <c r="H95" s="334"/>
      <c r="I95" s="334"/>
      <c r="J95" s="335"/>
      <c r="K95" s="111"/>
      <c r="L95" s="111"/>
      <c r="M95" s="112"/>
      <c r="N95" s="116">
        <f>N80</f>
        <v>0</v>
      </c>
    </row>
    <row r="96" spans="1:14" ht="18.75" thickBot="1" x14ac:dyDescent="0.3">
      <c r="A96" s="336" t="s">
        <v>83</v>
      </c>
      <c r="B96" s="337"/>
      <c r="C96" s="337"/>
      <c r="D96" s="337"/>
      <c r="E96" s="337"/>
      <c r="F96" s="337"/>
      <c r="G96" s="337"/>
      <c r="H96" s="337"/>
      <c r="I96" s="337"/>
      <c r="J96" s="33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9" t="s">
        <v>84</v>
      </c>
      <c r="B97" s="340"/>
      <c r="C97" s="340"/>
      <c r="D97" s="340"/>
      <c r="E97" s="340"/>
      <c r="F97" s="340"/>
      <c r="G97" s="340"/>
      <c r="H97" s="340"/>
      <c r="I97" s="340"/>
      <c r="J97" s="34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98"/>
  <sheetViews>
    <sheetView workbookViewId="0">
      <selection activeCell="D30" sqref="D30:L3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4"/>
      <c r="B1" s="235"/>
      <c r="C1" s="238" t="s">
        <v>9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16" ht="21.75" thickBot="1" x14ac:dyDescent="0.3">
      <c r="A2" s="236"/>
      <c r="B2" s="237"/>
      <c r="C2" s="238" t="s">
        <v>10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P2" s="161" t="str">
        <f ca="1">MID(CELL("nombrearchivo",'13'!E9),FIND("]", CELL("nombrearchivo",'13'!E9),1)+1,LEN(CELL("nombrearchivo",'13'!E9))-FIND("]",CELL("nombrearchivo",'13'!E9),1))</f>
        <v>13</v>
      </c>
    </row>
    <row r="3" spans="1:16" ht="15.75" x14ac:dyDescent="0.25">
      <c r="A3" s="241" t="s">
        <v>11</v>
      </c>
      <c r="B3" s="242"/>
      <c r="C3" s="242"/>
      <c r="D3" s="242"/>
      <c r="E3" s="7" t="str">
        <f>GENERAL!Z$2</f>
        <v>PLANTA</v>
      </c>
      <c r="F3" s="243"/>
      <c r="G3" s="243"/>
      <c r="H3" s="243"/>
      <c r="I3" s="243"/>
      <c r="J3" s="243"/>
      <c r="K3" s="243"/>
      <c r="L3" s="243"/>
      <c r="M3" s="243"/>
      <c r="N3" s="244"/>
    </row>
    <row r="4" spans="1:16" ht="15.75" x14ac:dyDescent="0.25">
      <c r="A4" s="230" t="s">
        <v>12</v>
      </c>
      <c r="B4" s="231"/>
      <c r="C4" s="231"/>
      <c r="D4" s="231"/>
      <c r="E4" s="8" t="str">
        <f>GENERAL!A$2</f>
        <v>IDEAD-P-10-1</v>
      </c>
      <c r="F4" s="232"/>
      <c r="G4" s="232"/>
      <c r="H4" s="232"/>
      <c r="I4" s="232"/>
      <c r="J4" s="232"/>
      <c r="K4" s="232"/>
      <c r="L4" s="232"/>
      <c r="M4" s="232"/>
      <c r="N4" s="233"/>
    </row>
    <row r="5" spans="1:16" ht="15.75" x14ac:dyDescent="0.25">
      <c r="A5" s="230" t="s">
        <v>13</v>
      </c>
      <c r="B5" s="231"/>
      <c r="C5" s="231"/>
      <c r="D5" s="231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8" t="s">
        <v>14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50"/>
    </row>
    <row r="8" spans="1:16" ht="26.25" customHeight="1" x14ac:dyDescent="0.25">
      <c r="A8" s="251" t="s">
        <v>15</v>
      </c>
      <c r="B8" s="252"/>
      <c r="C8" s="255" t="s">
        <v>16</v>
      </c>
      <c r="D8" s="174"/>
      <c r="E8" s="257" t="s">
        <v>17</v>
      </c>
      <c r="F8" s="257" t="s">
        <v>18</v>
      </c>
      <c r="G8" s="257" t="s">
        <v>19</v>
      </c>
      <c r="H8" s="257" t="s">
        <v>20</v>
      </c>
      <c r="I8" s="257" t="s">
        <v>21</v>
      </c>
      <c r="J8" s="259" t="s">
        <v>22</v>
      </c>
      <c r="K8" s="175"/>
      <c r="L8" s="261"/>
      <c r="M8" s="261"/>
      <c r="N8" s="263" t="s">
        <v>23</v>
      </c>
    </row>
    <row r="9" spans="1:16" ht="26.25" customHeight="1" thickBot="1" x14ac:dyDescent="0.3">
      <c r="A9" s="253"/>
      <c r="B9" s="254"/>
      <c r="C9" s="256"/>
      <c r="D9" s="17"/>
      <c r="E9" s="258"/>
      <c r="F9" s="258"/>
      <c r="G9" s="258"/>
      <c r="H9" s="258"/>
      <c r="I9" s="258"/>
      <c r="J9" s="260"/>
      <c r="K9" s="176"/>
      <c r="L9" s="262"/>
      <c r="M9" s="262"/>
      <c r="N9" s="264"/>
    </row>
    <row r="10" spans="1:16" ht="42" customHeight="1" thickBot="1" x14ac:dyDescent="0.3">
      <c r="A10" s="265" t="str">
        <f ca="1">CONCATENATE((INDIRECT("GENERAL!D"&amp;P2+14))," ",((INDIRECT("GENERAL!E"&amp;P2+14))))</f>
        <v xml:space="preserve"> </v>
      </c>
      <c r="B10" s="26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67" t="s">
        <v>24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9"/>
      <c r="N12" s="27" t="s">
        <v>25</v>
      </c>
    </row>
    <row r="13" spans="1:16" ht="24" thickBot="1" x14ac:dyDescent="0.3">
      <c r="A13" s="245" t="s">
        <v>26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7"/>
      <c r="M13" s="8"/>
      <c r="N13" s="26"/>
    </row>
    <row r="14" spans="1:16" ht="52.5" customHeight="1" thickBot="1" x14ac:dyDescent="0.3">
      <c r="A14" s="270" t="s">
        <v>27</v>
      </c>
      <c r="B14" s="271"/>
      <c r="C14" s="28"/>
      <c r="D14" s="272">
        <f ca="1">(INDIRECT("GENERAL!J"&amp;P2+14))</f>
        <v>0</v>
      </c>
      <c r="E14" s="273"/>
      <c r="F14" s="273"/>
      <c r="G14" s="273"/>
      <c r="H14" s="273"/>
      <c r="I14" s="273"/>
      <c r="J14" s="273"/>
      <c r="K14" s="273"/>
      <c r="L14" s="27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43.5" customHeight="1" thickBot="1" x14ac:dyDescent="0.3">
      <c r="A16" s="275" t="s">
        <v>28</v>
      </c>
      <c r="B16" s="276"/>
      <c r="C16" s="8"/>
      <c r="D16" s="34"/>
      <c r="E16" s="277">
        <f ca="1">(INDIRECT("GENERAL!K"&amp;P2+14))</f>
        <v>0</v>
      </c>
      <c r="F16" s="278"/>
      <c r="G16" s="278"/>
      <c r="H16" s="278"/>
      <c r="I16" s="278"/>
      <c r="J16" s="278"/>
      <c r="K16" s="278"/>
      <c r="L16" s="279"/>
      <c r="M16" s="29"/>
      <c r="N16" s="30"/>
    </row>
    <row r="17" spans="1:20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20" ht="41.25" customHeight="1" thickBot="1" x14ac:dyDescent="0.3">
      <c r="A18" s="275" t="s">
        <v>29</v>
      </c>
      <c r="B18" s="276"/>
      <c r="C18" s="28"/>
      <c r="D18" s="178"/>
      <c r="E18" s="278">
        <f ca="1">(INDIRECT("GENERAL!L"&amp;P2+14))</f>
        <v>0</v>
      </c>
      <c r="F18" s="278"/>
      <c r="G18" s="278"/>
      <c r="H18" s="278"/>
      <c r="I18" s="278"/>
      <c r="J18" s="278"/>
      <c r="K18" s="278"/>
      <c r="L18" s="279"/>
      <c r="M18" s="29"/>
      <c r="N18" s="30"/>
    </row>
    <row r="19" spans="1:20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20" ht="66.75" customHeight="1" thickBot="1" x14ac:dyDescent="0.3">
      <c r="A20" s="275" t="s">
        <v>30</v>
      </c>
      <c r="B20" s="276"/>
      <c r="C20" s="28"/>
      <c r="D20" s="280">
        <f ca="1">(INDIRECT("GENERAL!M"&amp;P2+14))</f>
        <v>0</v>
      </c>
      <c r="E20" s="281"/>
      <c r="F20" s="281"/>
      <c r="G20" s="281"/>
      <c r="H20" s="281"/>
      <c r="I20" s="281"/>
      <c r="J20" s="281"/>
      <c r="K20" s="281"/>
      <c r="L20" s="282"/>
      <c r="M20" s="29"/>
      <c r="N20" s="30"/>
      <c r="Q20" s="6">
        <f>157+157+394+384+320+328+410+240</f>
        <v>2390</v>
      </c>
    </row>
    <row r="21" spans="1:20" ht="16.5" thickBot="1" x14ac:dyDescent="0.3">
      <c r="A21" s="36"/>
      <c r="B21" s="37"/>
      <c r="C21" s="179"/>
      <c r="D21" s="39"/>
      <c r="E21" s="39"/>
      <c r="F21" s="39"/>
      <c r="G21" s="39"/>
      <c r="H21" s="39"/>
      <c r="I21" s="39"/>
      <c r="J21" s="39"/>
      <c r="K21" s="39"/>
      <c r="L21" s="39"/>
      <c r="M21" s="179"/>
      <c r="N21" s="40"/>
      <c r="Q21" s="6">
        <f>+Q20/480</f>
        <v>4.979166666666667</v>
      </c>
    </row>
    <row r="22" spans="1:20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0">
        <f>IF( SUM(N14:N20)&lt;=10,SUM(N14:N20),"EXCEDE LOS 10 PUNTOS VALIDOS")</f>
        <v>0</v>
      </c>
    </row>
    <row r="23" spans="1:20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20" ht="24" thickBot="1" x14ac:dyDescent="0.3">
      <c r="A24" s="245" t="s">
        <v>32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7"/>
      <c r="M24" s="8"/>
      <c r="N24" s="40"/>
      <c r="R24" s="6">
        <f>29/360</f>
        <v>8.0555555555555561E-2</v>
      </c>
    </row>
    <row r="25" spans="1:20" ht="74.25" customHeight="1" thickBot="1" x14ac:dyDescent="0.3">
      <c r="A25" s="270" t="s">
        <v>33</v>
      </c>
      <c r="B25" s="271"/>
      <c r="C25" s="28"/>
      <c r="D25" s="362"/>
      <c r="E25" s="273"/>
      <c r="F25" s="273"/>
      <c r="G25" s="273"/>
      <c r="H25" s="273"/>
      <c r="I25" s="273"/>
      <c r="J25" s="273"/>
      <c r="K25" s="273"/>
      <c r="L25" s="274"/>
      <c r="M25" s="29"/>
      <c r="N25" s="30"/>
      <c r="P25" s="43"/>
      <c r="Q25" s="43"/>
    </row>
    <row r="26" spans="1:20" ht="16.5" thickBot="1" x14ac:dyDescent="0.3">
      <c r="A26" s="36"/>
      <c r="B26" s="37"/>
      <c r="C26" s="179"/>
      <c r="D26" s="39"/>
      <c r="E26" s="39"/>
      <c r="F26" s="39"/>
      <c r="G26" s="39"/>
      <c r="H26" s="39"/>
      <c r="I26" s="39"/>
      <c r="J26" s="39"/>
      <c r="K26" s="39"/>
      <c r="L26" s="39"/>
      <c r="M26" s="179"/>
      <c r="N26" s="40"/>
    </row>
    <row r="27" spans="1:20" ht="19.5" thickTop="1" thickBot="1" x14ac:dyDescent="0.3">
      <c r="A27" s="359" t="s">
        <v>34</v>
      </c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1"/>
      <c r="M27" s="179"/>
      <c r="N27" s="180">
        <f>N25</f>
        <v>0</v>
      </c>
      <c r="P27" s="43"/>
      <c r="Q27" s="43"/>
    </row>
    <row r="28" spans="1:20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20" ht="24" thickBot="1" x14ac:dyDescent="0.3">
      <c r="A29" s="245" t="s">
        <v>35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7"/>
      <c r="M29" s="45"/>
      <c r="N29" s="40"/>
    </row>
    <row r="30" spans="1:20" ht="48" customHeight="1" thickBot="1" x14ac:dyDescent="0.3">
      <c r="A30" s="270" t="s">
        <v>36</v>
      </c>
      <c r="B30" s="271"/>
      <c r="C30" s="28"/>
      <c r="D30" s="362"/>
      <c r="E30" s="273"/>
      <c r="F30" s="273"/>
      <c r="G30" s="273"/>
      <c r="H30" s="273"/>
      <c r="I30" s="273"/>
      <c r="J30" s="273"/>
      <c r="K30" s="273"/>
      <c r="L30" s="274"/>
      <c r="M30" s="29"/>
      <c r="N30" s="30"/>
      <c r="T30" s="6">
        <f>99/480</f>
        <v>0.20624999999999999</v>
      </c>
    </row>
    <row r="31" spans="1:20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20" ht="19.5" thickTop="1" thickBot="1" x14ac:dyDescent="0.3">
      <c r="A32" s="359" t="s">
        <v>37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1"/>
      <c r="M32" s="179"/>
      <c r="N32" s="180">
        <f>N30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45" t="s">
        <v>38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7"/>
      <c r="M34" s="8"/>
      <c r="N34" s="40"/>
    </row>
    <row r="35" spans="1:14" ht="49.5" customHeight="1" thickBot="1" x14ac:dyDescent="0.3">
      <c r="A35" s="275" t="s">
        <v>39</v>
      </c>
      <c r="B35" s="276"/>
      <c r="C35" s="28"/>
      <c r="D35" s="362"/>
      <c r="E35" s="273"/>
      <c r="F35" s="273"/>
      <c r="G35" s="273"/>
      <c r="H35" s="273"/>
      <c r="I35" s="273"/>
      <c r="J35" s="273"/>
      <c r="K35" s="273"/>
      <c r="L35" s="274"/>
      <c r="M35" s="29"/>
      <c r="N35" s="30"/>
    </row>
    <row r="36" spans="1:14" ht="16.5" thickBot="1" x14ac:dyDescent="0.3">
      <c r="A36" s="36"/>
      <c r="B36" s="37"/>
      <c r="C36" s="179"/>
      <c r="D36" s="39"/>
      <c r="E36" s="39"/>
      <c r="F36" s="39"/>
      <c r="G36" s="39"/>
      <c r="H36" s="39"/>
      <c r="I36" s="39"/>
      <c r="J36" s="39"/>
      <c r="K36" s="39"/>
      <c r="L36" s="39"/>
      <c r="M36" s="179"/>
      <c r="N36" s="40"/>
    </row>
    <row r="37" spans="1:14" ht="19.5" thickTop="1" thickBot="1" x14ac:dyDescent="0.3">
      <c r="A37" s="359" t="s">
        <v>40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1"/>
      <c r="M37" s="179"/>
      <c r="N37" s="180">
        <f>N35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8" t="s">
        <v>42</v>
      </c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5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6" t="s">
        <v>43</v>
      </c>
      <c r="B57" s="287"/>
      <c r="C57" s="287"/>
      <c r="D57" s="287"/>
      <c r="E57" s="287"/>
      <c r="F57" s="288"/>
      <c r="G57" s="289"/>
      <c r="H57" s="53" t="s">
        <v>44</v>
      </c>
      <c r="I57" s="54" t="s">
        <v>45</v>
      </c>
      <c r="J57" s="55" t="s">
        <v>46</v>
      </c>
      <c r="K57" s="56" t="s">
        <v>47</v>
      </c>
      <c r="L57" s="175"/>
      <c r="M57" s="8"/>
      <c r="N57" s="57" t="s">
        <v>48</v>
      </c>
    </row>
    <row r="58" spans="1:14" ht="16.5" thickTop="1" thickBot="1" x14ac:dyDescent="0.3">
      <c r="A58" s="58">
        <v>1</v>
      </c>
      <c r="B58" s="295" t="s">
        <v>49</v>
      </c>
      <c r="C58" s="295"/>
      <c r="D58" s="295"/>
      <c r="E58" s="295"/>
      <c r="F58" s="296"/>
      <c r="G58" s="29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93" t="s">
        <v>51</v>
      </c>
      <c r="C59" s="297"/>
      <c r="D59" s="297"/>
      <c r="E59" s="297"/>
      <c r="F59" s="294"/>
      <c r="G59" s="29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97" t="s">
        <v>52</v>
      </c>
      <c r="C60" s="297"/>
      <c r="D60" s="297"/>
      <c r="E60" s="297"/>
      <c r="F60" s="294"/>
      <c r="G60" s="29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97" t="s">
        <v>54</v>
      </c>
      <c r="C61" s="297"/>
      <c r="D61" s="297"/>
      <c r="E61" s="297"/>
      <c r="F61" s="294"/>
      <c r="G61" s="29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97" t="s">
        <v>55</v>
      </c>
      <c r="C62" s="297"/>
      <c r="D62" s="297"/>
      <c r="E62" s="297"/>
      <c r="F62" s="294"/>
      <c r="G62" s="29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97" t="s">
        <v>56</v>
      </c>
      <c r="C63" s="297"/>
      <c r="D63" s="297"/>
      <c r="E63" s="297"/>
      <c r="F63" s="294"/>
      <c r="G63" s="29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98" t="s">
        <v>58</v>
      </c>
      <c r="C64" s="298"/>
      <c r="D64" s="298"/>
      <c r="E64" s="298"/>
      <c r="F64" s="299"/>
      <c r="G64" s="29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300" t="s">
        <v>59</v>
      </c>
      <c r="B65" s="301"/>
      <c r="C65" s="301"/>
      <c r="D65" s="301"/>
      <c r="E65" s="301"/>
      <c r="F65" s="301"/>
      <c r="G65" s="301"/>
      <c r="H65" s="30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303" t="s">
        <v>60</v>
      </c>
      <c r="B66" s="304"/>
      <c r="C66" s="304"/>
      <c r="D66" s="304"/>
      <c r="E66" s="304"/>
      <c r="F66" s="304"/>
      <c r="G66" s="304"/>
      <c r="H66" s="304"/>
      <c r="I66" s="305"/>
      <c r="J66" s="305"/>
      <c r="K66" s="30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6" t="s">
        <v>61</v>
      </c>
      <c r="B68" s="287"/>
      <c r="C68" s="287"/>
      <c r="D68" s="287"/>
      <c r="E68" s="287"/>
      <c r="F68" s="287"/>
      <c r="G68" s="307"/>
      <c r="H68" s="78" t="s">
        <v>44</v>
      </c>
      <c r="I68" s="54" t="s">
        <v>45</v>
      </c>
      <c r="J68" s="55" t="s">
        <v>46</v>
      </c>
      <c r="K68" s="56" t="s">
        <v>47</v>
      </c>
      <c r="L68" s="175"/>
      <c r="M68" s="8"/>
      <c r="N68" s="57" t="s">
        <v>48</v>
      </c>
    </row>
    <row r="69" spans="1:14" ht="17.25" thickTop="1" thickBot="1" x14ac:dyDescent="0.3">
      <c r="A69" s="58">
        <v>1</v>
      </c>
      <c r="B69" s="308" t="s">
        <v>62</v>
      </c>
      <c r="C69" s="308"/>
      <c r="D69" s="308"/>
      <c r="E69" s="308"/>
      <c r="F69" s="296"/>
      <c r="G69" s="29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93" t="s">
        <v>64</v>
      </c>
      <c r="C70" s="293"/>
      <c r="D70" s="293"/>
      <c r="E70" s="293"/>
      <c r="F70" s="294"/>
      <c r="G70" s="29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9" t="s">
        <v>65</v>
      </c>
      <c r="C71" s="309"/>
      <c r="D71" s="309"/>
      <c r="E71" s="309"/>
      <c r="F71" s="299"/>
      <c r="G71" s="29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70" t="s">
        <v>66</v>
      </c>
      <c r="C72" s="310"/>
      <c r="D72" s="310"/>
      <c r="E72" s="310"/>
      <c r="F72" s="310"/>
      <c r="G72" s="310"/>
      <c r="H72" s="27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11" t="s">
        <v>67</v>
      </c>
      <c r="B73" s="312"/>
      <c r="C73" s="312"/>
      <c r="D73" s="312"/>
      <c r="E73" s="312"/>
      <c r="F73" s="312"/>
      <c r="G73" s="312"/>
      <c r="H73" s="312"/>
      <c r="I73" s="312"/>
      <c r="J73" s="312"/>
      <c r="K73" s="313"/>
      <c r="L73" s="82"/>
      <c r="M73" s="45"/>
      <c r="N73" s="77">
        <f>N72/3</f>
        <v>0</v>
      </c>
    </row>
    <row r="74" spans="1:14" ht="19.5" thickTop="1" thickBot="1" x14ac:dyDescent="0.3">
      <c r="A74" s="314"/>
      <c r="B74" s="315"/>
      <c r="C74" s="315"/>
      <c r="D74" s="315"/>
      <c r="E74" s="315"/>
      <c r="F74" s="315"/>
      <c r="G74" s="315"/>
      <c r="H74" s="315"/>
      <c r="I74" s="315"/>
      <c r="J74" s="316"/>
      <c r="K74" s="316"/>
      <c r="L74" s="82"/>
      <c r="M74" s="45"/>
      <c r="N74" s="177"/>
    </row>
    <row r="75" spans="1:14" ht="26.25" thickBot="1" x14ac:dyDescent="0.3">
      <c r="A75" s="317" t="s">
        <v>68</v>
      </c>
      <c r="B75" s="318"/>
      <c r="C75" s="318"/>
      <c r="D75" s="318"/>
      <c r="E75" s="318"/>
      <c r="F75" s="318"/>
      <c r="G75" s="319"/>
      <c r="H75" s="93" t="s">
        <v>44</v>
      </c>
      <c r="I75" s="57" t="s">
        <v>45</v>
      </c>
      <c r="J75" s="175"/>
      <c r="K75" s="175"/>
      <c r="L75" s="82"/>
      <c r="M75" s="45"/>
      <c r="N75" s="94" t="s">
        <v>48</v>
      </c>
    </row>
    <row r="76" spans="1:14" ht="16.5" thickBot="1" x14ac:dyDescent="0.3">
      <c r="A76" s="95">
        <v>1</v>
      </c>
      <c r="B76" s="320" t="s">
        <v>69</v>
      </c>
      <c r="C76" s="320"/>
      <c r="D76" s="320"/>
      <c r="E76" s="320"/>
      <c r="F76" s="321"/>
      <c r="G76" s="32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93" t="s">
        <v>70</v>
      </c>
      <c r="C77" s="293"/>
      <c r="D77" s="293"/>
      <c r="E77" s="293"/>
      <c r="F77" s="294"/>
      <c r="G77" s="32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9" t="s">
        <v>71</v>
      </c>
      <c r="C78" s="309"/>
      <c r="D78" s="309"/>
      <c r="E78" s="309"/>
      <c r="F78" s="299"/>
      <c r="G78" s="32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25" t="s">
        <v>72</v>
      </c>
      <c r="B79" s="326"/>
      <c r="C79" s="326"/>
      <c r="D79" s="326"/>
      <c r="E79" s="326"/>
      <c r="F79" s="326"/>
      <c r="G79" s="326"/>
      <c r="H79" s="32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28" t="s">
        <v>73</v>
      </c>
      <c r="B80" s="329"/>
      <c r="C80" s="329"/>
      <c r="D80" s="329"/>
      <c r="E80" s="329"/>
      <c r="F80" s="329"/>
      <c r="G80" s="329"/>
      <c r="H80" s="329"/>
      <c r="I80" s="329"/>
      <c r="J80" s="329"/>
      <c r="K80" s="33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31"/>
      <c r="F81" s="331"/>
      <c r="G81" s="331"/>
      <c r="H81" s="331"/>
      <c r="I81" s="331"/>
      <c r="J81" s="331"/>
      <c r="K81" s="331"/>
      <c r="L81" s="331"/>
      <c r="M81" s="331"/>
      <c r="N81" s="33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8" t="s">
        <v>74</v>
      </c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5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42" t="s">
        <v>75</v>
      </c>
      <c r="B85" s="343"/>
      <c r="C85" s="343"/>
      <c r="D85" s="343"/>
      <c r="E85" s="343"/>
      <c r="F85" s="344"/>
      <c r="G85" s="345"/>
      <c r="H85" s="93" t="s">
        <v>44</v>
      </c>
      <c r="I85" s="17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46" t="s">
        <v>76</v>
      </c>
      <c r="C86" s="347"/>
      <c r="D86" s="347"/>
      <c r="E86" s="347"/>
      <c r="F86" s="348"/>
      <c r="G86" s="34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50" t="s">
        <v>78</v>
      </c>
      <c r="B88" s="351"/>
      <c r="C88" s="351"/>
      <c r="D88" s="351"/>
      <c r="E88" s="351"/>
      <c r="F88" s="351"/>
      <c r="G88" s="351"/>
      <c r="H88" s="351"/>
      <c r="I88" s="351"/>
      <c r="J88" s="35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53" t="s">
        <v>79</v>
      </c>
      <c r="B90" s="354"/>
      <c r="C90" s="354"/>
      <c r="D90" s="354"/>
      <c r="E90" s="354"/>
      <c r="F90" s="354"/>
      <c r="G90" s="354"/>
      <c r="H90" s="354"/>
      <c r="I90" s="354"/>
      <c r="J90" s="354"/>
      <c r="K90" s="354"/>
      <c r="L90" s="354"/>
      <c r="M90" s="354"/>
      <c r="N90" s="35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56" t="s">
        <v>23</v>
      </c>
      <c r="B92" s="357"/>
      <c r="C92" s="357"/>
      <c r="D92" s="357"/>
      <c r="E92" s="357"/>
      <c r="F92" s="357"/>
      <c r="G92" s="357"/>
      <c r="H92" s="357"/>
      <c r="I92" s="357"/>
      <c r="J92" s="358"/>
      <c r="K92" s="111"/>
      <c r="L92" s="111"/>
      <c r="M92" s="112"/>
      <c r="N92" s="113">
        <f>N40</f>
        <v>0</v>
      </c>
    </row>
    <row r="93" spans="1:14" ht="18" x14ac:dyDescent="0.25">
      <c r="A93" s="333" t="s">
        <v>80</v>
      </c>
      <c r="B93" s="334"/>
      <c r="C93" s="334"/>
      <c r="D93" s="334"/>
      <c r="E93" s="334"/>
      <c r="F93" s="334"/>
      <c r="G93" s="334"/>
      <c r="H93" s="334"/>
      <c r="I93" s="334"/>
      <c r="J93" s="335"/>
      <c r="K93" s="111"/>
      <c r="L93" s="111"/>
      <c r="M93" s="112"/>
      <c r="N93" s="114">
        <f>N66</f>
        <v>0</v>
      </c>
    </row>
    <row r="94" spans="1:14" ht="18" x14ac:dyDescent="0.25">
      <c r="A94" s="333" t="s">
        <v>81</v>
      </c>
      <c r="B94" s="334"/>
      <c r="C94" s="334"/>
      <c r="D94" s="334"/>
      <c r="E94" s="334"/>
      <c r="F94" s="334"/>
      <c r="G94" s="334"/>
      <c r="H94" s="334"/>
      <c r="I94" s="334"/>
      <c r="J94" s="335"/>
      <c r="K94" s="111"/>
      <c r="L94" s="111"/>
      <c r="M94" s="112"/>
      <c r="N94" s="115">
        <f>N73</f>
        <v>0</v>
      </c>
    </row>
    <row r="95" spans="1:14" ht="18" x14ac:dyDescent="0.25">
      <c r="A95" s="333" t="s">
        <v>82</v>
      </c>
      <c r="B95" s="334"/>
      <c r="C95" s="334"/>
      <c r="D95" s="334"/>
      <c r="E95" s="334"/>
      <c r="F95" s="334"/>
      <c r="G95" s="334"/>
      <c r="H95" s="334"/>
      <c r="I95" s="334"/>
      <c r="J95" s="335"/>
      <c r="K95" s="111"/>
      <c r="L95" s="111"/>
      <c r="M95" s="112"/>
      <c r="N95" s="116">
        <f>N80</f>
        <v>0</v>
      </c>
    </row>
    <row r="96" spans="1:14" ht="18.75" thickBot="1" x14ac:dyDescent="0.3">
      <c r="A96" s="336" t="s">
        <v>83</v>
      </c>
      <c r="B96" s="337"/>
      <c r="C96" s="337"/>
      <c r="D96" s="337"/>
      <c r="E96" s="337"/>
      <c r="F96" s="337"/>
      <c r="G96" s="337"/>
      <c r="H96" s="337"/>
      <c r="I96" s="337"/>
      <c r="J96" s="33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9" t="s">
        <v>84</v>
      </c>
      <c r="B97" s="340"/>
      <c r="C97" s="340"/>
      <c r="D97" s="340"/>
      <c r="E97" s="340"/>
      <c r="F97" s="340"/>
      <c r="G97" s="340"/>
      <c r="H97" s="340"/>
      <c r="I97" s="340"/>
      <c r="J97" s="34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zoomScaleNormal="100" workbookViewId="0">
      <selection activeCell="B9" sqref="B9"/>
    </sheetView>
  </sheetViews>
  <sheetFormatPr baseColWidth="10" defaultRowHeight="15" x14ac:dyDescent="0.25"/>
  <cols>
    <col min="1" max="1" width="4.7109375" customWidth="1"/>
    <col min="2" max="2" width="22.7109375" customWidth="1"/>
    <col min="3" max="3" width="21.28515625" customWidth="1"/>
    <col min="4" max="4" width="27.5703125" customWidth="1"/>
    <col min="5" max="5" width="29.7109375" customWidth="1"/>
    <col min="6" max="6" width="23.42578125" customWidth="1"/>
    <col min="7" max="8" width="11.140625" customWidth="1"/>
    <col min="9" max="9" width="15.85546875" customWidth="1"/>
    <col min="10" max="10" width="29.28515625" customWidth="1"/>
  </cols>
  <sheetData>
    <row r="1" spans="1:10" ht="18" x14ac:dyDescent="0.25">
      <c r="A1" s="374" t="s">
        <v>243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ht="15.75" x14ac:dyDescent="0.25">
      <c r="A2" s="375" t="s">
        <v>256</v>
      </c>
      <c r="B2" s="375"/>
      <c r="C2" s="375"/>
      <c r="D2" s="375"/>
      <c r="E2" s="375"/>
      <c r="F2" s="375"/>
      <c r="G2" s="375"/>
      <c r="H2" s="375"/>
      <c r="I2" s="375"/>
      <c r="J2" s="375"/>
    </row>
    <row r="3" spans="1:10" ht="18.75" thickBot="1" x14ac:dyDescent="0.3">
      <c r="A3" s="185"/>
      <c r="B3" s="185"/>
      <c r="C3" s="185"/>
      <c r="D3" s="185"/>
      <c r="E3" s="185"/>
      <c r="F3" s="185"/>
      <c r="G3" s="185"/>
      <c r="H3" s="185"/>
      <c r="I3" s="185"/>
      <c r="J3" s="185"/>
    </row>
    <row r="4" spans="1:10" ht="36.75" customHeight="1" thickBot="1" x14ac:dyDescent="0.3">
      <c r="A4" s="376" t="s">
        <v>244</v>
      </c>
      <c r="B4" s="376" t="s">
        <v>245</v>
      </c>
      <c r="C4" s="376" t="s">
        <v>246</v>
      </c>
      <c r="D4" s="378" t="s">
        <v>247</v>
      </c>
      <c r="E4" s="379"/>
      <c r="F4" s="380" t="s">
        <v>248</v>
      </c>
      <c r="G4" s="378" t="s">
        <v>249</v>
      </c>
      <c r="H4" s="379"/>
      <c r="I4" s="382" t="s">
        <v>250</v>
      </c>
      <c r="J4" s="380" t="s">
        <v>6</v>
      </c>
    </row>
    <row r="5" spans="1:10" ht="15.75" thickBot="1" x14ac:dyDescent="0.3">
      <c r="A5" s="377"/>
      <c r="B5" s="377"/>
      <c r="C5" s="377"/>
      <c r="D5" s="186" t="s">
        <v>7</v>
      </c>
      <c r="E5" s="186" t="s">
        <v>8</v>
      </c>
      <c r="F5" s="381"/>
      <c r="G5" s="187" t="s">
        <v>251</v>
      </c>
      <c r="H5" s="187" t="s">
        <v>252</v>
      </c>
      <c r="I5" s="383"/>
      <c r="J5" s="381"/>
    </row>
    <row r="6" spans="1:10" ht="140.25" x14ac:dyDescent="0.25">
      <c r="A6" s="188">
        <f>+A5+1</f>
        <v>1</v>
      </c>
      <c r="B6" s="189" t="s">
        <v>287</v>
      </c>
      <c r="C6" s="366" t="s">
        <v>258</v>
      </c>
      <c r="D6" s="190" t="s">
        <v>129</v>
      </c>
      <c r="E6" s="190" t="s">
        <v>265</v>
      </c>
      <c r="F6" s="370" t="s">
        <v>257</v>
      </c>
      <c r="G6" s="191" t="s">
        <v>253</v>
      </c>
      <c r="H6" s="191"/>
      <c r="I6" s="192">
        <v>27.98</v>
      </c>
      <c r="J6" s="193" t="s">
        <v>254</v>
      </c>
    </row>
    <row r="7" spans="1:10" ht="76.5" x14ac:dyDescent="0.25">
      <c r="A7" s="194">
        <f>+A6+1</f>
        <v>2</v>
      </c>
      <c r="B7" s="195" t="s">
        <v>262</v>
      </c>
      <c r="C7" s="367"/>
      <c r="D7" s="122" t="s">
        <v>263</v>
      </c>
      <c r="E7" s="122" t="s">
        <v>264</v>
      </c>
      <c r="F7" s="371"/>
      <c r="G7" s="196" t="s">
        <v>253</v>
      </c>
      <c r="H7" s="196"/>
      <c r="I7" s="197">
        <v>24.16</v>
      </c>
      <c r="J7" s="198" t="s">
        <v>254</v>
      </c>
    </row>
    <row r="8" spans="1:10" ht="76.5" x14ac:dyDescent="0.25">
      <c r="A8" s="194">
        <f t="shared" ref="A8:A19" si="0">+A7+1</f>
        <v>3</v>
      </c>
      <c r="B8" s="195" t="s">
        <v>268</v>
      </c>
      <c r="C8" s="367"/>
      <c r="D8" s="122" t="s">
        <v>180</v>
      </c>
      <c r="E8" s="122" t="s">
        <v>270</v>
      </c>
      <c r="F8" s="371"/>
      <c r="G8" s="196" t="s">
        <v>253</v>
      </c>
      <c r="H8" s="196"/>
      <c r="I8" s="197">
        <v>23.76</v>
      </c>
      <c r="J8" s="198" t="s">
        <v>254</v>
      </c>
    </row>
    <row r="9" spans="1:10" ht="89.25" x14ac:dyDescent="0.25">
      <c r="A9" s="194">
        <f t="shared" si="0"/>
        <v>4</v>
      </c>
      <c r="B9" s="195" t="s">
        <v>271</v>
      </c>
      <c r="C9" s="367"/>
      <c r="D9" s="122" t="s">
        <v>113</v>
      </c>
      <c r="E9" s="122" t="s">
        <v>272</v>
      </c>
      <c r="F9" s="371"/>
      <c r="G9" s="196" t="s">
        <v>253</v>
      </c>
      <c r="H9" s="196"/>
      <c r="I9" s="197">
        <v>18.93</v>
      </c>
      <c r="J9" s="198" t="s">
        <v>254</v>
      </c>
    </row>
    <row r="10" spans="1:10" ht="89.25" x14ac:dyDescent="0.25">
      <c r="A10" s="194">
        <f t="shared" si="0"/>
        <v>5</v>
      </c>
      <c r="B10" s="195" t="s">
        <v>273</v>
      </c>
      <c r="C10" s="367"/>
      <c r="D10" s="122" t="s">
        <v>163</v>
      </c>
      <c r="E10" s="122" t="s">
        <v>274</v>
      </c>
      <c r="F10" s="371"/>
      <c r="G10" s="196" t="s">
        <v>253</v>
      </c>
      <c r="H10" s="196"/>
      <c r="I10" s="197">
        <v>18.420000000000002</v>
      </c>
      <c r="J10" s="198" t="s">
        <v>254</v>
      </c>
    </row>
    <row r="11" spans="1:10" ht="38.25" x14ac:dyDescent="0.25">
      <c r="A11" s="194">
        <f t="shared" si="0"/>
        <v>6</v>
      </c>
      <c r="B11" s="195" t="s">
        <v>286</v>
      </c>
      <c r="C11" s="367"/>
      <c r="D11" s="122" t="s">
        <v>122</v>
      </c>
      <c r="E11" s="122" t="s">
        <v>275</v>
      </c>
      <c r="F11" s="371"/>
      <c r="G11" s="196" t="s">
        <v>253</v>
      </c>
      <c r="H11" s="196"/>
      <c r="I11" s="197">
        <v>17.3</v>
      </c>
      <c r="J11" s="198" t="s">
        <v>254</v>
      </c>
    </row>
    <row r="12" spans="1:10" ht="76.5" x14ac:dyDescent="0.25">
      <c r="A12" s="194">
        <f t="shared" si="0"/>
        <v>7</v>
      </c>
      <c r="B12" s="195" t="s">
        <v>282</v>
      </c>
      <c r="C12" s="367"/>
      <c r="D12" s="122" t="s">
        <v>171</v>
      </c>
      <c r="E12" s="122" t="s">
        <v>283</v>
      </c>
      <c r="F12" s="371"/>
      <c r="G12" s="196" t="s">
        <v>253</v>
      </c>
      <c r="H12" s="196"/>
      <c r="I12" s="197">
        <v>14.72</v>
      </c>
      <c r="J12" s="198" t="s">
        <v>254</v>
      </c>
    </row>
    <row r="13" spans="1:10" ht="25.5" x14ac:dyDescent="0.25">
      <c r="A13" s="194">
        <f t="shared" si="0"/>
        <v>8</v>
      </c>
      <c r="B13" s="195" t="s">
        <v>277</v>
      </c>
      <c r="C13" s="367"/>
      <c r="D13" s="122" t="s">
        <v>106</v>
      </c>
      <c r="E13" s="122" t="s">
        <v>107</v>
      </c>
      <c r="F13" s="371"/>
      <c r="G13" s="196" t="s">
        <v>253</v>
      </c>
      <c r="H13" s="196"/>
      <c r="I13" s="197">
        <v>13.98</v>
      </c>
      <c r="J13" s="198" t="s">
        <v>254</v>
      </c>
    </row>
    <row r="14" spans="1:10" ht="38.25" x14ac:dyDescent="0.25">
      <c r="A14" s="194">
        <f t="shared" si="0"/>
        <v>9</v>
      </c>
      <c r="B14" s="205" t="s">
        <v>276</v>
      </c>
      <c r="C14" s="367"/>
      <c r="D14" s="206" t="s">
        <v>156</v>
      </c>
      <c r="E14" s="206" t="s">
        <v>157</v>
      </c>
      <c r="F14" s="371"/>
      <c r="G14" s="196" t="s">
        <v>253</v>
      </c>
      <c r="H14" s="196"/>
      <c r="I14" s="197">
        <v>10.5</v>
      </c>
      <c r="J14" s="198" t="s">
        <v>254</v>
      </c>
    </row>
    <row r="15" spans="1:10" ht="84.75" x14ac:dyDescent="0.25">
      <c r="A15" s="194">
        <f t="shared" si="0"/>
        <v>10</v>
      </c>
      <c r="B15" s="205" t="s">
        <v>278</v>
      </c>
      <c r="C15" s="368"/>
      <c r="D15" s="206" t="s">
        <v>219</v>
      </c>
      <c r="E15" s="206" t="s">
        <v>279</v>
      </c>
      <c r="F15" s="372"/>
      <c r="G15" s="207" t="s">
        <v>253</v>
      </c>
      <c r="H15" s="207"/>
      <c r="I15" s="208">
        <v>8.9499999999999993</v>
      </c>
      <c r="J15" s="198" t="s">
        <v>255</v>
      </c>
    </row>
    <row r="16" spans="1:10" ht="102" x14ac:dyDescent="0.25">
      <c r="A16" s="194">
        <f t="shared" si="0"/>
        <v>11</v>
      </c>
      <c r="B16" s="205" t="s">
        <v>266</v>
      </c>
      <c r="C16" s="368"/>
      <c r="D16" s="206" t="s">
        <v>140</v>
      </c>
      <c r="E16" s="206" t="s">
        <v>267</v>
      </c>
      <c r="F16" s="372"/>
      <c r="G16" s="207"/>
      <c r="H16" s="207" t="s">
        <v>253</v>
      </c>
      <c r="I16" s="208">
        <v>0</v>
      </c>
      <c r="J16" s="209" t="s">
        <v>290</v>
      </c>
    </row>
    <row r="17" spans="1:10" ht="48.75" x14ac:dyDescent="0.25">
      <c r="A17" s="194">
        <f t="shared" si="0"/>
        <v>12</v>
      </c>
      <c r="B17" s="205" t="s">
        <v>284</v>
      </c>
      <c r="C17" s="368"/>
      <c r="D17" s="206" t="s">
        <v>148</v>
      </c>
      <c r="E17" s="206" t="s">
        <v>149</v>
      </c>
      <c r="F17" s="372"/>
      <c r="G17" s="207"/>
      <c r="H17" s="207" t="s">
        <v>253</v>
      </c>
      <c r="I17" s="208">
        <v>0</v>
      </c>
      <c r="J17" s="209" t="s">
        <v>291</v>
      </c>
    </row>
    <row r="18" spans="1:10" ht="63.75" x14ac:dyDescent="0.25">
      <c r="A18" s="194">
        <f t="shared" si="0"/>
        <v>13</v>
      </c>
      <c r="B18" s="205" t="s">
        <v>285</v>
      </c>
      <c r="C18" s="368"/>
      <c r="D18" s="206" t="s">
        <v>210</v>
      </c>
      <c r="E18" s="206" t="s">
        <v>289</v>
      </c>
      <c r="F18" s="372"/>
      <c r="G18" s="207"/>
      <c r="H18" s="207" t="s">
        <v>253</v>
      </c>
      <c r="I18" s="208">
        <v>0</v>
      </c>
      <c r="J18" s="209" t="s">
        <v>292</v>
      </c>
    </row>
    <row r="19" spans="1:10" ht="77.25" thickBot="1" x14ac:dyDescent="0.3">
      <c r="A19" s="199">
        <f t="shared" si="0"/>
        <v>14</v>
      </c>
      <c r="B19" s="200" t="s">
        <v>288</v>
      </c>
      <c r="C19" s="369"/>
      <c r="D19" s="201" t="s">
        <v>194</v>
      </c>
      <c r="E19" s="201" t="s">
        <v>293</v>
      </c>
      <c r="F19" s="373"/>
      <c r="G19" s="202"/>
      <c r="H19" s="202" t="s">
        <v>253</v>
      </c>
      <c r="I19" s="203">
        <v>0</v>
      </c>
      <c r="J19" s="204" t="s">
        <v>294</v>
      </c>
    </row>
  </sheetData>
  <sheetProtection algorithmName="SHA-512" hashValue="MrTgaCRjOTCW/w1BdGvMezx18oi73/vuUOx/XHd3WgI4FoisGaOsoaU8xo01TlwHCSDL3WtYKm8/XZPjvlXuTQ==" saltValue="FLbbMo12/Y4H0AA4R8WObA==" spinCount="100000" sheet="1" objects="1" scenarios="1"/>
  <mergeCells count="12">
    <mergeCell ref="C6:C19"/>
    <mergeCell ref="F6:F19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7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L33" sqref="L33"/>
    </sheetView>
  </sheetViews>
  <sheetFormatPr baseColWidth="10" defaultRowHeight="15" x14ac:dyDescent="0.25"/>
  <sheetData/>
  <sheetProtection algorithmName="SHA-512" hashValue="dtv10Y0AXFiuGtJiX4gWnQS9s41ktrBGrMVHN66bERWodAx6Nu25EwrVTR6LoHfO26lhxqrDeHMeUPvr/r1ZyQ==" saltValue="sjQAV3ekGvninO63LDF7R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topLeftCell="A2" zoomScaleNormal="100" zoomScaleSheetLayoutView="80" workbookViewId="0">
      <selection activeCell="E8" sqref="E8:E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2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1" width="6" style="6" customWidth="1"/>
    <col min="12" max="12" width="3.7109375" style="6" customWidth="1"/>
    <col min="13" max="13" width="3" style="6" customWidth="1"/>
    <col min="14" max="14" width="12.710937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4"/>
      <c r="B1" s="235"/>
      <c r="C1" s="238" t="s">
        <v>9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16" ht="51" customHeight="1" thickBot="1" x14ac:dyDescent="0.3">
      <c r="A2" s="236"/>
      <c r="B2" s="237"/>
      <c r="C2" s="238" t="s">
        <v>10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P2" s="161">
        <f ca="1">MATCH(MID(CELL("nombrearchivo",'1'!E9),FIND("]", CELL("nombrearchivo",'1'!E9),1)+1,LEN(CELL("nombrearchivo",'1'!E9))-FIND("]",CELL("nombrearchivo",'1'!E9),1)),GENERAL!A6:A55,0)</f>
        <v>4</v>
      </c>
    </row>
    <row r="3" spans="1:16" ht="15.75" x14ac:dyDescent="0.25">
      <c r="A3" s="241" t="s">
        <v>11</v>
      </c>
      <c r="B3" s="242"/>
      <c r="C3" s="242"/>
      <c r="D3" s="242"/>
      <c r="E3" s="7" t="str">
        <f>GENERAL!Z$2</f>
        <v>PLANTA</v>
      </c>
      <c r="F3" s="243"/>
      <c r="G3" s="243"/>
      <c r="H3" s="243"/>
      <c r="I3" s="243"/>
      <c r="J3" s="243"/>
      <c r="K3" s="243"/>
      <c r="L3" s="243"/>
      <c r="M3" s="243"/>
      <c r="N3" s="244"/>
    </row>
    <row r="4" spans="1:16" ht="15.75" x14ac:dyDescent="0.25">
      <c r="A4" s="230" t="s">
        <v>12</v>
      </c>
      <c r="B4" s="231"/>
      <c r="C4" s="231"/>
      <c r="D4" s="231"/>
      <c r="E4" s="8" t="str">
        <f>GENERAL!A$2</f>
        <v>IDEAD-P-10-1</v>
      </c>
      <c r="F4" s="232"/>
      <c r="G4" s="232"/>
      <c r="H4" s="232"/>
      <c r="I4" s="232"/>
      <c r="J4" s="232"/>
      <c r="K4" s="232"/>
      <c r="L4" s="232"/>
      <c r="M4" s="232"/>
      <c r="N4" s="233"/>
    </row>
    <row r="5" spans="1:16" ht="15.75" x14ac:dyDescent="0.25">
      <c r="A5" s="230" t="s">
        <v>13</v>
      </c>
      <c r="B5" s="231"/>
      <c r="C5" s="231"/>
      <c r="D5" s="231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8" t="s">
        <v>14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50"/>
    </row>
    <row r="8" spans="1:16" ht="35.25" customHeight="1" x14ac:dyDescent="0.25">
      <c r="A8" s="251" t="s">
        <v>15</v>
      </c>
      <c r="B8" s="252"/>
      <c r="C8" s="255" t="s">
        <v>16</v>
      </c>
      <c r="D8" s="156"/>
      <c r="E8" s="257" t="s">
        <v>17</v>
      </c>
      <c r="F8" s="257" t="s">
        <v>18</v>
      </c>
      <c r="G8" s="257" t="s">
        <v>19</v>
      </c>
      <c r="H8" s="257" t="s">
        <v>20</v>
      </c>
      <c r="I8" s="257" t="s">
        <v>21</v>
      </c>
      <c r="J8" s="259" t="s">
        <v>22</v>
      </c>
      <c r="K8" s="157"/>
      <c r="L8" s="261"/>
      <c r="M8" s="261"/>
      <c r="N8" s="263" t="s">
        <v>23</v>
      </c>
    </row>
    <row r="9" spans="1:16" ht="35.25" customHeight="1" thickBot="1" x14ac:dyDescent="0.3">
      <c r="A9" s="253"/>
      <c r="B9" s="254"/>
      <c r="C9" s="256"/>
      <c r="D9" s="17"/>
      <c r="E9" s="258"/>
      <c r="F9" s="258"/>
      <c r="G9" s="258"/>
      <c r="H9" s="258"/>
      <c r="I9" s="258"/>
      <c r="J9" s="260"/>
      <c r="K9" s="158"/>
      <c r="L9" s="262"/>
      <c r="M9" s="262"/>
      <c r="N9" s="264"/>
    </row>
    <row r="10" spans="1:16" ht="54" customHeight="1" thickBot="1" x14ac:dyDescent="0.3">
      <c r="A10" s="265" t="str">
        <f ca="1">CONCATENATE((INDIRECT("GENERAL!D"&amp;P2+5))," ",((INDIRECT("GENERAL!E"&amp;P2+5))))</f>
        <v>CORDOBA ANDRADE LEONOR DEL NIÑO JESUS</v>
      </c>
      <c r="B10" s="266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3</v>
      </c>
      <c r="H10" s="21">
        <f>N27</f>
        <v>2.9800000000000004</v>
      </c>
      <c r="I10" s="21">
        <f>N32</f>
        <v>5</v>
      </c>
      <c r="J10" s="22">
        <f>N37</f>
        <v>10</v>
      </c>
      <c r="K10" s="23"/>
      <c r="L10" s="23"/>
      <c r="M10" s="23"/>
      <c r="N10" s="24">
        <f>IF( SUM(C10:J10)&lt;=30,SUM(C10:J10),"EXCEDE LOS 30 PUNTOS")</f>
        <v>27.98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67" t="s">
        <v>24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9"/>
      <c r="N12" s="27" t="s">
        <v>25</v>
      </c>
    </row>
    <row r="13" spans="1:16" ht="24" thickBot="1" x14ac:dyDescent="0.3">
      <c r="A13" s="245" t="s">
        <v>26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7"/>
      <c r="M13" s="8"/>
      <c r="N13" s="26"/>
    </row>
    <row r="14" spans="1:16" ht="31.5" customHeight="1" thickBot="1" x14ac:dyDescent="0.3">
      <c r="A14" s="270" t="s">
        <v>27</v>
      </c>
      <c r="B14" s="271"/>
      <c r="C14" s="28"/>
      <c r="D14" s="272" t="str">
        <f ca="1">(INDIRECT("GENERAL!J"&amp;P2+5))</f>
        <v>PSICOLOGA/ UNIVERSIDAD CATOLICA DE COLOMBIA/ 1994</v>
      </c>
      <c r="E14" s="273"/>
      <c r="F14" s="273"/>
      <c r="G14" s="273"/>
      <c r="H14" s="273"/>
      <c r="I14" s="273"/>
      <c r="J14" s="273"/>
      <c r="K14" s="273"/>
      <c r="L14" s="27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5" t="s">
        <v>28</v>
      </c>
      <c r="B16" s="276"/>
      <c r="C16" s="8"/>
      <c r="D16" s="34"/>
      <c r="E16" s="277" t="str">
        <f ca="1">(INDIRECT("GENERAL!K"&amp;P2+5))</f>
        <v>ESPECIALISTA EN DOCENCIA UNIVERSITARIA/ UNIVERSIDAD DEL BOSQUE/ 1999 - ESPECIALISTA EN GERENCIA SOCIAL DE LA EDUCACION/ UNIVERSIDAD NACIONAL/ 1996</v>
      </c>
      <c r="F16" s="278"/>
      <c r="G16" s="278"/>
      <c r="H16" s="278"/>
      <c r="I16" s="278"/>
      <c r="J16" s="278"/>
      <c r="K16" s="278"/>
      <c r="L16" s="27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5" t="s">
        <v>29</v>
      </c>
      <c r="B18" s="276"/>
      <c r="C18" s="28"/>
      <c r="D18" s="155"/>
      <c r="E18" s="278" t="str">
        <f ca="1">(INDIRECT("GENERAL!L"&amp;P2+5))</f>
        <v>MAGISTER EN EDUCACION/ UNIVERSIDAD JAVERIANA/ 2001</v>
      </c>
      <c r="F18" s="278"/>
      <c r="G18" s="278"/>
      <c r="H18" s="278"/>
      <c r="I18" s="278"/>
      <c r="J18" s="278"/>
      <c r="K18" s="278"/>
      <c r="L18" s="279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71.25" customHeight="1" thickBot="1" x14ac:dyDescent="0.3">
      <c r="A20" s="275" t="s">
        <v>30</v>
      </c>
      <c r="B20" s="276"/>
      <c r="C20" s="28"/>
      <c r="D20" s="280" t="str">
        <f ca="1">(INDIRECT("GENERAL!M"&amp;P2+5))</f>
        <v>DOCTORA EN PSICOLOGIA SOCIAL/ UNIVERSIDAD DE SALAMANCA (ESPAÑA)/ 2004</v>
      </c>
      <c r="E20" s="281"/>
      <c r="F20" s="281"/>
      <c r="G20" s="281"/>
      <c r="H20" s="281"/>
      <c r="I20" s="281"/>
      <c r="J20" s="281"/>
      <c r="K20" s="281"/>
      <c r="L20" s="282"/>
      <c r="M20" s="29"/>
      <c r="N20" s="30">
        <v>3</v>
      </c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0">
        <f>IF( SUM(N14:N20)&lt;=10,SUM(N14:N20),"EXCEDE LOS 10 PUNTOS VALIDOS")</f>
        <v>10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45" t="s">
        <v>32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7"/>
      <c r="M24" s="8"/>
      <c r="N24" s="40"/>
    </row>
    <row r="25" spans="1:17" ht="280.5" customHeight="1" thickBot="1" x14ac:dyDescent="0.3">
      <c r="A25" s="270" t="s">
        <v>33</v>
      </c>
      <c r="B25" s="271"/>
      <c r="C25" s="28"/>
      <c r="D25" s="272" t="s">
        <v>235</v>
      </c>
      <c r="E25" s="273"/>
      <c r="F25" s="273"/>
      <c r="G25" s="273"/>
      <c r="H25" s="273"/>
      <c r="I25" s="273"/>
      <c r="J25" s="273"/>
      <c r="K25" s="273"/>
      <c r="L25" s="274"/>
      <c r="M25" s="29"/>
      <c r="N25" s="30">
        <f>0.87+1.04+0.5+0.2+0.33+0.04</f>
        <v>2.9800000000000004</v>
      </c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83" t="s">
        <v>34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5"/>
      <c r="M27" s="154"/>
      <c r="N27" s="160">
        <f>IF(N25&lt;=5,N25,"EXCEDE LOS 5 PUNTOS PERMITIDOS")</f>
        <v>2.9800000000000004</v>
      </c>
      <c r="P27" s="43"/>
      <c r="Q27" s="43"/>
    </row>
    <row r="28" spans="1:17" ht="15.75" thickBot="1" x14ac:dyDescent="0.3">
      <c r="A28" s="184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45"/>
      <c r="N28" s="40"/>
    </row>
    <row r="29" spans="1:17" ht="24" thickBot="1" x14ac:dyDescent="0.3">
      <c r="A29" s="245" t="s">
        <v>35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7"/>
      <c r="M29" s="45"/>
      <c r="N29" s="40"/>
    </row>
    <row r="30" spans="1:17" ht="60" customHeight="1" thickBot="1" x14ac:dyDescent="0.3">
      <c r="A30" s="270" t="s">
        <v>36</v>
      </c>
      <c r="B30" s="271"/>
      <c r="C30" s="28"/>
      <c r="D30" s="272" t="s">
        <v>234</v>
      </c>
      <c r="E30" s="273"/>
      <c r="F30" s="273"/>
      <c r="G30" s="273"/>
      <c r="H30" s="273"/>
      <c r="I30" s="273"/>
      <c r="J30" s="273"/>
      <c r="K30" s="273"/>
      <c r="L30" s="274"/>
      <c r="M30" s="29"/>
      <c r="N30" s="30">
        <v>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3" t="s">
        <v>37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5"/>
      <c r="M32" s="154"/>
      <c r="N32" s="160">
        <f>IF(N30&lt;=5,N30,"EXCEDE LOS 5 PUNTOS PERMITIDOS")</f>
        <v>5</v>
      </c>
    </row>
    <row r="33" spans="1:14" ht="15.75" thickBot="1" x14ac:dyDescent="0.3">
      <c r="A33" s="50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5" t="s">
        <v>41</v>
      </c>
    </row>
    <row r="34" spans="1:14" ht="24" thickBot="1" x14ac:dyDescent="0.3">
      <c r="A34" s="245" t="s">
        <v>38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7"/>
      <c r="M34" s="8"/>
      <c r="N34" s="40"/>
    </row>
    <row r="35" spans="1:14" ht="389.25" customHeight="1" thickBot="1" x14ac:dyDescent="0.3">
      <c r="A35" s="275" t="s">
        <v>39</v>
      </c>
      <c r="B35" s="276"/>
      <c r="C35" s="28"/>
      <c r="D35" s="272" t="s">
        <v>242</v>
      </c>
      <c r="E35" s="273"/>
      <c r="F35" s="273"/>
      <c r="G35" s="273"/>
      <c r="H35" s="273"/>
      <c r="I35" s="273"/>
      <c r="J35" s="273"/>
      <c r="K35" s="273"/>
      <c r="L35" s="274"/>
      <c r="M35" s="29"/>
      <c r="N35" s="30">
        <v>10</v>
      </c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83" t="s">
        <v>40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5"/>
      <c r="M37" s="154"/>
      <c r="N37" s="160">
        <f>IF(N35&lt;=10,N35,"EXCEDE LOS 10 PUNTOS PERMITIDOS")</f>
        <v>10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27.98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/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2" t="s">
        <v>259</v>
      </c>
    </row>
    <row r="55" spans="1:14" ht="27" thickBot="1" x14ac:dyDescent="0.3">
      <c r="A55" s="248" t="s">
        <v>42</v>
      </c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5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47.25" customHeight="1" thickBot="1" x14ac:dyDescent="0.3">
      <c r="A57" s="286" t="s">
        <v>43</v>
      </c>
      <c r="B57" s="287"/>
      <c r="C57" s="287"/>
      <c r="D57" s="287"/>
      <c r="E57" s="287"/>
      <c r="F57" s="288"/>
      <c r="G57" s="289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95" t="s">
        <v>49</v>
      </c>
      <c r="C58" s="295"/>
      <c r="D58" s="295"/>
      <c r="E58" s="295"/>
      <c r="F58" s="296"/>
      <c r="G58" s="29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93" t="s">
        <v>51</v>
      </c>
      <c r="C59" s="297"/>
      <c r="D59" s="297"/>
      <c r="E59" s="297"/>
      <c r="F59" s="294"/>
      <c r="G59" s="29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48" customHeight="1" thickTop="1" thickBot="1" x14ac:dyDescent="0.3">
      <c r="A60" s="63">
        <v>3</v>
      </c>
      <c r="B60" s="297" t="s">
        <v>52</v>
      </c>
      <c r="C60" s="297"/>
      <c r="D60" s="297"/>
      <c r="E60" s="297"/>
      <c r="F60" s="294"/>
      <c r="G60" s="29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48" customHeight="1" thickTop="1" thickBot="1" x14ac:dyDescent="0.3">
      <c r="A61" s="63">
        <v>4</v>
      </c>
      <c r="B61" s="297" t="s">
        <v>54</v>
      </c>
      <c r="C61" s="297"/>
      <c r="D61" s="297"/>
      <c r="E61" s="297"/>
      <c r="F61" s="294"/>
      <c r="G61" s="29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48" customHeight="1" thickTop="1" thickBot="1" x14ac:dyDescent="0.3">
      <c r="A62" s="63">
        <v>5</v>
      </c>
      <c r="B62" s="297" t="s">
        <v>55</v>
      </c>
      <c r="C62" s="297"/>
      <c r="D62" s="297"/>
      <c r="E62" s="297"/>
      <c r="F62" s="294"/>
      <c r="G62" s="29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48" customHeight="1" thickTop="1" thickBot="1" x14ac:dyDescent="0.3">
      <c r="A63" s="63">
        <v>6</v>
      </c>
      <c r="B63" s="297" t="s">
        <v>56</v>
      </c>
      <c r="C63" s="297"/>
      <c r="D63" s="297"/>
      <c r="E63" s="297"/>
      <c r="F63" s="294"/>
      <c r="G63" s="29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48" customHeight="1" thickTop="1" thickBot="1" x14ac:dyDescent="0.3">
      <c r="A64" s="67">
        <v>7</v>
      </c>
      <c r="B64" s="298" t="s">
        <v>58</v>
      </c>
      <c r="C64" s="298"/>
      <c r="D64" s="298"/>
      <c r="E64" s="298"/>
      <c r="F64" s="299"/>
      <c r="G64" s="29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300" t="s">
        <v>59</v>
      </c>
      <c r="B65" s="301"/>
      <c r="C65" s="301"/>
      <c r="D65" s="301"/>
      <c r="E65" s="301"/>
      <c r="F65" s="301"/>
      <c r="G65" s="301"/>
      <c r="H65" s="30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303" t="s">
        <v>60</v>
      </c>
      <c r="B66" s="304"/>
      <c r="C66" s="304"/>
      <c r="D66" s="304"/>
      <c r="E66" s="304"/>
      <c r="F66" s="304"/>
      <c r="G66" s="304"/>
      <c r="H66" s="304"/>
      <c r="I66" s="305"/>
      <c r="J66" s="305"/>
      <c r="K66" s="30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51" customHeight="1" thickBot="1" x14ac:dyDescent="0.3">
      <c r="A68" s="286" t="s">
        <v>61</v>
      </c>
      <c r="B68" s="287"/>
      <c r="C68" s="287"/>
      <c r="D68" s="287"/>
      <c r="E68" s="287"/>
      <c r="F68" s="287"/>
      <c r="G68" s="307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308" t="s">
        <v>62</v>
      </c>
      <c r="C69" s="308"/>
      <c r="D69" s="308"/>
      <c r="E69" s="308"/>
      <c r="F69" s="296"/>
      <c r="G69" s="29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41.25" customHeight="1" thickTop="1" thickBot="1" x14ac:dyDescent="0.3">
      <c r="A70" s="63">
        <v>2</v>
      </c>
      <c r="B70" s="293" t="s">
        <v>64</v>
      </c>
      <c r="C70" s="293"/>
      <c r="D70" s="293"/>
      <c r="E70" s="293"/>
      <c r="F70" s="294"/>
      <c r="G70" s="29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9" t="s">
        <v>65</v>
      </c>
      <c r="C71" s="309"/>
      <c r="D71" s="309"/>
      <c r="E71" s="309"/>
      <c r="F71" s="299"/>
      <c r="G71" s="29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70" t="s">
        <v>66</v>
      </c>
      <c r="C72" s="310"/>
      <c r="D72" s="310"/>
      <c r="E72" s="310"/>
      <c r="F72" s="310"/>
      <c r="G72" s="310"/>
      <c r="H72" s="27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11" t="s">
        <v>67</v>
      </c>
      <c r="B73" s="312"/>
      <c r="C73" s="312"/>
      <c r="D73" s="312"/>
      <c r="E73" s="312"/>
      <c r="F73" s="312"/>
      <c r="G73" s="312"/>
      <c r="H73" s="312"/>
      <c r="I73" s="312"/>
      <c r="J73" s="312"/>
      <c r="K73" s="313"/>
      <c r="L73" s="82"/>
      <c r="M73" s="45"/>
      <c r="N73" s="77">
        <f>N72/3</f>
        <v>0</v>
      </c>
    </row>
    <row r="74" spans="1:14" ht="19.5" thickTop="1" thickBot="1" x14ac:dyDescent="0.3">
      <c r="A74" s="314"/>
      <c r="B74" s="315"/>
      <c r="C74" s="315"/>
      <c r="D74" s="315"/>
      <c r="E74" s="315"/>
      <c r="F74" s="315"/>
      <c r="G74" s="315"/>
      <c r="H74" s="315"/>
      <c r="I74" s="315"/>
      <c r="J74" s="316"/>
      <c r="K74" s="316"/>
      <c r="L74" s="82"/>
      <c r="M74" s="45"/>
      <c r="N74" s="159"/>
    </row>
    <row r="75" spans="1:14" ht="57.75" customHeight="1" thickBot="1" x14ac:dyDescent="0.3">
      <c r="A75" s="317" t="s">
        <v>68</v>
      </c>
      <c r="B75" s="318"/>
      <c r="C75" s="318"/>
      <c r="D75" s="318"/>
      <c r="E75" s="318"/>
      <c r="F75" s="318"/>
      <c r="G75" s="31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44.25" customHeight="1" thickBot="1" x14ac:dyDescent="0.3">
      <c r="A76" s="95">
        <v>1</v>
      </c>
      <c r="B76" s="320" t="s">
        <v>69</v>
      </c>
      <c r="C76" s="320"/>
      <c r="D76" s="320"/>
      <c r="E76" s="320"/>
      <c r="F76" s="321"/>
      <c r="G76" s="32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44.25" customHeight="1" thickBot="1" x14ac:dyDescent="0.3">
      <c r="A77" s="63">
        <v>2</v>
      </c>
      <c r="B77" s="293" t="s">
        <v>70</v>
      </c>
      <c r="C77" s="293"/>
      <c r="D77" s="293"/>
      <c r="E77" s="293"/>
      <c r="F77" s="294"/>
      <c r="G77" s="32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44.25" customHeight="1" thickBot="1" x14ac:dyDescent="0.3">
      <c r="A78" s="67">
        <v>3</v>
      </c>
      <c r="B78" s="309" t="s">
        <v>71</v>
      </c>
      <c r="C78" s="309"/>
      <c r="D78" s="309"/>
      <c r="E78" s="309"/>
      <c r="F78" s="299"/>
      <c r="G78" s="32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25" t="s">
        <v>72</v>
      </c>
      <c r="B79" s="326"/>
      <c r="C79" s="326"/>
      <c r="D79" s="326"/>
      <c r="E79" s="326"/>
      <c r="F79" s="326"/>
      <c r="G79" s="326"/>
      <c r="H79" s="32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28" t="s">
        <v>73</v>
      </c>
      <c r="B80" s="329"/>
      <c r="C80" s="329"/>
      <c r="D80" s="329"/>
      <c r="E80" s="329"/>
      <c r="F80" s="329"/>
      <c r="G80" s="329"/>
      <c r="H80" s="329"/>
      <c r="I80" s="329"/>
      <c r="J80" s="329"/>
      <c r="K80" s="33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31"/>
      <c r="F81" s="331"/>
      <c r="G81" s="331"/>
      <c r="H81" s="331"/>
      <c r="I81" s="331"/>
      <c r="J81" s="331"/>
      <c r="K81" s="331"/>
      <c r="L81" s="331"/>
      <c r="M81" s="331"/>
      <c r="N81" s="33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8" t="s">
        <v>74</v>
      </c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5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43.5" customHeight="1" thickBot="1" x14ac:dyDescent="0.3">
      <c r="A85" s="342" t="s">
        <v>75</v>
      </c>
      <c r="B85" s="343"/>
      <c r="C85" s="343"/>
      <c r="D85" s="343"/>
      <c r="E85" s="343"/>
      <c r="F85" s="344"/>
      <c r="G85" s="345"/>
      <c r="H85" s="93" t="s">
        <v>44</v>
      </c>
      <c r="I85" s="157"/>
      <c r="J85" s="8"/>
      <c r="K85" s="8"/>
      <c r="L85" s="8"/>
      <c r="M85" s="8"/>
      <c r="N85" s="94" t="s">
        <v>48</v>
      </c>
    </row>
    <row r="86" spans="1:14" ht="17.25" thickTop="1" thickBot="1" x14ac:dyDescent="0.3">
      <c r="A86" s="102">
        <v>1</v>
      </c>
      <c r="B86" s="346" t="s">
        <v>76</v>
      </c>
      <c r="C86" s="347"/>
      <c r="D86" s="347"/>
      <c r="E86" s="347"/>
      <c r="F86" s="348"/>
      <c r="G86" s="34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50" t="s">
        <v>78</v>
      </c>
      <c r="B88" s="351"/>
      <c r="C88" s="351"/>
      <c r="D88" s="351"/>
      <c r="E88" s="351"/>
      <c r="F88" s="351"/>
      <c r="G88" s="351"/>
      <c r="H88" s="351"/>
      <c r="I88" s="351"/>
      <c r="J88" s="35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53" t="s">
        <v>79</v>
      </c>
      <c r="B90" s="354"/>
      <c r="C90" s="354"/>
      <c r="D90" s="354"/>
      <c r="E90" s="354"/>
      <c r="F90" s="354"/>
      <c r="G90" s="354"/>
      <c r="H90" s="354"/>
      <c r="I90" s="354"/>
      <c r="J90" s="354"/>
      <c r="K90" s="354"/>
      <c r="L90" s="354"/>
      <c r="M90" s="354"/>
      <c r="N90" s="35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56" t="s">
        <v>23</v>
      </c>
      <c r="B92" s="357"/>
      <c r="C92" s="357"/>
      <c r="D92" s="357"/>
      <c r="E92" s="357"/>
      <c r="F92" s="357"/>
      <c r="G92" s="357"/>
      <c r="H92" s="357"/>
      <c r="I92" s="357"/>
      <c r="J92" s="358"/>
      <c r="K92" s="111"/>
      <c r="L92" s="111"/>
      <c r="M92" s="112"/>
      <c r="N92" s="113">
        <f>N40</f>
        <v>27.98</v>
      </c>
    </row>
    <row r="93" spans="1:14" ht="18" x14ac:dyDescent="0.25">
      <c r="A93" s="333" t="s">
        <v>80</v>
      </c>
      <c r="B93" s="334"/>
      <c r="C93" s="334"/>
      <c r="D93" s="334"/>
      <c r="E93" s="334"/>
      <c r="F93" s="334"/>
      <c r="G93" s="334"/>
      <c r="H93" s="334"/>
      <c r="I93" s="334"/>
      <c r="J93" s="335"/>
      <c r="K93" s="111"/>
      <c r="L93" s="111"/>
      <c r="M93" s="112"/>
      <c r="N93" s="114">
        <f>N66</f>
        <v>0</v>
      </c>
    </row>
    <row r="94" spans="1:14" ht="18" x14ac:dyDescent="0.25">
      <c r="A94" s="333" t="s">
        <v>81</v>
      </c>
      <c r="B94" s="334"/>
      <c r="C94" s="334"/>
      <c r="D94" s="334"/>
      <c r="E94" s="334"/>
      <c r="F94" s="334"/>
      <c r="G94" s="334"/>
      <c r="H94" s="334"/>
      <c r="I94" s="334"/>
      <c r="J94" s="335"/>
      <c r="K94" s="111"/>
      <c r="L94" s="111"/>
      <c r="M94" s="112"/>
      <c r="N94" s="115">
        <f>N73</f>
        <v>0</v>
      </c>
    </row>
    <row r="95" spans="1:14" ht="18" x14ac:dyDescent="0.25">
      <c r="A95" s="333" t="s">
        <v>82</v>
      </c>
      <c r="B95" s="334"/>
      <c r="C95" s="334"/>
      <c r="D95" s="334"/>
      <c r="E95" s="334"/>
      <c r="F95" s="334"/>
      <c r="G95" s="334"/>
      <c r="H95" s="334"/>
      <c r="I95" s="334"/>
      <c r="J95" s="335"/>
      <c r="K95" s="111"/>
      <c r="L95" s="111"/>
      <c r="M95" s="112"/>
      <c r="N95" s="116">
        <f>N80</f>
        <v>0</v>
      </c>
    </row>
    <row r="96" spans="1:14" ht="18.75" thickBot="1" x14ac:dyDescent="0.3">
      <c r="A96" s="336" t="s">
        <v>83</v>
      </c>
      <c r="B96" s="337"/>
      <c r="C96" s="337"/>
      <c r="D96" s="337"/>
      <c r="E96" s="337"/>
      <c r="F96" s="337"/>
      <c r="G96" s="337"/>
      <c r="H96" s="337"/>
      <c r="I96" s="337"/>
      <c r="J96" s="33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9" t="s">
        <v>84</v>
      </c>
      <c r="B97" s="340"/>
      <c r="C97" s="340"/>
      <c r="D97" s="340"/>
      <c r="E97" s="340"/>
      <c r="F97" s="340"/>
      <c r="G97" s="340"/>
      <c r="H97" s="340"/>
      <c r="I97" s="340"/>
      <c r="J97" s="341"/>
      <c r="K97" s="117"/>
      <c r="L97" s="118"/>
      <c r="M97" s="119"/>
      <c r="N97" s="120">
        <f>SUM(N92:N96)</f>
        <v>27.98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bNSFflI/mL3G7g9hGAtMmfD0E/glPl9t1G3SQUPt8OC1W1nMeYebSWK8o2QM3QnKn6jG9BRh6GD7NRDKO//nyA==" saltValue="8nonhYQ299fNvGk+f/2C0Q==" spinCount="100000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rowBreaks count="2" manualBreakCount="2">
    <brk id="32" max="13" man="1"/>
    <brk id="52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zoomScaleNormal="100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4"/>
      <c r="B1" s="235"/>
      <c r="C1" s="238" t="s">
        <v>9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16" ht="21.75" thickBot="1" x14ac:dyDescent="0.3">
      <c r="A2" s="236"/>
      <c r="B2" s="237"/>
      <c r="C2" s="238" t="s">
        <v>10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P2" s="161">
        <f ca="1">MATCH(MID(CELL("nombrearchivo",'2'!E9),FIND("]", CELL("nombrearchivo",'2'!E9),1)+1,LEN(CELL("nombrearchivo",'2'!E9))-FIND("]",CELL("nombrearchivo",'2'!E9),1)),GENERAL!A6:A55,0)</f>
        <v>13</v>
      </c>
    </row>
    <row r="3" spans="1:16" ht="15.75" x14ac:dyDescent="0.25">
      <c r="A3" s="241" t="s">
        <v>11</v>
      </c>
      <c r="B3" s="242"/>
      <c r="C3" s="242"/>
      <c r="D3" s="242"/>
      <c r="E3" s="7" t="str">
        <f>GENERAL!Z$2</f>
        <v>PLANTA</v>
      </c>
      <c r="F3" s="243"/>
      <c r="G3" s="243"/>
      <c r="H3" s="243"/>
      <c r="I3" s="243"/>
      <c r="J3" s="243"/>
      <c r="K3" s="243"/>
      <c r="L3" s="243"/>
      <c r="M3" s="243"/>
      <c r="N3" s="244"/>
    </row>
    <row r="4" spans="1:16" ht="15.75" x14ac:dyDescent="0.25">
      <c r="A4" s="230" t="s">
        <v>12</v>
      </c>
      <c r="B4" s="231"/>
      <c r="C4" s="231"/>
      <c r="D4" s="231"/>
      <c r="E4" s="8" t="str">
        <f>GENERAL!A$2</f>
        <v>IDEAD-P-10-1</v>
      </c>
      <c r="F4" s="232"/>
      <c r="G4" s="232"/>
      <c r="H4" s="232"/>
      <c r="I4" s="232"/>
      <c r="J4" s="232"/>
      <c r="K4" s="232"/>
      <c r="L4" s="232"/>
      <c r="M4" s="232"/>
      <c r="N4" s="233"/>
    </row>
    <row r="5" spans="1:16" ht="15.75" x14ac:dyDescent="0.25">
      <c r="A5" s="230" t="s">
        <v>13</v>
      </c>
      <c r="B5" s="231"/>
      <c r="C5" s="231"/>
      <c r="D5" s="231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8" t="s">
        <v>14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50"/>
    </row>
    <row r="8" spans="1:16" ht="24.75" customHeight="1" x14ac:dyDescent="0.25">
      <c r="A8" s="251" t="s">
        <v>15</v>
      </c>
      <c r="B8" s="252"/>
      <c r="C8" s="255" t="s">
        <v>16</v>
      </c>
      <c r="D8" s="174"/>
      <c r="E8" s="257" t="s">
        <v>17</v>
      </c>
      <c r="F8" s="257" t="s">
        <v>18</v>
      </c>
      <c r="G8" s="257" t="s">
        <v>19</v>
      </c>
      <c r="H8" s="257" t="s">
        <v>20</v>
      </c>
      <c r="I8" s="257" t="s">
        <v>21</v>
      </c>
      <c r="J8" s="259" t="s">
        <v>22</v>
      </c>
      <c r="K8" s="175"/>
      <c r="L8" s="261"/>
      <c r="M8" s="261"/>
      <c r="N8" s="263" t="s">
        <v>23</v>
      </c>
    </row>
    <row r="9" spans="1:16" ht="24.75" customHeight="1" thickBot="1" x14ac:dyDescent="0.3">
      <c r="A9" s="253"/>
      <c r="B9" s="254"/>
      <c r="C9" s="256"/>
      <c r="D9" s="17"/>
      <c r="E9" s="258"/>
      <c r="F9" s="258"/>
      <c r="G9" s="258"/>
      <c r="H9" s="258"/>
      <c r="I9" s="258"/>
      <c r="J9" s="260"/>
      <c r="K9" s="176"/>
      <c r="L9" s="262"/>
      <c r="M9" s="262"/>
      <c r="N9" s="264"/>
    </row>
    <row r="10" spans="1:16" ht="43.5" customHeight="1" thickBot="1" x14ac:dyDescent="0.3">
      <c r="A10" s="265" t="str">
        <f ca="1">CONCATENATE((INDIRECT("GENERAL!D"&amp;P2+5))," ",((INDIRECT("GENERAL!E"&amp;P2+5))))</f>
        <v xml:space="preserve">CELY ARANDA JOHANA CAROLINA </v>
      </c>
      <c r="B10" s="266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1.1599999999999999</v>
      </c>
      <c r="J10" s="22">
        <f>N37</f>
        <v>10</v>
      </c>
      <c r="K10" s="23"/>
      <c r="L10" s="23"/>
      <c r="M10" s="23"/>
      <c r="N10" s="24">
        <f>IF( SUM(C10:J10)&lt;=30,SUM(C10:J10),"EXCEDE LOS 30 PUNTOS")</f>
        <v>24.16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67" t="s">
        <v>24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9"/>
      <c r="N12" s="27" t="s">
        <v>25</v>
      </c>
    </row>
    <row r="13" spans="1:16" ht="24" thickBot="1" x14ac:dyDescent="0.3">
      <c r="A13" s="245" t="s">
        <v>26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7"/>
      <c r="M13" s="8"/>
      <c r="N13" s="26"/>
    </row>
    <row r="14" spans="1:16" ht="42" customHeight="1" thickBot="1" x14ac:dyDescent="0.3">
      <c r="A14" s="270" t="s">
        <v>27</v>
      </c>
      <c r="B14" s="271"/>
      <c r="C14" s="28"/>
      <c r="D14" s="272" t="str">
        <f ca="1">(INDIRECT("GENERAL!J"&amp;P2+5))</f>
        <v>PSICOLOGO/ UNIVERSIDAD DE IBAGUE/ 2005</v>
      </c>
      <c r="E14" s="273"/>
      <c r="F14" s="273"/>
      <c r="G14" s="273"/>
      <c r="H14" s="273"/>
      <c r="I14" s="273"/>
      <c r="J14" s="273"/>
      <c r="K14" s="273"/>
      <c r="L14" s="27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7.5" customHeight="1" thickBot="1" x14ac:dyDescent="0.3">
      <c r="A16" s="275" t="s">
        <v>28</v>
      </c>
      <c r="B16" s="276"/>
      <c r="C16" s="8"/>
      <c r="D16" s="34"/>
      <c r="E16" s="277" t="str">
        <f ca="1">(INDIRECT("GENERAL!K"&amp;P2+5))</f>
        <v>ESPECIALISTA EN PSICOLOGIA CLINICA/ 2006</v>
      </c>
      <c r="F16" s="278"/>
      <c r="G16" s="278"/>
      <c r="H16" s="278"/>
      <c r="I16" s="278"/>
      <c r="J16" s="278"/>
      <c r="K16" s="278"/>
      <c r="L16" s="279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44.25" customHeight="1" thickBot="1" x14ac:dyDescent="0.3">
      <c r="A18" s="275" t="s">
        <v>29</v>
      </c>
      <c r="B18" s="276"/>
      <c r="C18" s="28"/>
      <c r="D18" s="178"/>
      <c r="E18" s="278" t="str">
        <f ca="1">(INDIRECT("GENERAL!L"&amp;P2+5))</f>
        <v>MAGISTER EN AVANCES EN INVESTIGACION EN TRATAMIENTOS EN PSICOPATOLIGIA Y SALUD/ UNIVERSIDAD DE VALENCIA/ 2011</v>
      </c>
      <c r="F18" s="278"/>
      <c r="G18" s="278"/>
      <c r="H18" s="278"/>
      <c r="I18" s="278"/>
      <c r="J18" s="278"/>
      <c r="K18" s="278"/>
      <c r="L18" s="279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8.5" customHeight="1" thickBot="1" x14ac:dyDescent="0.3">
      <c r="A20" s="275" t="s">
        <v>30</v>
      </c>
      <c r="B20" s="276"/>
      <c r="C20" s="28"/>
      <c r="D20" s="280" t="str">
        <f ca="1">(INDIRECT("GENERAL!M"&amp;P2+5))</f>
        <v>NO REGISTRA</v>
      </c>
      <c r="E20" s="281"/>
      <c r="F20" s="281"/>
      <c r="G20" s="281"/>
      <c r="H20" s="281"/>
      <c r="I20" s="281"/>
      <c r="J20" s="281"/>
      <c r="K20" s="281"/>
      <c r="L20" s="282"/>
      <c r="M20" s="29"/>
      <c r="N20" s="30"/>
    </row>
    <row r="21" spans="1:17" ht="16.5" thickBot="1" x14ac:dyDescent="0.3">
      <c r="A21" s="36"/>
      <c r="B21" s="37"/>
      <c r="C21" s="179"/>
      <c r="D21" s="39"/>
      <c r="E21" s="39"/>
      <c r="F21" s="39"/>
      <c r="G21" s="39"/>
      <c r="H21" s="39"/>
      <c r="I21" s="39"/>
      <c r="J21" s="39"/>
      <c r="K21" s="39"/>
      <c r="L21" s="39"/>
      <c r="M21" s="179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0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45" t="s">
        <v>32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7"/>
      <c r="M24" s="8"/>
      <c r="N24" s="40"/>
    </row>
    <row r="25" spans="1:17" ht="105.75" customHeight="1" thickBot="1" x14ac:dyDescent="0.3">
      <c r="A25" s="270" t="s">
        <v>33</v>
      </c>
      <c r="B25" s="271"/>
      <c r="C25" s="28"/>
      <c r="D25" s="362" t="s">
        <v>239</v>
      </c>
      <c r="E25" s="273"/>
      <c r="F25" s="273"/>
      <c r="G25" s="273"/>
      <c r="H25" s="273"/>
      <c r="I25" s="273"/>
      <c r="J25" s="273"/>
      <c r="K25" s="273"/>
      <c r="L25" s="274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82"/>
      <c r="D26" s="39"/>
      <c r="E26" s="39"/>
      <c r="F26" s="39"/>
      <c r="G26" s="39"/>
      <c r="H26" s="39"/>
      <c r="I26" s="39"/>
      <c r="J26" s="39"/>
      <c r="K26" s="39"/>
      <c r="L26" s="39"/>
      <c r="M26" s="182"/>
      <c r="N26" s="40"/>
    </row>
    <row r="27" spans="1:17" ht="19.5" thickTop="1" thickBot="1" x14ac:dyDescent="0.3">
      <c r="A27" s="359" t="s">
        <v>34</v>
      </c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1"/>
      <c r="M27" s="182"/>
      <c r="N27" s="180">
        <f>N25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45" t="s">
        <v>35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7"/>
      <c r="M29" s="45"/>
      <c r="N29" s="40"/>
    </row>
    <row r="30" spans="1:17" ht="86.25" customHeight="1" thickBot="1" x14ac:dyDescent="0.3">
      <c r="A30" s="270" t="s">
        <v>36</v>
      </c>
      <c r="B30" s="271"/>
      <c r="C30" s="28"/>
      <c r="D30" s="362" t="s">
        <v>240</v>
      </c>
      <c r="E30" s="273"/>
      <c r="F30" s="273"/>
      <c r="G30" s="273"/>
      <c r="H30" s="273"/>
      <c r="I30" s="273"/>
      <c r="J30" s="273"/>
      <c r="K30" s="273"/>
      <c r="L30" s="274"/>
      <c r="M30" s="29"/>
      <c r="N30" s="30">
        <f>0.35+0.33+0.48</f>
        <v>1.1599999999999999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59" t="s">
        <v>37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1"/>
      <c r="M32" s="182"/>
      <c r="N32" s="180">
        <f>N30</f>
        <v>1.1599999999999999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45" t="s">
        <v>38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7"/>
      <c r="M34" s="8"/>
      <c r="N34" s="40"/>
    </row>
    <row r="35" spans="1:14" ht="119.25" customHeight="1" thickBot="1" x14ac:dyDescent="0.3">
      <c r="A35" s="275" t="s">
        <v>39</v>
      </c>
      <c r="B35" s="276"/>
      <c r="C35" s="28"/>
      <c r="D35" s="362" t="s">
        <v>241</v>
      </c>
      <c r="E35" s="273"/>
      <c r="F35" s="273"/>
      <c r="G35" s="273"/>
      <c r="H35" s="273"/>
      <c r="I35" s="273"/>
      <c r="J35" s="273"/>
      <c r="K35" s="273"/>
      <c r="L35" s="274"/>
      <c r="M35" s="29"/>
      <c r="N35" s="30">
        <v>10</v>
      </c>
    </row>
    <row r="36" spans="1:14" ht="16.5" thickBot="1" x14ac:dyDescent="0.3">
      <c r="A36" s="36"/>
      <c r="B36" s="37"/>
      <c r="C36" s="182"/>
      <c r="D36" s="39"/>
      <c r="E36" s="39"/>
      <c r="F36" s="39"/>
      <c r="G36" s="39"/>
      <c r="H36" s="39"/>
      <c r="I36" s="39"/>
      <c r="J36" s="39"/>
      <c r="K36" s="39"/>
      <c r="L36" s="39"/>
      <c r="M36" s="182"/>
      <c r="N36" s="40"/>
    </row>
    <row r="37" spans="1:14" ht="19.5" thickTop="1" thickBot="1" x14ac:dyDescent="0.3">
      <c r="A37" s="359" t="s">
        <v>40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1"/>
      <c r="M37" s="182"/>
      <c r="N37" s="180">
        <f>N35</f>
        <v>10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24.16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8" t="s">
        <v>42</v>
      </c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5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6" t="s">
        <v>43</v>
      </c>
      <c r="B57" s="287"/>
      <c r="C57" s="287"/>
      <c r="D57" s="287"/>
      <c r="E57" s="287"/>
      <c r="F57" s="288"/>
      <c r="G57" s="289"/>
      <c r="H57" s="53" t="s">
        <v>44</v>
      </c>
      <c r="I57" s="54" t="s">
        <v>45</v>
      </c>
      <c r="J57" s="55" t="s">
        <v>46</v>
      </c>
      <c r="K57" s="56" t="s">
        <v>47</v>
      </c>
      <c r="L57" s="175"/>
      <c r="M57" s="8"/>
      <c r="N57" s="57" t="s">
        <v>48</v>
      </c>
    </row>
    <row r="58" spans="1:14" ht="16.5" thickTop="1" thickBot="1" x14ac:dyDescent="0.3">
      <c r="A58" s="58">
        <v>1</v>
      </c>
      <c r="B58" s="295" t="s">
        <v>49</v>
      </c>
      <c r="C58" s="295"/>
      <c r="D58" s="295"/>
      <c r="E58" s="295"/>
      <c r="F58" s="296"/>
      <c r="G58" s="29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93" t="s">
        <v>51</v>
      </c>
      <c r="C59" s="297"/>
      <c r="D59" s="297"/>
      <c r="E59" s="297"/>
      <c r="F59" s="294"/>
      <c r="G59" s="29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43.5" customHeight="1" thickTop="1" thickBot="1" x14ac:dyDescent="0.3">
      <c r="A60" s="63">
        <v>3</v>
      </c>
      <c r="B60" s="297" t="s">
        <v>52</v>
      </c>
      <c r="C60" s="297"/>
      <c r="D60" s="297"/>
      <c r="E60" s="297"/>
      <c r="F60" s="294"/>
      <c r="G60" s="29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43.5" customHeight="1" thickTop="1" thickBot="1" x14ac:dyDescent="0.3">
      <c r="A61" s="63">
        <v>4</v>
      </c>
      <c r="B61" s="297" t="s">
        <v>54</v>
      </c>
      <c r="C61" s="297"/>
      <c r="D61" s="297"/>
      <c r="E61" s="297"/>
      <c r="F61" s="294"/>
      <c r="G61" s="29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43.5" customHeight="1" thickTop="1" thickBot="1" x14ac:dyDescent="0.3">
      <c r="A62" s="63">
        <v>5</v>
      </c>
      <c r="B62" s="297" t="s">
        <v>55</v>
      </c>
      <c r="C62" s="297"/>
      <c r="D62" s="297"/>
      <c r="E62" s="297"/>
      <c r="F62" s="294"/>
      <c r="G62" s="29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43.5" customHeight="1" thickTop="1" thickBot="1" x14ac:dyDescent="0.3">
      <c r="A63" s="63">
        <v>6</v>
      </c>
      <c r="B63" s="297" t="s">
        <v>56</v>
      </c>
      <c r="C63" s="297"/>
      <c r="D63" s="297"/>
      <c r="E63" s="297"/>
      <c r="F63" s="294"/>
      <c r="G63" s="29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43.5" customHeight="1" thickTop="1" thickBot="1" x14ac:dyDescent="0.3">
      <c r="A64" s="67">
        <v>7</v>
      </c>
      <c r="B64" s="298" t="s">
        <v>58</v>
      </c>
      <c r="C64" s="298"/>
      <c r="D64" s="298"/>
      <c r="E64" s="298"/>
      <c r="F64" s="299"/>
      <c r="G64" s="29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300" t="s">
        <v>59</v>
      </c>
      <c r="B65" s="301"/>
      <c r="C65" s="301"/>
      <c r="D65" s="301"/>
      <c r="E65" s="301"/>
      <c r="F65" s="301"/>
      <c r="G65" s="301"/>
      <c r="H65" s="30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303" t="s">
        <v>60</v>
      </c>
      <c r="B66" s="304"/>
      <c r="C66" s="304"/>
      <c r="D66" s="304"/>
      <c r="E66" s="304"/>
      <c r="F66" s="304"/>
      <c r="G66" s="304"/>
      <c r="H66" s="304"/>
      <c r="I66" s="305"/>
      <c r="J66" s="305"/>
      <c r="K66" s="30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6" t="s">
        <v>61</v>
      </c>
      <c r="B68" s="287"/>
      <c r="C68" s="287"/>
      <c r="D68" s="287"/>
      <c r="E68" s="287"/>
      <c r="F68" s="287"/>
      <c r="G68" s="307"/>
      <c r="H68" s="78" t="s">
        <v>44</v>
      </c>
      <c r="I68" s="54" t="s">
        <v>45</v>
      </c>
      <c r="J68" s="55" t="s">
        <v>46</v>
      </c>
      <c r="K68" s="56" t="s">
        <v>47</v>
      </c>
      <c r="L68" s="175"/>
      <c r="M68" s="8"/>
      <c r="N68" s="57" t="s">
        <v>48</v>
      </c>
    </row>
    <row r="69" spans="1:14" ht="17.25" thickTop="1" thickBot="1" x14ac:dyDescent="0.3">
      <c r="A69" s="58">
        <v>1</v>
      </c>
      <c r="B69" s="308" t="s">
        <v>62</v>
      </c>
      <c r="C69" s="308"/>
      <c r="D69" s="308"/>
      <c r="E69" s="308"/>
      <c r="F69" s="296"/>
      <c r="G69" s="29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45" customHeight="1" thickTop="1" thickBot="1" x14ac:dyDescent="0.3">
      <c r="A70" s="63">
        <v>2</v>
      </c>
      <c r="B70" s="293" t="s">
        <v>64</v>
      </c>
      <c r="C70" s="293"/>
      <c r="D70" s="293"/>
      <c r="E70" s="293"/>
      <c r="F70" s="294"/>
      <c r="G70" s="29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9" t="s">
        <v>65</v>
      </c>
      <c r="C71" s="309"/>
      <c r="D71" s="309"/>
      <c r="E71" s="309"/>
      <c r="F71" s="299"/>
      <c r="G71" s="29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70" t="s">
        <v>66</v>
      </c>
      <c r="C72" s="310"/>
      <c r="D72" s="310"/>
      <c r="E72" s="310"/>
      <c r="F72" s="310"/>
      <c r="G72" s="310"/>
      <c r="H72" s="27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11" t="s">
        <v>67</v>
      </c>
      <c r="B73" s="312"/>
      <c r="C73" s="312"/>
      <c r="D73" s="312"/>
      <c r="E73" s="312"/>
      <c r="F73" s="312"/>
      <c r="G73" s="312"/>
      <c r="H73" s="312"/>
      <c r="I73" s="312"/>
      <c r="J73" s="312"/>
      <c r="K73" s="313"/>
      <c r="L73" s="82"/>
      <c r="M73" s="45"/>
      <c r="N73" s="77">
        <f>N72/3</f>
        <v>0</v>
      </c>
    </row>
    <row r="74" spans="1:14" ht="19.5" thickTop="1" thickBot="1" x14ac:dyDescent="0.3">
      <c r="A74" s="314"/>
      <c r="B74" s="315"/>
      <c r="C74" s="315"/>
      <c r="D74" s="315"/>
      <c r="E74" s="315"/>
      <c r="F74" s="315"/>
      <c r="G74" s="315"/>
      <c r="H74" s="315"/>
      <c r="I74" s="315"/>
      <c r="J74" s="316"/>
      <c r="K74" s="316"/>
      <c r="L74" s="82"/>
      <c r="M74" s="45"/>
      <c r="N74" s="177"/>
    </row>
    <row r="75" spans="1:14" ht="26.25" thickBot="1" x14ac:dyDescent="0.3">
      <c r="A75" s="317" t="s">
        <v>68</v>
      </c>
      <c r="B75" s="318"/>
      <c r="C75" s="318"/>
      <c r="D75" s="318"/>
      <c r="E75" s="318"/>
      <c r="F75" s="318"/>
      <c r="G75" s="319"/>
      <c r="H75" s="93" t="s">
        <v>44</v>
      </c>
      <c r="I75" s="57" t="s">
        <v>45</v>
      </c>
      <c r="J75" s="175"/>
      <c r="K75" s="175"/>
      <c r="L75" s="82"/>
      <c r="M75" s="45"/>
      <c r="N75" s="94" t="s">
        <v>48</v>
      </c>
    </row>
    <row r="76" spans="1:14" ht="36" customHeight="1" thickBot="1" x14ac:dyDescent="0.3">
      <c r="A76" s="95">
        <v>1</v>
      </c>
      <c r="B76" s="320" t="s">
        <v>69</v>
      </c>
      <c r="C76" s="320"/>
      <c r="D76" s="320"/>
      <c r="E76" s="320"/>
      <c r="F76" s="321"/>
      <c r="G76" s="32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6" customHeight="1" thickBot="1" x14ac:dyDescent="0.3">
      <c r="A77" s="63">
        <v>2</v>
      </c>
      <c r="B77" s="293" t="s">
        <v>70</v>
      </c>
      <c r="C77" s="293"/>
      <c r="D77" s="293"/>
      <c r="E77" s="293"/>
      <c r="F77" s="294"/>
      <c r="G77" s="32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6" customHeight="1" thickBot="1" x14ac:dyDescent="0.3">
      <c r="A78" s="67">
        <v>3</v>
      </c>
      <c r="B78" s="309" t="s">
        <v>71</v>
      </c>
      <c r="C78" s="309"/>
      <c r="D78" s="309"/>
      <c r="E78" s="309"/>
      <c r="F78" s="299"/>
      <c r="G78" s="32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25" t="s">
        <v>72</v>
      </c>
      <c r="B79" s="326"/>
      <c r="C79" s="326"/>
      <c r="D79" s="326"/>
      <c r="E79" s="326"/>
      <c r="F79" s="326"/>
      <c r="G79" s="326"/>
      <c r="H79" s="32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28" t="s">
        <v>73</v>
      </c>
      <c r="B80" s="329"/>
      <c r="C80" s="329"/>
      <c r="D80" s="329"/>
      <c r="E80" s="329"/>
      <c r="F80" s="329"/>
      <c r="G80" s="329"/>
      <c r="H80" s="329"/>
      <c r="I80" s="329"/>
      <c r="J80" s="329"/>
      <c r="K80" s="33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31"/>
      <c r="F81" s="331"/>
      <c r="G81" s="331"/>
      <c r="H81" s="331"/>
      <c r="I81" s="331"/>
      <c r="J81" s="331"/>
      <c r="K81" s="331"/>
      <c r="L81" s="331"/>
      <c r="M81" s="331"/>
      <c r="N81" s="33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8" t="s">
        <v>74</v>
      </c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5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42" t="s">
        <v>75</v>
      </c>
      <c r="B85" s="343"/>
      <c r="C85" s="343"/>
      <c r="D85" s="343"/>
      <c r="E85" s="343"/>
      <c r="F85" s="344"/>
      <c r="G85" s="345"/>
      <c r="H85" s="93" t="s">
        <v>44</v>
      </c>
      <c r="I85" s="17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46" t="s">
        <v>76</v>
      </c>
      <c r="C86" s="347"/>
      <c r="D86" s="347"/>
      <c r="E86" s="347"/>
      <c r="F86" s="348"/>
      <c r="G86" s="34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50" t="s">
        <v>78</v>
      </c>
      <c r="B88" s="351"/>
      <c r="C88" s="351"/>
      <c r="D88" s="351"/>
      <c r="E88" s="351"/>
      <c r="F88" s="351"/>
      <c r="G88" s="351"/>
      <c r="H88" s="351"/>
      <c r="I88" s="351"/>
      <c r="J88" s="35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53" t="s">
        <v>79</v>
      </c>
      <c r="B90" s="354"/>
      <c r="C90" s="354"/>
      <c r="D90" s="354"/>
      <c r="E90" s="354"/>
      <c r="F90" s="354"/>
      <c r="G90" s="354"/>
      <c r="H90" s="354"/>
      <c r="I90" s="354"/>
      <c r="J90" s="354"/>
      <c r="K90" s="354"/>
      <c r="L90" s="354"/>
      <c r="M90" s="354"/>
      <c r="N90" s="35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56" t="s">
        <v>23</v>
      </c>
      <c r="B92" s="357"/>
      <c r="C92" s="357"/>
      <c r="D92" s="357"/>
      <c r="E92" s="357"/>
      <c r="F92" s="357"/>
      <c r="G92" s="357"/>
      <c r="H92" s="357"/>
      <c r="I92" s="357"/>
      <c r="J92" s="358"/>
      <c r="K92" s="111"/>
      <c r="L92" s="111"/>
      <c r="M92" s="112"/>
      <c r="N92" s="113">
        <f>N40</f>
        <v>24.16</v>
      </c>
    </row>
    <row r="93" spans="1:14" ht="18" x14ac:dyDescent="0.25">
      <c r="A93" s="333" t="s">
        <v>80</v>
      </c>
      <c r="B93" s="334"/>
      <c r="C93" s="334"/>
      <c r="D93" s="334"/>
      <c r="E93" s="334"/>
      <c r="F93" s="334"/>
      <c r="G93" s="334"/>
      <c r="H93" s="334"/>
      <c r="I93" s="334"/>
      <c r="J93" s="335"/>
      <c r="K93" s="111"/>
      <c r="L93" s="111"/>
      <c r="M93" s="112"/>
      <c r="N93" s="114">
        <f>N66</f>
        <v>0</v>
      </c>
    </row>
    <row r="94" spans="1:14" ht="18" x14ac:dyDescent="0.25">
      <c r="A94" s="333" t="s">
        <v>81</v>
      </c>
      <c r="B94" s="334"/>
      <c r="C94" s="334"/>
      <c r="D94" s="334"/>
      <c r="E94" s="334"/>
      <c r="F94" s="334"/>
      <c r="G94" s="334"/>
      <c r="H94" s="334"/>
      <c r="I94" s="334"/>
      <c r="J94" s="335"/>
      <c r="K94" s="111"/>
      <c r="L94" s="111"/>
      <c r="M94" s="112"/>
      <c r="N94" s="115">
        <f>N73</f>
        <v>0</v>
      </c>
    </row>
    <row r="95" spans="1:14" ht="18" x14ac:dyDescent="0.25">
      <c r="A95" s="333" t="s">
        <v>82</v>
      </c>
      <c r="B95" s="334"/>
      <c r="C95" s="334"/>
      <c r="D95" s="334"/>
      <c r="E95" s="334"/>
      <c r="F95" s="334"/>
      <c r="G95" s="334"/>
      <c r="H95" s="334"/>
      <c r="I95" s="334"/>
      <c r="J95" s="335"/>
      <c r="K95" s="111"/>
      <c r="L95" s="111"/>
      <c r="M95" s="112"/>
      <c r="N95" s="116">
        <f>N80</f>
        <v>0</v>
      </c>
    </row>
    <row r="96" spans="1:14" ht="18.75" thickBot="1" x14ac:dyDescent="0.3">
      <c r="A96" s="336" t="s">
        <v>83</v>
      </c>
      <c r="B96" s="337"/>
      <c r="C96" s="337"/>
      <c r="D96" s="337"/>
      <c r="E96" s="337"/>
      <c r="F96" s="337"/>
      <c r="G96" s="337"/>
      <c r="H96" s="337"/>
      <c r="I96" s="337"/>
      <c r="J96" s="33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9" t="s">
        <v>84</v>
      </c>
      <c r="B97" s="340"/>
      <c r="C97" s="340"/>
      <c r="D97" s="340"/>
      <c r="E97" s="340"/>
      <c r="F97" s="340"/>
      <c r="G97" s="340"/>
      <c r="H97" s="340"/>
      <c r="I97" s="340"/>
      <c r="J97" s="341"/>
      <c r="K97" s="117"/>
      <c r="L97" s="118"/>
      <c r="M97" s="119"/>
      <c r="N97" s="120">
        <f>SUM(N92:N96)</f>
        <v>24.16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hoYad21Peqs1VJpsBhrGnUSclIJHJopefx2Po2GUBeoP+LvOpoYHXDqChUNonHyOfd7LMDdIjtxZHb1d/oRg5w==" saltValue="YDqmeOvG0NJqIAB1312Cjw==" spinCount="100000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zoomScaleNormal="100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4"/>
      <c r="B1" s="235"/>
      <c r="C1" s="238" t="s">
        <v>9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16" ht="21.75" thickBot="1" x14ac:dyDescent="0.3">
      <c r="A2" s="236"/>
      <c r="B2" s="237"/>
      <c r="C2" s="238" t="s">
        <v>10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P2" s="161">
        <f ca="1">MATCH(MID(CELL("nombrearchivo",'3'!E9),FIND("]", CELL("nombrearchivo",'3'!E9),1)+1,LEN(CELL("nombrearchivo",'3'!E9))-FIND("]",CELL("nombrearchivo",'3'!E9),1)),GENERAL!A6:A55,0)</f>
        <v>10</v>
      </c>
    </row>
    <row r="3" spans="1:16" ht="15.75" x14ac:dyDescent="0.25">
      <c r="A3" s="241" t="s">
        <v>11</v>
      </c>
      <c r="B3" s="242"/>
      <c r="C3" s="242"/>
      <c r="D3" s="242"/>
      <c r="E3" s="7" t="str">
        <f>GENERAL!Z$2</f>
        <v>PLANTA</v>
      </c>
      <c r="F3" s="243"/>
      <c r="G3" s="243"/>
      <c r="H3" s="243"/>
      <c r="I3" s="243"/>
      <c r="J3" s="243"/>
      <c r="K3" s="243"/>
      <c r="L3" s="243"/>
      <c r="M3" s="243"/>
      <c r="N3" s="244"/>
    </row>
    <row r="4" spans="1:16" ht="15.75" x14ac:dyDescent="0.25">
      <c r="A4" s="230" t="s">
        <v>12</v>
      </c>
      <c r="B4" s="231"/>
      <c r="C4" s="231"/>
      <c r="D4" s="231"/>
      <c r="E4" s="8" t="str">
        <f>GENERAL!A$2</f>
        <v>IDEAD-P-10-1</v>
      </c>
      <c r="F4" s="232"/>
      <c r="G4" s="232"/>
      <c r="H4" s="232"/>
      <c r="I4" s="232"/>
      <c r="J4" s="232"/>
      <c r="K4" s="232"/>
      <c r="L4" s="232"/>
      <c r="M4" s="232"/>
      <c r="N4" s="233"/>
    </row>
    <row r="5" spans="1:16" ht="15.75" x14ac:dyDescent="0.25">
      <c r="A5" s="230" t="s">
        <v>13</v>
      </c>
      <c r="B5" s="231"/>
      <c r="C5" s="231"/>
      <c r="D5" s="231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8" t="s">
        <v>14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50"/>
    </row>
    <row r="8" spans="1:16" ht="26.25" customHeight="1" x14ac:dyDescent="0.25">
      <c r="A8" s="251" t="s">
        <v>15</v>
      </c>
      <c r="B8" s="252"/>
      <c r="C8" s="255" t="s">
        <v>16</v>
      </c>
      <c r="D8" s="170"/>
      <c r="E8" s="257" t="s">
        <v>17</v>
      </c>
      <c r="F8" s="257" t="s">
        <v>18</v>
      </c>
      <c r="G8" s="257" t="s">
        <v>19</v>
      </c>
      <c r="H8" s="257" t="s">
        <v>20</v>
      </c>
      <c r="I8" s="257" t="s">
        <v>21</v>
      </c>
      <c r="J8" s="259" t="s">
        <v>22</v>
      </c>
      <c r="K8" s="171"/>
      <c r="L8" s="261"/>
      <c r="M8" s="261"/>
      <c r="N8" s="263" t="s">
        <v>23</v>
      </c>
    </row>
    <row r="9" spans="1:16" ht="26.25" customHeight="1" thickBot="1" x14ac:dyDescent="0.3">
      <c r="A9" s="253"/>
      <c r="B9" s="254"/>
      <c r="C9" s="256"/>
      <c r="D9" s="17"/>
      <c r="E9" s="258"/>
      <c r="F9" s="258"/>
      <c r="G9" s="258"/>
      <c r="H9" s="258"/>
      <c r="I9" s="258"/>
      <c r="J9" s="260"/>
      <c r="K9" s="172"/>
      <c r="L9" s="262"/>
      <c r="M9" s="262"/>
      <c r="N9" s="264"/>
    </row>
    <row r="10" spans="1:16" ht="44.25" customHeight="1" thickBot="1" x14ac:dyDescent="0.3">
      <c r="A10" s="265" t="str">
        <f ca="1">CONCATENATE((INDIRECT("GENERAL!D"&amp;P2+5))," ",((INDIRECT("GENERAL!E"&amp;P2+5))))</f>
        <v>OROZCO GIRALDO CONSUELO</v>
      </c>
      <c r="B10" s="266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1</v>
      </c>
      <c r="H10" s="21">
        <f>N27</f>
        <v>2.62</v>
      </c>
      <c r="I10" s="21">
        <f>N32</f>
        <v>3.1399999999999997</v>
      </c>
      <c r="J10" s="22">
        <f>N37</f>
        <v>10</v>
      </c>
      <c r="K10" s="23"/>
      <c r="L10" s="23"/>
      <c r="M10" s="23"/>
      <c r="N10" s="24">
        <f>IF( SUM(C10:J10)&lt;=30,SUM(C10:J10),"EXCEDE LOS 30 PUNTOS")</f>
        <v>23.76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67" t="s">
        <v>24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9"/>
      <c r="N12" s="27" t="s">
        <v>25</v>
      </c>
    </row>
    <row r="13" spans="1:16" ht="24" thickBot="1" x14ac:dyDescent="0.3">
      <c r="A13" s="245" t="s">
        <v>26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7"/>
      <c r="M13" s="8"/>
      <c r="N13" s="26"/>
    </row>
    <row r="14" spans="1:16" ht="42.75" customHeight="1" thickBot="1" x14ac:dyDescent="0.3">
      <c r="A14" s="270" t="s">
        <v>27</v>
      </c>
      <c r="B14" s="271"/>
      <c r="C14" s="28"/>
      <c r="D14" s="272" t="str">
        <f ca="1">(INDIRECT("GENERAL!J"&amp;P2+5))</f>
        <v>LICENCIADA EN PEDAGOGIA INFANTIL/ UNIVERSIDAD DEL TOLIMA/ 2009</v>
      </c>
      <c r="E14" s="273"/>
      <c r="F14" s="273"/>
      <c r="G14" s="273"/>
      <c r="H14" s="273"/>
      <c r="I14" s="273"/>
      <c r="J14" s="273"/>
      <c r="K14" s="273"/>
      <c r="L14" s="27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8.25" customHeight="1" thickBot="1" x14ac:dyDescent="0.3">
      <c r="A16" s="275" t="s">
        <v>28</v>
      </c>
      <c r="B16" s="276"/>
      <c r="C16" s="8"/>
      <c r="D16" s="34"/>
      <c r="E16" s="277" t="str">
        <f ca="1">(INDIRECT("GENERAL!K"&amp;P2+5))</f>
        <v>NO REGISTRA</v>
      </c>
      <c r="F16" s="278"/>
      <c r="G16" s="278"/>
      <c r="H16" s="278"/>
      <c r="I16" s="278"/>
      <c r="J16" s="278"/>
      <c r="K16" s="278"/>
      <c r="L16" s="27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42.75" customHeight="1" thickBot="1" x14ac:dyDescent="0.3">
      <c r="A18" s="275" t="s">
        <v>29</v>
      </c>
      <c r="B18" s="276"/>
      <c r="C18" s="28"/>
      <c r="D18" s="169"/>
      <c r="E18" s="278" t="str">
        <f ca="1">(INDIRECT("GENERAL!L"&amp;P2+5))</f>
        <v>MAGISTER EN COMUNICACIÓN EDUCATIVA/ UNIVERSIDAD TECNOLOGICA DE PEREIRA/ 2011</v>
      </c>
      <c r="F18" s="278"/>
      <c r="G18" s="278"/>
      <c r="H18" s="278"/>
      <c r="I18" s="278"/>
      <c r="J18" s="278"/>
      <c r="K18" s="278"/>
      <c r="L18" s="279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0.25" customHeight="1" thickBot="1" x14ac:dyDescent="0.3">
      <c r="A20" s="275" t="s">
        <v>30</v>
      </c>
      <c r="B20" s="276"/>
      <c r="C20" s="28"/>
      <c r="D20" s="280" t="str">
        <f ca="1">(INDIRECT("GENERAL!M"&amp;P2+5))</f>
        <v>ESTUDIOS DE DOCTORADO / UNIVERSIDAD TECNOLOGICA DE PEREIRA</v>
      </c>
      <c r="E20" s="281"/>
      <c r="F20" s="281"/>
      <c r="G20" s="281"/>
      <c r="H20" s="281"/>
      <c r="I20" s="281"/>
      <c r="J20" s="281"/>
      <c r="K20" s="281"/>
      <c r="L20" s="282"/>
      <c r="M20" s="29"/>
      <c r="N20" s="30">
        <v>1</v>
      </c>
    </row>
    <row r="21" spans="1:17" ht="16.5" thickBot="1" x14ac:dyDescent="0.3">
      <c r="A21" s="36"/>
      <c r="B21" s="37"/>
      <c r="C21" s="168"/>
      <c r="D21" s="39"/>
      <c r="E21" s="39"/>
      <c r="F21" s="39"/>
      <c r="G21" s="39"/>
      <c r="H21" s="39"/>
      <c r="I21" s="39"/>
      <c r="J21" s="39"/>
      <c r="K21" s="39"/>
      <c r="L21" s="39"/>
      <c r="M21" s="168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0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45" t="s">
        <v>32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7"/>
      <c r="M24" s="8"/>
      <c r="N24" s="40"/>
    </row>
    <row r="25" spans="1:17" ht="63.75" customHeight="1" thickBot="1" x14ac:dyDescent="0.3">
      <c r="A25" s="270" t="s">
        <v>33</v>
      </c>
      <c r="B25" s="271"/>
      <c r="C25" s="28"/>
      <c r="D25" s="362" t="s">
        <v>216</v>
      </c>
      <c r="E25" s="273"/>
      <c r="F25" s="273"/>
      <c r="G25" s="273"/>
      <c r="H25" s="273"/>
      <c r="I25" s="273"/>
      <c r="J25" s="273"/>
      <c r="K25" s="273"/>
      <c r="L25" s="274"/>
      <c r="M25" s="29"/>
      <c r="N25" s="30">
        <v>2.62</v>
      </c>
      <c r="P25" s="43"/>
      <c r="Q25" s="43"/>
    </row>
    <row r="26" spans="1:17" ht="15.75" customHeight="1" thickBot="1" x14ac:dyDescent="0.3">
      <c r="A26" s="36"/>
      <c r="B26" s="37"/>
      <c r="C26" s="168"/>
      <c r="D26" s="39"/>
      <c r="E26" s="39"/>
      <c r="F26" s="39"/>
      <c r="G26" s="39"/>
      <c r="H26" s="39"/>
      <c r="I26" s="39"/>
      <c r="J26" s="39"/>
      <c r="K26" s="39"/>
      <c r="L26" s="39"/>
      <c r="M26" s="168"/>
      <c r="N26" s="40"/>
    </row>
    <row r="27" spans="1:17" ht="19.5" thickTop="1" thickBot="1" x14ac:dyDescent="0.3">
      <c r="A27" s="359" t="s">
        <v>34</v>
      </c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1"/>
      <c r="M27" s="168"/>
      <c r="N27" s="180">
        <f>N25</f>
        <v>2.62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45" t="s">
        <v>35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7"/>
      <c r="M29" s="45"/>
      <c r="N29" s="40"/>
    </row>
    <row r="30" spans="1:17" ht="52.5" customHeight="1" thickBot="1" x14ac:dyDescent="0.3">
      <c r="A30" s="270" t="s">
        <v>36</v>
      </c>
      <c r="B30" s="271"/>
      <c r="C30" s="28"/>
      <c r="D30" s="272" t="s">
        <v>218</v>
      </c>
      <c r="E30" s="273"/>
      <c r="F30" s="273"/>
      <c r="G30" s="273"/>
      <c r="H30" s="273"/>
      <c r="I30" s="273"/>
      <c r="J30" s="273"/>
      <c r="K30" s="273"/>
      <c r="L30" s="274"/>
      <c r="M30" s="29"/>
      <c r="N30" s="30">
        <f>1.96+1.18</f>
        <v>3.1399999999999997</v>
      </c>
    </row>
    <row r="31" spans="1:17" ht="15.75" customHeight="1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59" t="s">
        <v>37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1"/>
      <c r="M32" s="168"/>
      <c r="N32" s="180">
        <f>N30</f>
        <v>3.1399999999999997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45" t="s">
        <v>38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7"/>
      <c r="M34" s="8"/>
      <c r="N34" s="40"/>
    </row>
    <row r="35" spans="1:14" ht="85.5" customHeight="1" thickBot="1" x14ac:dyDescent="0.3">
      <c r="A35" s="275" t="s">
        <v>39</v>
      </c>
      <c r="B35" s="276"/>
      <c r="C35" s="28"/>
      <c r="D35" s="362" t="s">
        <v>217</v>
      </c>
      <c r="E35" s="273"/>
      <c r="F35" s="273"/>
      <c r="G35" s="273"/>
      <c r="H35" s="273"/>
      <c r="I35" s="273"/>
      <c r="J35" s="273"/>
      <c r="K35" s="273"/>
      <c r="L35" s="274"/>
      <c r="M35" s="29"/>
      <c r="N35" s="30">
        <v>10</v>
      </c>
    </row>
    <row r="36" spans="1:14" ht="15.75" customHeight="1" thickBot="1" x14ac:dyDescent="0.3">
      <c r="A36" s="36"/>
      <c r="B36" s="37"/>
      <c r="C36" s="168"/>
      <c r="D36" s="39"/>
      <c r="E36" s="39"/>
      <c r="F36" s="39"/>
      <c r="G36" s="39"/>
      <c r="H36" s="39"/>
      <c r="I36" s="39"/>
      <c r="J36" s="39"/>
      <c r="K36" s="39"/>
      <c r="L36" s="39"/>
      <c r="M36" s="168"/>
      <c r="N36" s="40"/>
    </row>
    <row r="37" spans="1:14" ht="19.5" thickTop="1" thickBot="1" x14ac:dyDescent="0.3">
      <c r="A37" s="359" t="s">
        <v>40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1"/>
      <c r="M37" s="168"/>
      <c r="N37" s="180">
        <f>N35</f>
        <v>10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23.76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8" t="s">
        <v>42</v>
      </c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5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6" t="s">
        <v>43</v>
      </c>
      <c r="B57" s="287"/>
      <c r="C57" s="287"/>
      <c r="D57" s="287"/>
      <c r="E57" s="287"/>
      <c r="F57" s="288"/>
      <c r="G57" s="289"/>
      <c r="H57" s="53" t="s">
        <v>44</v>
      </c>
      <c r="I57" s="54" t="s">
        <v>45</v>
      </c>
      <c r="J57" s="55" t="s">
        <v>46</v>
      </c>
      <c r="K57" s="56" t="s">
        <v>47</v>
      </c>
      <c r="L57" s="171"/>
      <c r="M57" s="8"/>
      <c r="N57" s="57" t="s">
        <v>48</v>
      </c>
    </row>
    <row r="58" spans="1:14" ht="16.5" thickTop="1" thickBot="1" x14ac:dyDescent="0.3">
      <c r="A58" s="58">
        <v>1</v>
      </c>
      <c r="B58" s="295" t="s">
        <v>49</v>
      </c>
      <c r="C58" s="295"/>
      <c r="D58" s="295"/>
      <c r="E58" s="295"/>
      <c r="F58" s="296"/>
      <c r="G58" s="29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93" t="s">
        <v>51</v>
      </c>
      <c r="C59" s="297"/>
      <c r="D59" s="297"/>
      <c r="E59" s="297"/>
      <c r="F59" s="294"/>
      <c r="G59" s="29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37.5" customHeight="1" thickTop="1" thickBot="1" x14ac:dyDescent="0.3">
      <c r="A60" s="63">
        <v>3</v>
      </c>
      <c r="B60" s="297" t="s">
        <v>52</v>
      </c>
      <c r="C60" s="297"/>
      <c r="D60" s="297"/>
      <c r="E60" s="297"/>
      <c r="F60" s="294"/>
      <c r="G60" s="29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37.5" customHeight="1" thickTop="1" thickBot="1" x14ac:dyDescent="0.3">
      <c r="A61" s="63">
        <v>4</v>
      </c>
      <c r="B61" s="297" t="s">
        <v>54</v>
      </c>
      <c r="C61" s="297"/>
      <c r="D61" s="297"/>
      <c r="E61" s="297"/>
      <c r="F61" s="294"/>
      <c r="G61" s="29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37.5" customHeight="1" thickTop="1" thickBot="1" x14ac:dyDescent="0.3">
      <c r="A62" s="63">
        <v>5</v>
      </c>
      <c r="B62" s="297" t="s">
        <v>55</v>
      </c>
      <c r="C62" s="297"/>
      <c r="D62" s="297"/>
      <c r="E62" s="297"/>
      <c r="F62" s="294"/>
      <c r="G62" s="29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37.5" customHeight="1" thickTop="1" thickBot="1" x14ac:dyDescent="0.3">
      <c r="A63" s="63">
        <v>6</v>
      </c>
      <c r="B63" s="297" t="s">
        <v>56</v>
      </c>
      <c r="C63" s="297"/>
      <c r="D63" s="297"/>
      <c r="E63" s="297"/>
      <c r="F63" s="294"/>
      <c r="G63" s="29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37.5" customHeight="1" thickTop="1" thickBot="1" x14ac:dyDescent="0.3">
      <c r="A64" s="67">
        <v>7</v>
      </c>
      <c r="B64" s="298" t="s">
        <v>58</v>
      </c>
      <c r="C64" s="298"/>
      <c r="D64" s="298"/>
      <c r="E64" s="298"/>
      <c r="F64" s="299"/>
      <c r="G64" s="29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300" t="s">
        <v>59</v>
      </c>
      <c r="B65" s="301"/>
      <c r="C65" s="301"/>
      <c r="D65" s="301"/>
      <c r="E65" s="301"/>
      <c r="F65" s="301"/>
      <c r="G65" s="301"/>
      <c r="H65" s="30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303" t="s">
        <v>60</v>
      </c>
      <c r="B66" s="304"/>
      <c r="C66" s="304"/>
      <c r="D66" s="304"/>
      <c r="E66" s="304"/>
      <c r="F66" s="304"/>
      <c r="G66" s="304"/>
      <c r="H66" s="304"/>
      <c r="I66" s="305"/>
      <c r="J66" s="305"/>
      <c r="K66" s="30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40.5" customHeight="1" thickBot="1" x14ac:dyDescent="0.3">
      <c r="A68" s="286" t="s">
        <v>61</v>
      </c>
      <c r="B68" s="287"/>
      <c r="C68" s="287"/>
      <c r="D68" s="287"/>
      <c r="E68" s="287"/>
      <c r="F68" s="287"/>
      <c r="G68" s="307"/>
      <c r="H68" s="78" t="s">
        <v>44</v>
      </c>
      <c r="I68" s="54" t="s">
        <v>45</v>
      </c>
      <c r="J68" s="55" t="s">
        <v>46</v>
      </c>
      <c r="K68" s="56" t="s">
        <v>47</v>
      </c>
      <c r="L68" s="171"/>
      <c r="M68" s="8"/>
      <c r="N68" s="57" t="s">
        <v>48</v>
      </c>
    </row>
    <row r="69" spans="1:14" ht="17.25" thickTop="1" thickBot="1" x14ac:dyDescent="0.3">
      <c r="A69" s="58">
        <v>1</v>
      </c>
      <c r="B69" s="308" t="s">
        <v>62</v>
      </c>
      <c r="C69" s="308"/>
      <c r="D69" s="308"/>
      <c r="E69" s="308"/>
      <c r="F69" s="296"/>
      <c r="G69" s="29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29.25" customHeight="1" thickTop="1" thickBot="1" x14ac:dyDescent="0.3">
      <c r="A70" s="63">
        <v>2</v>
      </c>
      <c r="B70" s="293" t="s">
        <v>64</v>
      </c>
      <c r="C70" s="293"/>
      <c r="D70" s="293"/>
      <c r="E70" s="293"/>
      <c r="F70" s="294"/>
      <c r="G70" s="29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9" t="s">
        <v>65</v>
      </c>
      <c r="C71" s="309"/>
      <c r="D71" s="309"/>
      <c r="E71" s="309"/>
      <c r="F71" s="299"/>
      <c r="G71" s="29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70" t="s">
        <v>66</v>
      </c>
      <c r="C72" s="310"/>
      <c r="D72" s="310"/>
      <c r="E72" s="310"/>
      <c r="F72" s="310"/>
      <c r="G72" s="310"/>
      <c r="H72" s="27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11" t="s">
        <v>67</v>
      </c>
      <c r="B73" s="312"/>
      <c r="C73" s="312"/>
      <c r="D73" s="312"/>
      <c r="E73" s="312"/>
      <c r="F73" s="312"/>
      <c r="G73" s="312"/>
      <c r="H73" s="312"/>
      <c r="I73" s="312"/>
      <c r="J73" s="312"/>
      <c r="K73" s="313"/>
      <c r="L73" s="82"/>
      <c r="M73" s="45"/>
      <c r="N73" s="77">
        <f>N72/3</f>
        <v>0</v>
      </c>
    </row>
    <row r="74" spans="1:14" ht="19.5" thickTop="1" thickBot="1" x14ac:dyDescent="0.3">
      <c r="A74" s="314"/>
      <c r="B74" s="315"/>
      <c r="C74" s="315"/>
      <c r="D74" s="315"/>
      <c r="E74" s="315"/>
      <c r="F74" s="315"/>
      <c r="G74" s="315"/>
      <c r="H74" s="315"/>
      <c r="I74" s="315"/>
      <c r="J74" s="316"/>
      <c r="K74" s="316"/>
      <c r="L74" s="82"/>
      <c r="M74" s="45"/>
      <c r="N74" s="173"/>
    </row>
    <row r="75" spans="1:14" ht="26.25" thickBot="1" x14ac:dyDescent="0.3">
      <c r="A75" s="317" t="s">
        <v>68</v>
      </c>
      <c r="B75" s="318"/>
      <c r="C75" s="318"/>
      <c r="D75" s="318"/>
      <c r="E75" s="318"/>
      <c r="F75" s="318"/>
      <c r="G75" s="319"/>
      <c r="H75" s="93" t="s">
        <v>44</v>
      </c>
      <c r="I75" s="57" t="s">
        <v>45</v>
      </c>
      <c r="J75" s="171"/>
      <c r="K75" s="171"/>
      <c r="L75" s="82"/>
      <c r="M75" s="45"/>
      <c r="N75" s="94" t="s">
        <v>48</v>
      </c>
    </row>
    <row r="76" spans="1:14" ht="41.25" customHeight="1" thickBot="1" x14ac:dyDescent="0.3">
      <c r="A76" s="95">
        <v>1</v>
      </c>
      <c r="B76" s="320" t="s">
        <v>69</v>
      </c>
      <c r="C76" s="320"/>
      <c r="D76" s="320"/>
      <c r="E76" s="320"/>
      <c r="F76" s="321"/>
      <c r="G76" s="32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41.25" customHeight="1" thickBot="1" x14ac:dyDescent="0.3">
      <c r="A77" s="63">
        <v>2</v>
      </c>
      <c r="B77" s="293" t="s">
        <v>70</v>
      </c>
      <c r="C77" s="293"/>
      <c r="D77" s="293"/>
      <c r="E77" s="293"/>
      <c r="F77" s="294"/>
      <c r="G77" s="32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41.25" customHeight="1" thickBot="1" x14ac:dyDescent="0.3">
      <c r="A78" s="67">
        <v>3</v>
      </c>
      <c r="B78" s="309" t="s">
        <v>71</v>
      </c>
      <c r="C78" s="309"/>
      <c r="D78" s="309"/>
      <c r="E78" s="309"/>
      <c r="F78" s="299"/>
      <c r="G78" s="32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25" t="s">
        <v>72</v>
      </c>
      <c r="B79" s="326"/>
      <c r="C79" s="326"/>
      <c r="D79" s="326"/>
      <c r="E79" s="326"/>
      <c r="F79" s="326"/>
      <c r="G79" s="326"/>
      <c r="H79" s="32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28" t="s">
        <v>73</v>
      </c>
      <c r="B80" s="329"/>
      <c r="C80" s="329"/>
      <c r="D80" s="329"/>
      <c r="E80" s="329"/>
      <c r="F80" s="329"/>
      <c r="G80" s="329"/>
      <c r="H80" s="329"/>
      <c r="I80" s="329"/>
      <c r="J80" s="329"/>
      <c r="K80" s="33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31"/>
      <c r="F81" s="331"/>
      <c r="G81" s="331"/>
      <c r="H81" s="331"/>
      <c r="I81" s="331"/>
      <c r="J81" s="331"/>
      <c r="K81" s="331"/>
      <c r="L81" s="331"/>
      <c r="M81" s="331"/>
      <c r="N81" s="33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8" t="s">
        <v>74</v>
      </c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5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42" t="s">
        <v>75</v>
      </c>
      <c r="B85" s="343"/>
      <c r="C85" s="343"/>
      <c r="D85" s="343"/>
      <c r="E85" s="343"/>
      <c r="F85" s="344"/>
      <c r="G85" s="345"/>
      <c r="H85" s="93" t="s">
        <v>44</v>
      </c>
      <c r="I85" s="171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46" t="s">
        <v>76</v>
      </c>
      <c r="C86" s="347"/>
      <c r="D86" s="347"/>
      <c r="E86" s="347"/>
      <c r="F86" s="348"/>
      <c r="G86" s="34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50" t="s">
        <v>78</v>
      </c>
      <c r="B88" s="351"/>
      <c r="C88" s="351"/>
      <c r="D88" s="351"/>
      <c r="E88" s="351"/>
      <c r="F88" s="351"/>
      <c r="G88" s="351"/>
      <c r="H88" s="351"/>
      <c r="I88" s="351"/>
      <c r="J88" s="35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53" t="s">
        <v>79</v>
      </c>
      <c r="B90" s="354"/>
      <c r="C90" s="354"/>
      <c r="D90" s="354"/>
      <c r="E90" s="354"/>
      <c r="F90" s="354"/>
      <c r="G90" s="354"/>
      <c r="H90" s="354"/>
      <c r="I90" s="354"/>
      <c r="J90" s="354"/>
      <c r="K90" s="354"/>
      <c r="L90" s="354"/>
      <c r="M90" s="354"/>
      <c r="N90" s="35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56" t="s">
        <v>23</v>
      </c>
      <c r="B92" s="357"/>
      <c r="C92" s="357"/>
      <c r="D92" s="357"/>
      <c r="E92" s="357"/>
      <c r="F92" s="357"/>
      <c r="G92" s="357"/>
      <c r="H92" s="357"/>
      <c r="I92" s="357"/>
      <c r="J92" s="358"/>
      <c r="K92" s="111"/>
      <c r="L92" s="111"/>
      <c r="M92" s="112"/>
      <c r="N92" s="113">
        <f>N40</f>
        <v>23.76</v>
      </c>
    </row>
    <row r="93" spans="1:14" ht="18" x14ac:dyDescent="0.25">
      <c r="A93" s="333" t="s">
        <v>80</v>
      </c>
      <c r="B93" s="334"/>
      <c r="C93" s="334"/>
      <c r="D93" s="334"/>
      <c r="E93" s="334"/>
      <c r="F93" s="334"/>
      <c r="G93" s="334"/>
      <c r="H93" s="334"/>
      <c r="I93" s="334"/>
      <c r="J93" s="335"/>
      <c r="K93" s="111"/>
      <c r="L93" s="111"/>
      <c r="M93" s="112"/>
      <c r="N93" s="114">
        <f>N66</f>
        <v>0</v>
      </c>
    </row>
    <row r="94" spans="1:14" ht="18" x14ac:dyDescent="0.25">
      <c r="A94" s="333" t="s">
        <v>81</v>
      </c>
      <c r="B94" s="334"/>
      <c r="C94" s="334"/>
      <c r="D94" s="334"/>
      <c r="E94" s="334"/>
      <c r="F94" s="334"/>
      <c r="G94" s="334"/>
      <c r="H94" s="334"/>
      <c r="I94" s="334"/>
      <c r="J94" s="335"/>
      <c r="K94" s="111"/>
      <c r="L94" s="111"/>
      <c r="M94" s="112"/>
      <c r="N94" s="115">
        <f>N73</f>
        <v>0</v>
      </c>
    </row>
    <row r="95" spans="1:14" ht="18" x14ac:dyDescent="0.25">
      <c r="A95" s="333" t="s">
        <v>82</v>
      </c>
      <c r="B95" s="334"/>
      <c r="C95" s="334"/>
      <c r="D95" s="334"/>
      <c r="E95" s="334"/>
      <c r="F95" s="334"/>
      <c r="G95" s="334"/>
      <c r="H95" s="334"/>
      <c r="I95" s="334"/>
      <c r="J95" s="335"/>
      <c r="K95" s="111"/>
      <c r="L95" s="111"/>
      <c r="M95" s="112"/>
      <c r="N95" s="116">
        <f>N80</f>
        <v>0</v>
      </c>
    </row>
    <row r="96" spans="1:14" ht="18.75" thickBot="1" x14ac:dyDescent="0.3">
      <c r="A96" s="336" t="s">
        <v>83</v>
      </c>
      <c r="B96" s="337"/>
      <c r="C96" s="337"/>
      <c r="D96" s="337"/>
      <c r="E96" s="337"/>
      <c r="F96" s="337"/>
      <c r="G96" s="337"/>
      <c r="H96" s="337"/>
      <c r="I96" s="337"/>
      <c r="J96" s="33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9" t="s">
        <v>84</v>
      </c>
      <c r="B97" s="340"/>
      <c r="C97" s="340"/>
      <c r="D97" s="340"/>
      <c r="E97" s="340"/>
      <c r="F97" s="340"/>
      <c r="G97" s="340"/>
      <c r="H97" s="340"/>
      <c r="I97" s="340"/>
      <c r="J97" s="341"/>
      <c r="K97" s="117"/>
      <c r="L97" s="118"/>
      <c r="M97" s="119"/>
      <c r="N97" s="120">
        <f>SUM(N92:N96)</f>
        <v>23.76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CBCnnCueoX/QLmdMHbbYcKy3qvnUg564Thupd8tcg0SYrr+tUOZ4dPje5mfqQSFNWtrFzKZhvcVTCu054x1qPw==" saltValue="DTndBKUF/ekXv+80YH6dIw==" spinCount="100000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topLeftCell="A25" zoomScaleNormal="100" workbookViewId="0">
      <selection activeCell="P30" sqref="P3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4"/>
      <c r="B1" s="235"/>
      <c r="C1" s="238" t="s">
        <v>9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16" ht="51" customHeight="1" thickBot="1" x14ac:dyDescent="0.3">
      <c r="A2" s="236"/>
      <c r="B2" s="237"/>
      <c r="C2" s="238" t="s">
        <v>10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P2" s="161">
        <f ca="1">MATCH(MID(CELL("nombrearchivo",'4'!E9),FIND("]", CELL("nombrearchivo",'4'!E9),1)+1,LEN(CELL("nombrearchivo",'4'!E9))-FIND("]",CELL("nombrearchivo",'4'!E9),1)),GENERAL!A6:A55,0)</f>
        <v>2</v>
      </c>
    </row>
    <row r="3" spans="1:16" ht="15.75" x14ac:dyDescent="0.25">
      <c r="A3" s="241" t="s">
        <v>11</v>
      </c>
      <c r="B3" s="242"/>
      <c r="C3" s="242"/>
      <c r="D3" s="242"/>
      <c r="E3" s="7" t="str">
        <f>GENERAL!Z$2</f>
        <v>PLANTA</v>
      </c>
      <c r="F3" s="243"/>
      <c r="G3" s="243"/>
      <c r="H3" s="243"/>
      <c r="I3" s="243"/>
      <c r="J3" s="243"/>
      <c r="K3" s="243"/>
      <c r="L3" s="243"/>
      <c r="M3" s="243"/>
      <c r="N3" s="244"/>
    </row>
    <row r="4" spans="1:16" ht="15.75" x14ac:dyDescent="0.25">
      <c r="A4" s="230" t="s">
        <v>12</v>
      </c>
      <c r="B4" s="231"/>
      <c r="C4" s="231"/>
      <c r="D4" s="231"/>
      <c r="E4" s="8" t="str">
        <f>GENERAL!A$2</f>
        <v>IDEAD-P-10-1</v>
      </c>
      <c r="F4" s="232"/>
      <c r="G4" s="232"/>
      <c r="H4" s="232"/>
      <c r="I4" s="232"/>
      <c r="J4" s="232"/>
      <c r="K4" s="232"/>
      <c r="L4" s="232"/>
      <c r="M4" s="232"/>
      <c r="N4" s="233"/>
    </row>
    <row r="5" spans="1:16" ht="15.75" x14ac:dyDescent="0.25">
      <c r="A5" s="230" t="s">
        <v>13</v>
      </c>
      <c r="B5" s="231"/>
      <c r="C5" s="231"/>
      <c r="D5" s="231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8" t="s">
        <v>14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50"/>
    </row>
    <row r="8" spans="1:16" x14ac:dyDescent="0.25">
      <c r="A8" s="251" t="s">
        <v>15</v>
      </c>
      <c r="B8" s="252"/>
      <c r="C8" s="255" t="s">
        <v>16</v>
      </c>
      <c r="D8" s="156"/>
      <c r="E8" s="257" t="s">
        <v>17</v>
      </c>
      <c r="F8" s="257" t="s">
        <v>18</v>
      </c>
      <c r="G8" s="257" t="s">
        <v>19</v>
      </c>
      <c r="H8" s="257" t="s">
        <v>20</v>
      </c>
      <c r="I8" s="257" t="s">
        <v>21</v>
      </c>
      <c r="J8" s="259" t="s">
        <v>22</v>
      </c>
      <c r="K8" s="157"/>
      <c r="L8" s="261"/>
      <c r="M8" s="261"/>
      <c r="N8" s="263" t="s">
        <v>23</v>
      </c>
    </row>
    <row r="9" spans="1:16" ht="31.5" customHeight="1" thickBot="1" x14ac:dyDescent="0.3">
      <c r="A9" s="253"/>
      <c r="B9" s="254"/>
      <c r="C9" s="256"/>
      <c r="D9" s="17"/>
      <c r="E9" s="258"/>
      <c r="F9" s="258"/>
      <c r="G9" s="258"/>
      <c r="H9" s="258"/>
      <c r="I9" s="258"/>
      <c r="J9" s="260"/>
      <c r="K9" s="158"/>
      <c r="L9" s="262"/>
      <c r="M9" s="262"/>
      <c r="N9" s="264"/>
    </row>
    <row r="10" spans="1:16" ht="44.25" customHeight="1" thickBot="1" x14ac:dyDescent="0.3">
      <c r="A10" s="265" t="str">
        <f ca="1">CONCATENATE((INDIRECT("GENERAL!D"&amp;P2+5))," ",((INDIRECT("GENERAL!E"&amp;P2+5))))</f>
        <v>ROBLEDO CASTRO CAROLINA</v>
      </c>
      <c r="B10" s="266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5</v>
      </c>
      <c r="J10" s="22">
        <f>N37</f>
        <v>0.92999999999999994</v>
      </c>
      <c r="K10" s="23"/>
      <c r="L10" s="23"/>
      <c r="M10" s="23"/>
      <c r="N10" s="24">
        <f>IF( SUM(C10:J10)&lt;=30,SUM(C10:J10),"EXCEDE LOS 30 PUNTOS")</f>
        <v>18.93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67" t="s">
        <v>24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9"/>
      <c r="N12" s="27" t="s">
        <v>25</v>
      </c>
    </row>
    <row r="13" spans="1:16" ht="24" thickBot="1" x14ac:dyDescent="0.3">
      <c r="A13" s="245" t="s">
        <v>26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7"/>
      <c r="M13" s="8"/>
      <c r="N13" s="26"/>
    </row>
    <row r="14" spans="1:16" ht="31.5" customHeight="1" thickBot="1" x14ac:dyDescent="0.3">
      <c r="A14" s="270" t="s">
        <v>27</v>
      </c>
      <c r="B14" s="271"/>
      <c r="C14" s="28"/>
      <c r="D14" s="272" t="str">
        <f ca="1">(INDIRECT("GENERAL!J"&amp;P2+5))</f>
        <v>PSICOLOGA/ UNIVERSIDAD CATOLICAPOPULAR DE RISARALDA/ 2006</v>
      </c>
      <c r="E14" s="273"/>
      <c r="F14" s="273"/>
      <c r="G14" s="273"/>
      <c r="H14" s="273"/>
      <c r="I14" s="273"/>
      <c r="J14" s="273"/>
      <c r="K14" s="273"/>
      <c r="L14" s="27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5" t="s">
        <v>28</v>
      </c>
      <c r="B16" s="276"/>
      <c r="C16" s="8"/>
      <c r="D16" s="34"/>
      <c r="E16" s="277" t="str">
        <f ca="1">(INDIRECT("GENERAL!K"&amp;P2+5))</f>
        <v>ESPECIALISTA EN FARMACODEPENDENCIAS/ FUNDACION UNIVERSITARIA LUIS AMIGOS/ 2008</v>
      </c>
      <c r="F16" s="278"/>
      <c r="G16" s="278"/>
      <c r="H16" s="278"/>
      <c r="I16" s="278"/>
      <c r="J16" s="278"/>
      <c r="K16" s="278"/>
      <c r="L16" s="279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75" t="s">
        <v>29</v>
      </c>
      <c r="B18" s="276"/>
      <c r="C18" s="28"/>
      <c r="D18" s="155"/>
      <c r="E18" s="278" t="str">
        <f ca="1">(INDIRECT("GENERAL!L"&amp;P2+5))</f>
        <v>MAGISTER EN DESARROLLO HUMANO Y EDUCACION/ CINDE - UNIVERSIDAD DE MANIZALES/ 2011</v>
      </c>
      <c r="F18" s="278"/>
      <c r="G18" s="278"/>
      <c r="H18" s="278"/>
      <c r="I18" s="278"/>
      <c r="J18" s="278"/>
      <c r="K18" s="278"/>
      <c r="L18" s="279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5" t="s">
        <v>30</v>
      </c>
      <c r="B20" s="276"/>
      <c r="C20" s="28"/>
      <c r="D20" s="280" t="str">
        <f ca="1">(INDIRECT("GENERAL!M"&amp;P2+5))</f>
        <v>NO REGISTRA</v>
      </c>
      <c r="E20" s="281"/>
      <c r="F20" s="281"/>
      <c r="G20" s="281"/>
      <c r="H20" s="281"/>
      <c r="I20" s="281"/>
      <c r="J20" s="281"/>
      <c r="K20" s="281"/>
      <c r="L20" s="282"/>
      <c r="M20" s="29"/>
      <c r="N20" s="30">
        <v>0</v>
      </c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0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45" t="s">
        <v>32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7"/>
      <c r="M24" s="8"/>
      <c r="N24" s="40"/>
    </row>
    <row r="25" spans="1:17" ht="106.5" customHeight="1" thickBot="1" x14ac:dyDescent="0.3">
      <c r="A25" s="270" t="s">
        <v>33</v>
      </c>
      <c r="B25" s="271"/>
      <c r="C25" s="28"/>
      <c r="D25" s="272" t="s">
        <v>236</v>
      </c>
      <c r="E25" s="273"/>
      <c r="F25" s="273"/>
      <c r="G25" s="273"/>
      <c r="H25" s="273"/>
      <c r="I25" s="273"/>
      <c r="J25" s="273"/>
      <c r="K25" s="273"/>
      <c r="L25" s="274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83" t="s">
        <v>34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5"/>
      <c r="M27" s="154"/>
      <c r="N27" s="160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45" t="s">
        <v>35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7"/>
      <c r="M29" s="45"/>
      <c r="N29" s="40"/>
    </row>
    <row r="30" spans="1:17" ht="46.5" customHeight="1" thickBot="1" x14ac:dyDescent="0.3">
      <c r="A30" s="270" t="s">
        <v>36</v>
      </c>
      <c r="B30" s="271"/>
      <c r="C30" s="28"/>
      <c r="D30" s="272" t="s">
        <v>237</v>
      </c>
      <c r="E30" s="273"/>
      <c r="F30" s="273"/>
      <c r="G30" s="273"/>
      <c r="H30" s="273"/>
      <c r="I30" s="273"/>
      <c r="J30" s="273"/>
      <c r="K30" s="273"/>
      <c r="L30" s="274"/>
      <c r="M30" s="29"/>
      <c r="N30" s="30">
        <v>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3" t="s">
        <v>37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5"/>
      <c r="M32" s="154"/>
      <c r="N32" s="160">
        <f>IF(N30&lt;=5,N30,"EXCEDE LOS 5 PUNTOS PERMITIDOS")</f>
        <v>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45" t="s">
        <v>38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7"/>
      <c r="M34" s="8"/>
      <c r="N34" s="40"/>
    </row>
    <row r="35" spans="1:14" ht="116.25" customHeight="1" thickBot="1" x14ac:dyDescent="0.3">
      <c r="A35" s="275" t="s">
        <v>39</v>
      </c>
      <c r="B35" s="276"/>
      <c r="C35" s="28"/>
      <c r="D35" s="272" t="s">
        <v>238</v>
      </c>
      <c r="E35" s="273"/>
      <c r="F35" s="273"/>
      <c r="G35" s="273"/>
      <c r="H35" s="273"/>
      <c r="I35" s="273"/>
      <c r="J35" s="273"/>
      <c r="K35" s="273"/>
      <c r="L35" s="274"/>
      <c r="M35" s="29"/>
      <c r="N35" s="30">
        <f>0.43+0.5</f>
        <v>0.92999999999999994</v>
      </c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83" t="s">
        <v>40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5"/>
      <c r="M37" s="154"/>
      <c r="N37" s="160">
        <f>IF(N35&lt;=10,N35,"EXCEDE LOS 10 PUNTOS PERMITIDOS")</f>
        <v>0.92999999999999994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18.93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8" t="s">
        <v>42</v>
      </c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5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6" t="s">
        <v>43</v>
      </c>
      <c r="B57" s="287"/>
      <c r="C57" s="287"/>
      <c r="D57" s="287"/>
      <c r="E57" s="287"/>
      <c r="F57" s="288"/>
      <c r="G57" s="289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95" t="s">
        <v>49</v>
      </c>
      <c r="C58" s="295"/>
      <c r="D58" s="295"/>
      <c r="E58" s="295"/>
      <c r="F58" s="296"/>
      <c r="G58" s="29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93" t="s">
        <v>51</v>
      </c>
      <c r="C59" s="297"/>
      <c r="D59" s="297"/>
      <c r="E59" s="297"/>
      <c r="F59" s="294"/>
      <c r="G59" s="29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97" t="s">
        <v>52</v>
      </c>
      <c r="C60" s="297"/>
      <c r="D60" s="297"/>
      <c r="E60" s="297"/>
      <c r="F60" s="294"/>
      <c r="G60" s="29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97" t="s">
        <v>54</v>
      </c>
      <c r="C61" s="297"/>
      <c r="D61" s="297"/>
      <c r="E61" s="297"/>
      <c r="F61" s="294"/>
      <c r="G61" s="29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97" t="s">
        <v>55</v>
      </c>
      <c r="C62" s="297"/>
      <c r="D62" s="297"/>
      <c r="E62" s="297"/>
      <c r="F62" s="294"/>
      <c r="G62" s="29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97" t="s">
        <v>56</v>
      </c>
      <c r="C63" s="297"/>
      <c r="D63" s="297"/>
      <c r="E63" s="297"/>
      <c r="F63" s="294"/>
      <c r="G63" s="29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98" t="s">
        <v>58</v>
      </c>
      <c r="C64" s="298"/>
      <c r="D64" s="298"/>
      <c r="E64" s="298"/>
      <c r="F64" s="299"/>
      <c r="G64" s="29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300" t="s">
        <v>59</v>
      </c>
      <c r="B65" s="301"/>
      <c r="C65" s="301"/>
      <c r="D65" s="301"/>
      <c r="E65" s="301"/>
      <c r="F65" s="301"/>
      <c r="G65" s="301"/>
      <c r="H65" s="30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303" t="s">
        <v>60</v>
      </c>
      <c r="B66" s="304"/>
      <c r="C66" s="304"/>
      <c r="D66" s="304"/>
      <c r="E66" s="304"/>
      <c r="F66" s="304"/>
      <c r="G66" s="304"/>
      <c r="H66" s="304"/>
      <c r="I66" s="305"/>
      <c r="J66" s="305"/>
      <c r="K66" s="30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6" t="s">
        <v>61</v>
      </c>
      <c r="B68" s="287"/>
      <c r="C68" s="287"/>
      <c r="D68" s="287"/>
      <c r="E68" s="287"/>
      <c r="F68" s="287"/>
      <c r="G68" s="307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308" t="s">
        <v>62</v>
      </c>
      <c r="C69" s="308"/>
      <c r="D69" s="308"/>
      <c r="E69" s="308"/>
      <c r="F69" s="296"/>
      <c r="G69" s="29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93" t="s">
        <v>64</v>
      </c>
      <c r="C70" s="293"/>
      <c r="D70" s="293"/>
      <c r="E70" s="293"/>
      <c r="F70" s="294"/>
      <c r="G70" s="29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9" t="s">
        <v>65</v>
      </c>
      <c r="C71" s="309"/>
      <c r="D71" s="309"/>
      <c r="E71" s="309"/>
      <c r="F71" s="299"/>
      <c r="G71" s="29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70" t="s">
        <v>66</v>
      </c>
      <c r="C72" s="310"/>
      <c r="D72" s="310"/>
      <c r="E72" s="310"/>
      <c r="F72" s="310"/>
      <c r="G72" s="310"/>
      <c r="H72" s="27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11" t="s">
        <v>67</v>
      </c>
      <c r="B73" s="312"/>
      <c r="C73" s="312"/>
      <c r="D73" s="312"/>
      <c r="E73" s="312"/>
      <c r="F73" s="312"/>
      <c r="G73" s="312"/>
      <c r="H73" s="312"/>
      <c r="I73" s="312"/>
      <c r="J73" s="312"/>
      <c r="K73" s="313"/>
      <c r="L73" s="82"/>
      <c r="M73" s="45"/>
      <c r="N73" s="77">
        <f>N72/3</f>
        <v>0</v>
      </c>
    </row>
    <row r="74" spans="1:14" ht="19.5" thickTop="1" thickBot="1" x14ac:dyDescent="0.3">
      <c r="A74" s="314"/>
      <c r="B74" s="315"/>
      <c r="C74" s="315"/>
      <c r="D74" s="315"/>
      <c r="E74" s="315"/>
      <c r="F74" s="315"/>
      <c r="G74" s="315"/>
      <c r="H74" s="315"/>
      <c r="I74" s="315"/>
      <c r="J74" s="316"/>
      <c r="K74" s="316"/>
      <c r="L74" s="82"/>
      <c r="M74" s="45"/>
      <c r="N74" s="159"/>
    </row>
    <row r="75" spans="1:14" ht="26.25" thickBot="1" x14ac:dyDescent="0.3">
      <c r="A75" s="317" t="s">
        <v>68</v>
      </c>
      <c r="B75" s="318"/>
      <c r="C75" s="318"/>
      <c r="D75" s="318"/>
      <c r="E75" s="318"/>
      <c r="F75" s="318"/>
      <c r="G75" s="31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320" t="s">
        <v>69</v>
      </c>
      <c r="C76" s="320"/>
      <c r="D76" s="320"/>
      <c r="E76" s="320"/>
      <c r="F76" s="321"/>
      <c r="G76" s="32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93" t="s">
        <v>70</v>
      </c>
      <c r="C77" s="293"/>
      <c r="D77" s="293"/>
      <c r="E77" s="293"/>
      <c r="F77" s="294"/>
      <c r="G77" s="32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309" t="s">
        <v>71</v>
      </c>
      <c r="C78" s="309"/>
      <c r="D78" s="309"/>
      <c r="E78" s="309"/>
      <c r="F78" s="299"/>
      <c r="G78" s="32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25" t="s">
        <v>72</v>
      </c>
      <c r="B79" s="326"/>
      <c r="C79" s="326"/>
      <c r="D79" s="326"/>
      <c r="E79" s="326"/>
      <c r="F79" s="326"/>
      <c r="G79" s="326"/>
      <c r="H79" s="32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28" t="s">
        <v>73</v>
      </c>
      <c r="B80" s="329"/>
      <c r="C80" s="329"/>
      <c r="D80" s="329"/>
      <c r="E80" s="329"/>
      <c r="F80" s="329"/>
      <c r="G80" s="329"/>
      <c r="H80" s="329"/>
      <c r="I80" s="329"/>
      <c r="J80" s="329"/>
      <c r="K80" s="33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31"/>
      <c r="F81" s="331"/>
      <c r="G81" s="331"/>
      <c r="H81" s="331"/>
      <c r="I81" s="331"/>
      <c r="J81" s="331"/>
      <c r="K81" s="331"/>
      <c r="L81" s="331"/>
      <c r="M81" s="331"/>
      <c r="N81" s="33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8" t="s">
        <v>74</v>
      </c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5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42" t="s">
        <v>75</v>
      </c>
      <c r="B85" s="343"/>
      <c r="C85" s="343"/>
      <c r="D85" s="343"/>
      <c r="E85" s="343"/>
      <c r="F85" s="344"/>
      <c r="G85" s="345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46" t="s">
        <v>76</v>
      </c>
      <c r="C86" s="347"/>
      <c r="D86" s="347"/>
      <c r="E86" s="347"/>
      <c r="F86" s="348"/>
      <c r="G86" s="34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50" t="s">
        <v>78</v>
      </c>
      <c r="B88" s="351"/>
      <c r="C88" s="351"/>
      <c r="D88" s="351"/>
      <c r="E88" s="351"/>
      <c r="F88" s="351"/>
      <c r="G88" s="351"/>
      <c r="H88" s="351"/>
      <c r="I88" s="351"/>
      <c r="J88" s="35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53" t="s">
        <v>79</v>
      </c>
      <c r="B90" s="354"/>
      <c r="C90" s="354"/>
      <c r="D90" s="354"/>
      <c r="E90" s="354"/>
      <c r="F90" s="354"/>
      <c r="G90" s="354"/>
      <c r="H90" s="354"/>
      <c r="I90" s="354"/>
      <c r="J90" s="354"/>
      <c r="K90" s="354"/>
      <c r="L90" s="354"/>
      <c r="M90" s="354"/>
      <c r="N90" s="35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56" t="s">
        <v>23</v>
      </c>
      <c r="B92" s="357"/>
      <c r="C92" s="357"/>
      <c r="D92" s="357"/>
      <c r="E92" s="357"/>
      <c r="F92" s="357"/>
      <c r="G92" s="357"/>
      <c r="H92" s="357"/>
      <c r="I92" s="357"/>
      <c r="J92" s="358"/>
      <c r="K92" s="111"/>
      <c r="L92" s="111"/>
      <c r="M92" s="112"/>
      <c r="N92" s="113">
        <f>N40</f>
        <v>18.93</v>
      </c>
    </row>
    <row r="93" spans="1:14" ht="18" x14ac:dyDescent="0.25">
      <c r="A93" s="333" t="s">
        <v>80</v>
      </c>
      <c r="B93" s="334"/>
      <c r="C93" s="334"/>
      <c r="D93" s="334"/>
      <c r="E93" s="334"/>
      <c r="F93" s="334"/>
      <c r="G93" s="334"/>
      <c r="H93" s="334"/>
      <c r="I93" s="334"/>
      <c r="J93" s="335"/>
      <c r="K93" s="111"/>
      <c r="L93" s="111"/>
      <c r="M93" s="112"/>
      <c r="N93" s="114">
        <f>N66</f>
        <v>0</v>
      </c>
    </row>
    <row r="94" spans="1:14" ht="18" x14ac:dyDescent="0.25">
      <c r="A94" s="333" t="s">
        <v>81</v>
      </c>
      <c r="B94" s="334"/>
      <c r="C94" s="334"/>
      <c r="D94" s="334"/>
      <c r="E94" s="334"/>
      <c r="F94" s="334"/>
      <c r="G94" s="334"/>
      <c r="H94" s="334"/>
      <c r="I94" s="334"/>
      <c r="J94" s="335"/>
      <c r="K94" s="111"/>
      <c r="L94" s="111"/>
      <c r="M94" s="112"/>
      <c r="N94" s="115">
        <f>N73</f>
        <v>0</v>
      </c>
    </row>
    <row r="95" spans="1:14" ht="18" x14ac:dyDescent="0.25">
      <c r="A95" s="333" t="s">
        <v>82</v>
      </c>
      <c r="B95" s="334"/>
      <c r="C95" s="334"/>
      <c r="D95" s="334"/>
      <c r="E95" s="334"/>
      <c r="F95" s="334"/>
      <c r="G95" s="334"/>
      <c r="H95" s="334"/>
      <c r="I95" s="334"/>
      <c r="J95" s="335"/>
      <c r="K95" s="111"/>
      <c r="L95" s="111"/>
      <c r="M95" s="112"/>
      <c r="N95" s="116">
        <f>N80</f>
        <v>0</v>
      </c>
    </row>
    <row r="96" spans="1:14" ht="18.75" thickBot="1" x14ac:dyDescent="0.3">
      <c r="A96" s="336" t="s">
        <v>83</v>
      </c>
      <c r="B96" s="337"/>
      <c r="C96" s="337"/>
      <c r="D96" s="337"/>
      <c r="E96" s="337"/>
      <c r="F96" s="337"/>
      <c r="G96" s="337"/>
      <c r="H96" s="337"/>
      <c r="I96" s="337"/>
      <c r="J96" s="33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9" t="s">
        <v>84</v>
      </c>
      <c r="B97" s="340"/>
      <c r="C97" s="340"/>
      <c r="D97" s="340"/>
      <c r="E97" s="340"/>
      <c r="F97" s="340"/>
      <c r="G97" s="340"/>
      <c r="H97" s="340"/>
      <c r="I97" s="340"/>
      <c r="J97" s="341"/>
      <c r="K97" s="117"/>
      <c r="L97" s="118"/>
      <c r="M97" s="119"/>
      <c r="N97" s="120">
        <f>SUM(N92:N96)</f>
        <v>18.93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M/FDrPm7J75OqLwe6s1CtC6pZJ1LVufM6j2rI4gRBLuML3jlJTqU75JIEnGos9ZKB7c3zQWlKAeyc4lExwH/Og==" saltValue="gXQujFsI+dPlv+MpHtgkRw==" spinCount="100000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87"/>
  <sheetViews>
    <sheetView zoomScaleNormal="100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4"/>
      <c r="B1" s="235"/>
      <c r="C1" s="238" t="s">
        <v>9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16" ht="21.75" thickBot="1" x14ac:dyDescent="0.3">
      <c r="A2" s="236"/>
      <c r="B2" s="237"/>
      <c r="C2" s="238" t="s">
        <v>10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P2" s="161">
        <f ca="1">MATCH(MID(CELL("nombrearchivo",'5'!E9),FIND("]", CELL("nombrearchivo",'5'!E9),1)+1,LEN(CELL("nombrearchivo",'5'!E9))-FIND("]",CELL("nombrearchivo",'5'!E9),1)),GENERAL!A6:A55,0)</f>
        <v>8</v>
      </c>
    </row>
    <row r="3" spans="1:16" ht="15.75" x14ac:dyDescent="0.25">
      <c r="A3" s="241" t="s">
        <v>11</v>
      </c>
      <c r="B3" s="242"/>
      <c r="C3" s="242"/>
      <c r="D3" s="242"/>
      <c r="E3" s="7" t="str">
        <f>GENERAL!Z$2</f>
        <v>PLANTA</v>
      </c>
      <c r="F3" s="243"/>
      <c r="G3" s="243"/>
      <c r="H3" s="243"/>
      <c r="I3" s="243"/>
      <c r="J3" s="243"/>
      <c r="K3" s="243"/>
      <c r="L3" s="243"/>
      <c r="M3" s="243"/>
      <c r="N3" s="244"/>
    </row>
    <row r="4" spans="1:16" ht="15.75" x14ac:dyDescent="0.25">
      <c r="A4" s="230" t="s">
        <v>12</v>
      </c>
      <c r="B4" s="231"/>
      <c r="C4" s="231"/>
      <c r="D4" s="231"/>
      <c r="E4" s="8" t="str">
        <f>GENERAL!A$2</f>
        <v>IDEAD-P-10-1</v>
      </c>
      <c r="F4" s="232"/>
      <c r="G4" s="232"/>
      <c r="H4" s="232"/>
      <c r="I4" s="232"/>
      <c r="J4" s="232"/>
      <c r="K4" s="232"/>
      <c r="L4" s="232"/>
      <c r="M4" s="232"/>
      <c r="N4" s="233"/>
    </row>
    <row r="5" spans="1:16" ht="15.75" x14ac:dyDescent="0.25">
      <c r="A5" s="230" t="s">
        <v>13</v>
      </c>
      <c r="B5" s="231"/>
      <c r="C5" s="231"/>
      <c r="D5" s="231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8" t="s">
        <v>14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50"/>
    </row>
    <row r="8" spans="1:16" ht="21" customHeight="1" x14ac:dyDescent="0.25">
      <c r="A8" s="251" t="s">
        <v>15</v>
      </c>
      <c r="B8" s="252"/>
      <c r="C8" s="255" t="s">
        <v>16</v>
      </c>
      <c r="D8" s="170"/>
      <c r="E8" s="257" t="s">
        <v>17</v>
      </c>
      <c r="F8" s="257" t="s">
        <v>18</v>
      </c>
      <c r="G8" s="257" t="s">
        <v>19</v>
      </c>
      <c r="H8" s="257" t="s">
        <v>20</v>
      </c>
      <c r="I8" s="257" t="s">
        <v>21</v>
      </c>
      <c r="J8" s="259" t="s">
        <v>22</v>
      </c>
      <c r="K8" s="171"/>
      <c r="L8" s="261"/>
      <c r="M8" s="261"/>
      <c r="N8" s="263" t="s">
        <v>23</v>
      </c>
    </row>
    <row r="9" spans="1:16" ht="21" customHeight="1" thickBot="1" x14ac:dyDescent="0.3">
      <c r="A9" s="253"/>
      <c r="B9" s="254"/>
      <c r="C9" s="256"/>
      <c r="D9" s="17"/>
      <c r="E9" s="258"/>
      <c r="F9" s="258"/>
      <c r="G9" s="258"/>
      <c r="H9" s="258"/>
      <c r="I9" s="258"/>
      <c r="J9" s="260"/>
      <c r="K9" s="172"/>
      <c r="L9" s="262"/>
      <c r="M9" s="262"/>
      <c r="N9" s="264"/>
    </row>
    <row r="10" spans="1:16" ht="47.25" customHeight="1" thickBot="1" x14ac:dyDescent="0.3">
      <c r="A10" s="265" t="str">
        <f ca="1">CONCATENATE((INDIRECT("GENERAL!D"&amp;P2+5))," ",((INDIRECT("GENERAL!E"&amp;P2+5))))</f>
        <v>ALVIS ORJUELA MARTHA PATRICIA</v>
      </c>
      <c r="B10" s="266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3.7199999999999998</v>
      </c>
      <c r="I10" s="21">
        <f>N32</f>
        <v>5</v>
      </c>
      <c r="J10" s="22">
        <f>N37</f>
        <v>1.7</v>
      </c>
      <c r="K10" s="23"/>
      <c r="L10" s="23"/>
      <c r="M10" s="23"/>
      <c r="N10" s="24">
        <f>IF( SUM(C10:J10)&lt;=30,SUM(C10:J10),"EXCEDE LOS 30 PUNTOS")</f>
        <v>18.419999999999998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67" t="s">
        <v>24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9"/>
      <c r="N12" s="27" t="s">
        <v>25</v>
      </c>
    </row>
    <row r="13" spans="1:16" ht="24" thickBot="1" x14ac:dyDescent="0.3">
      <c r="A13" s="245" t="s">
        <v>26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7"/>
      <c r="M13" s="8"/>
      <c r="N13" s="26"/>
    </row>
    <row r="14" spans="1:16" ht="36" customHeight="1" thickBot="1" x14ac:dyDescent="0.3">
      <c r="A14" s="270" t="s">
        <v>27</v>
      </c>
      <c r="B14" s="271"/>
      <c r="C14" s="28"/>
      <c r="D14" s="272" t="str">
        <f ca="1">(INDIRECT("GENERAL!J"&amp;P2+5))</f>
        <v>LICENCIADO EN EDUCACION PREESCOLAR/ UNIVERSIDAD DEL TOLIMA/ 1994</v>
      </c>
      <c r="E14" s="273"/>
      <c r="F14" s="273"/>
      <c r="G14" s="273"/>
      <c r="H14" s="273"/>
      <c r="I14" s="273"/>
      <c r="J14" s="273"/>
      <c r="K14" s="273"/>
      <c r="L14" s="27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3.75" customHeight="1" thickBot="1" x14ac:dyDescent="0.3">
      <c r="A16" s="275" t="s">
        <v>28</v>
      </c>
      <c r="B16" s="276"/>
      <c r="C16" s="8"/>
      <c r="D16" s="34"/>
      <c r="E16" s="277" t="str">
        <f ca="1">(INDIRECT("GENERAL!K"&amp;P2+5))</f>
        <v>ESPECIALISTA EN GESTION EDUCATIVA/ UNIVERSIDAD DE LA SABANA/ 2003</v>
      </c>
      <c r="F16" s="278"/>
      <c r="G16" s="278"/>
      <c r="H16" s="278"/>
      <c r="I16" s="278"/>
      <c r="J16" s="278"/>
      <c r="K16" s="278"/>
      <c r="L16" s="279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48" customHeight="1" thickBot="1" x14ac:dyDescent="0.3">
      <c r="A18" s="275" t="s">
        <v>29</v>
      </c>
      <c r="B18" s="276"/>
      <c r="C18" s="28"/>
      <c r="D18" s="169"/>
      <c r="E18" s="278" t="str">
        <f ca="1">(INDIRECT("GENERAL!L"&amp;P2+5))</f>
        <v>MAGISTER EN GESTION Y DIRECCION DE INSTITUCIONES EDUCATIVAS/ UNIVERSIDAD DE LA SABANA/ 2010</v>
      </c>
      <c r="F18" s="278"/>
      <c r="G18" s="278"/>
      <c r="H18" s="278"/>
      <c r="I18" s="278"/>
      <c r="J18" s="278"/>
      <c r="K18" s="278"/>
      <c r="L18" s="279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7" customHeight="1" thickBot="1" x14ac:dyDescent="0.3">
      <c r="A20" s="275" t="s">
        <v>30</v>
      </c>
      <c r="B20" s="276"/>
      <c r="C20" s="28"/>
      <c r="D20" s="280" t="str">
        <f ca="1">(INDIRECT("GENERAL!M"&amp;P2+5))</f>
        <v>NO REGISTRA</v>
      </c>
      <c r="E20" s="281"/>
      <c r="F20" s="281"/>
      <c r="G20" s="281"/>
      <c r="H20" s="281"/>
      <c r="I20" s="281"/>
      <c r="J20" s="281"/>
      <c r="K20" s="281"/>
      <c r="L20" s="282"/>
      <c r="M20" s="29"/>
      <c r="N20" s="30"/>
    </row>
    <row r="21" spans="1:17" ht="16.5" thickBot="1" x14ac:dyDescent="0.3">
      <c r="A21" s="36"/>
      <c r="B21" s="37"/>
      <c r="C21" s="168"/>
      <c r="D21" s="39"/>
      <c r="E21" s="39"/>
      <c r="F21" s="39"/>
      <c r="G21" s="39"/>
      <c r="H21" s="39"/>
      <c r="I21" s="39"/>
      <c r="J21" s="39"/>
      <c r="K21" s="39"/>
      <c r="L21" s="39"/>
      <c r="M21" s="168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0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45" t="s">
        <v>32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7"/>
      <c r="M24" s="8"/>
      <c r="N24" s="40"/>
    </row>
    <row r="25" spans="1:17" ht="119.25" customHeight="1" thickBot="1" x14ac:dyDescent="0.3">
      <c r="A25" s="270" t="s">
        <v>33</v>
      </c>
      <c r="B25" s="271"/>
      <c r="C25" s="28"/>
      <c r="D25" s="272" t="s">
        <v>230</v>
      </c>
      <c r="E25" s="273"/>
      <c r="F25" s="273"/>
      <c r="G25" s="273"/>
      <c r="H25" s="273"/>
      <c r="I25" s="273"/>
      <c r="J25" s="273"/>
      <c r="K25" s="273"/>
      <c r="L25" s="274"/>
      <c r="M25" s="29"/>
      <c r="N25" s="30">
        <f>2.36+0.02+0.02+1.2+0.12</f>
        <v>3.7199999999999998</v>
      </c>
      <c r="P25" s="43"/>
      <c r="Q25" s="43"/>
    </row>
    <row r="26" spans="1:17" ht="16.5" thickBot="1" x14ac:dyDescent="0.3">
      <c r="A26" s="36"/>
      <c r="B26" s="37"/>
      <c r="C26" s="168"/>
      <c r="D26" s="39"/>
      <c r="E26" s="39"/>
      <c r="F26" s="39"/>
      <c r="G26" s="39"/>
      <c r="H26" s="39"/>
      <c r="I26" s="39"/>
      <c r="J26" s="39"/>
      <c r="K26" s="39"/>
      <c r="L26" s="39"/>
      <c r="M26" s="168"/>
      <c r="N26" s="40"/>
    </row>
    <row r="27" spans="1:17" ht="19.5" thickTop="1" thickBot="1" x14ac:dyDescent="0.3">
      <c r="A27" s="283" t="s">
        <v>220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5"/>
      <c r="M27" s="168"/>
      <c r="N27" s="160">
        <f>IF(N25&lt;=5,N25,"EXCEDE LOS 5 PUNTOS PERMITIDOS")</f>
        <v>3.7199999999999998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45" t="s">
        <v>35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7"/>
      <c r="M29" s="45"/>
      <c r="N29" s="40"/>
    </row>
    <row r="30" spans="1:17" ht="51.75" customHeight="1" thickBot="1" x14ac:dyDescent="0.3">
      <c r="A30" s="270" t="s">
        <v>36</v>
      </c>
      <c r="B30" s="271"/>
      <c r="C30" s="28"/>
      <c r="D30" s="272" t="s">
        <v>229</v>
      </c>
      <c r="E30" s="273"/>
      <c r="F30" s="273"/>
      <c r="G30" s="273"/>
      <c r="H30" s="273"/>
      <c r="I30" s="273"/>
      <c r="J30" s="273"/>
      <c r="K30" s="273"/>
      <c r="L30" s="274"/>
      <c r="M30" s="29"/>
      <c r="N30" s="30">
        <v>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3" t="s">
        <v>37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5"/>
      <c r="M32" s="168"/>
      <c r="N32" s="160">
        <f>IF(N30&lt;=5,N30,"EXCEDE LOS 5 PUNTOS PERMITIDOS")</f>
        <v>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45" t="s">
        <v>38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7"/>
      <c r="M34" s="8"/>
      <c r="N34" s="40"/>
    </row>
    <row r="35" spans="1:14" ht="173.25" customHeight="1" thickBot="1" x14ac:dyDescent="0.3">
      <c r="A35" s="275" t="s">
        <v>39</v>
      </c>
      <c r="B35" s="276"/>
      <c r="C35" s="28"/>
      <c r="D35" s="272" t="s">
        <v>233</v>
      </c>
      <c r="E35" s="273"/>
      <c r="F35" s="273"/>
      <c r="G35" s="273"/>
      <c r="H35" s="273"/>
      <c r="I35" s="273"/>
      <c r="J35" s="273"/>
      <c r="K35" s="273"/>
      <c r="L35" s="274"/>
      <c r="M35" s="29"/>
      <c r="N35" s="30">
        <f>0.5+0.5+0.5+0.2</f>
        <v>1.7</v>
      </c>
    </row>
    <row r="36" spans="1:14" ht="16.5" thickBot="1" x14ac:dyDescent="0.3">
      <c r="A36" s="36"/>
      <c r="B36" s="37"/>
      <c r="C36" s="168"/>
      <c r="D36" s="39"/>
      <c r="E36" s="39"/>
      <c r="F36" s="39"/>
      <c r="G36" s="39"/>
      <c r="H36" s="39"/>
      <c r="I36" s="39"/>
      <c r="J36" s="39"/>
      <c r="K36" s="39"/>
      <c r="L36" s="39"/>
      <c r="M36" s="168"/>
      <c r="N36" s="40"/>
    </row>
    <row r="37" spans="1:14" ht="19.5" thickTop="1" thickBot="1" x14ac:dyDescent="0.3">
      <c r="A37" s="283" t="s">
        <v>40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5"/>
      <c r="M37" s="168"/>
      <c r="N37" s="160">
        <f>IF(N35&lt;=10,N35,"EXCEDE LOS 10 PUNTOS PERMITIDOS")</f>
        <v>1.7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18.419999999999998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2" t="s">
        <v>41</v>
      </c>
    </row>
    <row r="43" spans="1:14" ht="15.75" thickBot="1" x14ac:dyDescent="0.3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ht="27" thickBot="1" x14ac:dyDescent="0.3">
      <c r="A44" s="248" t="s">
        <v>42</v>
      </c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50"/>
    </row>
    <row r="45" spans="1:14" ht="15.75" thickBot="1" x14ac:dyDescent="0.3">
      <c r="A45" s="4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26"/>
    </row>
    <row r="46" spans="1:14" ht="26.25" thickBot="1" x14ac:dyDescent="0.3">
      <c r="A46" s="286" t="s">
        <v>43</v>
      </c>
      <c r="B46" s="287"/>
      <c r="C46" s="287"/>
      <c r="D46" s="287"/>
      <c r="E46" s="287"/>
      <c r="F46" s="288"/>
      <c r="G46" s="289"/>
      <c r="H46" s="53" t="s">
        <v>44</v>
      </c>
      <c r="I46" s="54" t="s">
        <v>45</v>
      </c>
      <c r="J46" s="55" t="s">
        <v>46</v>
      </c>
      <c r="K46" s="56" t="s">
        <v>47</v>
      </c>
      <c r="L46" s="171"/>
      <c r="M46" s="8"/>
      <c r="N46" s="57" t="s">
        <v>48</v>
      </c>
    </row>
    <row r="47" spans="1:14" ht="33" customHeight="1" thickTop="1" thickBot="1" x14ac:dyDescent="0.3">
      <c r="A47" s="58">
        <v>1</v>
      </c>
      <c r="B47" s="295" t="s">
        <v>49</v>
      </c>
      <c r="C47" s="295"/>
      <c r="D47" s="295"/>
      <c r="E47" s="295"/>
      <c r="F47" s="296"/>
      <c r="G47" s="296"/>
      <c r="H47" s="59" t="s">
        <v>50</v>
      </c>
      <c r="I47" s="60">
        <v>0</v>
      </c>
      <c r="J47" s="60">
        <v>0</v>
      </c>
      <c r="K47" s="61">
        <v>0</v>
      </c>
      <c r="L47" s="45"/>
      <c r="M47" s="45"/>
      <c r="N47" s="62">
        <f>I47+J47+K47</f>
        <v>0</v>
      </c>
    </row>
    <row r="48" spans="1:14" ht="33" customHeight="1" thickTop="1" thickBot="1" x14ac:dyDescent="0.3">
      <c r="A48" s="63">
        <v>2</v>
      </c>
      <c r="B48" s="293" t="s">
        <v>51</v>
      </c>
      <c r="C48" s="297"/>
      <c r="D48" s="297"/>
      <c r="E48" s="297"/>
      <c r="F48" s="294"/>
      <c r="G48" s="294"/>
      <c r="H48" s="64" t="s">
        <v>50</v>
      </c>
      <c r="I48" s="65">
        <v>0</v>
      </c>
      <c r="J48" s="65">
        <v>0</v>
      </c>
      <c r="K48" s="66">
        <v>0</v>
      </c>
      <c r="L48" s="45"/>
      <c r="M48" s="45"/>
      <c r="N48" s="62">
        <f t="shared" ref="N48:N53" si="0">I48+J48+K48</f>
        <v>0</v>
      </c>
    </row>
    <row r="49" spans="1:14" ht="47.25" customHeight="1" thickTop="1" thickBot="1" x14ac:dyDescent="0.3">
      <c r="A49" s="63">
        <v>3</v>
      </c>
      <c r="B49" s="297" t="s">
        <v>52</v>
      </c>
      <c r="C49" s="297"/>
      <c r="D49" s="297"/>
      <c r="E49" s="297"/>
      <c r="F49" s="294"/>
      <c r="G49" s="294"/>
      <c r="H49" s="64" t="s">
        <v>53</v>
      </c>
      <c r="I49" s="65">
        <v>0</v>
      </c>
      <c r="J49" s="65">
        <v>0</v>
      </c>
      <c r="K49" s="66">
        <v>0</v>
      </c>
      <c r="L49" s="45"/>
      <c r="M49" s="45"/>
      <c r="N49" s="62">
        <f t="shared" si="0"/>
        <v>0</v>
      </c>
    </row>
    <row r="50" spans="1:14" ht="47.25" customHeight="1" thickTop="1" thickBot="1" x14ac:dyDescent="0.3">
      <c r="A50" s="63">
        <v>4</v>
      </c>
      <c r="B50" s="297" t="s">
        <v>54</v>
      </c>
      <c r="C50" s="297"/>
      <c r="D50" s="297"/>
      <c r="E50" s="297"/>
      <c r="F50" s="294"/>
      <c r="G50" s="294"/>
      <c r="H50" s="64" t="s">
        <v>53</v>
      </c>
      <c r="I50" s="65">
        <v>0</v>
      </c>
      <c r="J50" s="65">
        <v>0</v>
      </c>
      <c r="K50" s="66">
        <v>0</v>
      </c>
      <c r="L50" s="45"/>
      <c r="M50" s="45"/>
      <c r="N50" s="62">
        <f t="shared" si="0"/>
        <v>0</v>
      </c>
    </row>
    <row r="51" spans="1:14" ht="47.25" customHeight="1" thickTop="1" thickBot="1" x14ac:dyDescent="0.3">
      <c r="A51" s="63">
        <v>5</v>
      </c>
      <c r="B51" s="297" t="s">
        <v>55</v>
      </c>
      <c r="C51" s="297"/>
      <c r="D51" s="297"/>
      <c r="E51" s="297"/>
      <c r="F51" s="294"/>
      <c r="G51" s="294"/>
      <c r="H51" s="64" t="s">
        <v>53</v>
      </c>
      <c r="I51" s="65">
        <v>0</v>
      </c>
      <c r="J51" s="65">
        <v>0</v>
      </c>
      <c r="K51" s="66">
        <v>0</v>
      </c>
      <c r="L51" s="45"/>
      <c r="M51" s="45"/>
      <c r="N51" s="62">
        <f t="shared" si="0"/>
        <v>0</v>
      </c>
    </row>
    <row r="52" spans="1:14" ht="47.25" customHeight="1" thickTop="1" thickBot="1" x14ac:dyDescent="0.3">
      <c r="A52" s="63">
        <v>6</v>
      </c>
      <c r="B52" s="297" t="s">
        <v>56</v>
      </c>
      <c r="C52" s="297"/>
      <c r="D52" s="297"/>
      <c r="E52" s="297"/>
      <c r="F52" s="294"/>
      <c r="G52" s="294"/>
      <c r="H52" s="64" t="s">
        <v>57</v>
      </c>
      <c r="I52" s="65">
        <v>0</v>
      </c>
      <c r="J52" s="65">
        <v>0</v>
      </c>
      <c r="K52" s="66">
        <v>0</v>
      </c>
      <c r="L52" s="45"/>
      <c r="M52" s="45"/>
      <c r="N52" s="62">
        <f t="shared" si="0"/>
        <v>0</v>
      </c>
    </row>
    <row r="53" spans="1:14" ht="47.25" customHeight="1" thickTop="1" thickBot="1" x14ac:dyDescent="0.3">
      <c r="A53" s="67">
        <v>7</v>
      </c>
      <c r="B53" s="298" t="s">
        <v>58</v>
      </c>
      <c r="C53" s="298"/>
      <c r="D53" s="298"/>
      <c r="E53" s="298"/>
      <c r="F53" s="299"/>
      <c r="G53" s="299"/>
      <c r="H53" s="68" t="s">
        <v>57</v>
      </c>
      <c r="I53" s="69">
        <v>0</v>
      </c>
      <c r="J53" s="69">
        <v>0</v>
      </c>
      <c r="K53" s="70">
        <v>0</v>
      </c>
      <c r="L53" s="45"/>
      <c r="M53" s="45"/>
      <c r="N53" s="62">
        <f t="shared" si="0"/>
        <v>0</v>
      </c>
    </row>
    <row r="54" spans="1:14" ht="16.5" thickBot="1" x14ac:dyDescent="0.3">
      <c r="A54" s="300" t="s">
        <v>59</v>
      </c>
      <c r="B54" s="301"/>
      <c r="C54" s="301"/>
      <c r="D54" s="301"/>
      <c r="E54" s="301"/>
      <c r="F54" s="301"/>
      <c r="G54" s="301"/>
      <c r="H54" s="302"/>
      <c r="I54" s="71">
        <f>SUM(I47:I53)</f>
        <v>0</v>
      </c>
      <c r="J54" s="72">
        <f>SUM(J47:J53)</f>
        <v>0</v>
      </c>
      <c r="K54" s="73">
        <f>SUM(K47:K53)</f>
        <v>0</v>
      </c>
      <c r="L54" s="74"/>
      <c r="M54" s="45"/>
      <c r="N54" s="75">
        <f>SUM(N47:N53)</f>
        <v>0</v>
      </c>
    </row>
    <row r="55" spans="1:14" ht="19.5" thickTop="1" thickBot="1" x14ac:dyDescent="0.3">
      <c r="A55" s="303" t="s">
        <v>60</v>
      </c>
      <c r="B55" s="304"/>
      <c r="C55" s="304"/>
      <c r="D55" s="304"/>
      <c r="E55" s="304"/>
      <c r="F55" s="304"/>
      <c r="G55" s="304"/>
      <c r="H55" s="304"/>
      <c r="I55" s="305"/>
      <c r="J55" s="305"/>
      <c r="K55" s="306"/>
      <c r="L55" s="8"/>
      <c r="M55" s="76"/>
      <c r="N55" s="77">
        <f>N54/3</f>
        <v>0</v>
      </c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6" t="s">
        <v>61</v>
      </c>
      <c r="B57" s="287"/>
      <c r="C57" s="287"/>
      <c r="D57" s="287"/>
      <c r="E57" s="287"/>
      <c r="F57" s="287"/>
      <c r="G57" s="307"/>
      <c r="H57" s="78" t="s">
        <v>44</v>
      </c>
      <c r="I57" s="54" t="s">
        <v>45</v>
      </c>
      <c r="J57" s="55" t="s">
        <v>46</v>
      </c>
      <c r="K57" s="56" t="s">
        <v>47</v>
      </c>
      <c r="L57" s="171"/>
      <c r="M57" s="8"/>
      <c r="N57" s="57" t="s">
        <v>48</v>
      </c>
    </row>
    <row r="58" spans="1:14" ht="36" customHeight="1" thickTop="1" thickBot="1" x14ac:dyDescent="0.3">
      <c r="A58" s="58">
        <v>1</v>
      </c>
      <c r="B58" s="308" t="s">
        <v>62</v>
      </c>
      <c r="C58" s="308"/>
      <c r="D58" s="308"/>
      <c r="E58" s="308"/>
      <c r="F58" s="296"/>
      <c r="G58" s="296"/>
      <c r="H58" s="79" t="s">
        <v>63</v>
      </c>
      <c r="I58" s="80">
        <v>0</v>
      </c>
      <c r="J58" s="80">
        <v>0</v>
      </c>
      <c r="K58" s="81">
        <v>0</v>
      </c>
      <c r="L58" s="82"/>
      <c r="M58" s="45"/>
      <c r="N58" s="62">
        <f>I58+J58+K58</f>
        <v>0</v>
      </c>
    </row>
    <row r="59" spans="1:14" ht="36" customHeight="1" thickTop="1" thickBot="1" x14ac:dyDescent="0.3">
      <c r="A59" s="63">
        <v>2</v>
      </c>
      <c r="B59" s="293" t="s">
        <v>64</v>
      </c>
      <c r="C59" s="293"/>
      <c r="D59" s="293"/>
      <c r="E59" s="293"/>
      <c r="F59" s="294"/>
      <c r="G59" s="294"/>
      <c r="H59" s="83" t="s">
        <v>63</v>
      </c>
      <c r="I59" s="84">
        <v>0</v>
      </c>
      <c r="J59" s="84">
        <v>0</v>
      </c>
      <c r="K59" s="85">
        <v>0</v>
      </c>
      <c r="L59" s="82"/>
      <c r="M59" s="45"/>
      <c r="N59" s="62">
        <f>I59+J59+K59</f>
        <v>0</v>
      </c>
    </row>
    <row r="60" spans="1:14" ht="36" customHeight="1" thickTop="1" thickBot="1" x14ac:dyDescent="0.3">
      <c r="A60" s="67">
        <v>3</v>
      </c>
      <c r="B60" s="309" t="s">
        <v>65</v>
      </c>
      <c r="C60" s="309"/>
      <c r="D60" s="309"/>
      <c r="E60" s="309"/>
      <c r="F60" s="299"/>
      <c r="G60" s="299"/>
      <c r="H60" s="86" t="s">
        <v>63</v>
      </c>
      <c r="I60" s="87">
        <v>0</v>
      </c>
      <c r="J60" s="87">
        <v>0</v>
      </c>
      <c r="K60" s="88">
        <v>0</v>
      </c>
      <c r="L60" s="82"/>
      <c r="M60" s="45"/>
      <c r="N60" s="62">
        <f>I60+J60+K60</f>
        <v>0</v>
      </c>
    </row>
    <row r="61" spans="1:14" ht="16.5" thickTop="1" thickBot="1" x14ac:dyDescent="0.3">
      <c r="A61" s="44"/>
      <c r="B61" s="270" t="s">
        <v>66</v>
      </c>
      <c r="C61" s="310"/>
      <c r="D61" s="310"/>
      <c r="E61" s="310"/>
      <c r="F61" s="310"/>
      <c r="G61" s="310"/>
      <c r="H61" s="271"/>
      <c r="I61" s="89">
        <f>SUM(I58:I60)</f>
        <v>0</v>
      </c>
      <c r="J61" s="89">
        <f>SUM(J58:J60)</f>
        <v>0</v>
      </c>
      <c r="K61" s="90">
        <f>SUM(K58:K60)</f>
        <v>0</v>
      </c>
      <c r="L61" s="82"/>
      <c r="M61" s="45"/>
      <c r="N61" s="91">
        <f>SUM(N58:N60)</f>
        <v>0</v>
      </c>
    </row>
    <row r="62" spans="1:14" ht="19.5" thickTop="1" thickBot="1" x14ac:dyDescent="0.3">
      <c r="A62" s="311" t="s">
        <v>67</v>
      </c>
      <c r="B62" s="312"/>
      <c r="C62" s="312"/>
      <c r="D62" s="312"/>
      <c r="E62" s="312"/>
      <c r="F62" s="312"/>
      <c r="G62" s="312"/>
      <c r="H62" s="312"/>
      <c r="I62" s="312"/>
      <c r="J62" s="312"/>
      <c r="K62" s="313"/>
      <c r="L62" s="82"/>
      <c r="M62" s="45"/>
      <c r="N62" s="77">
        <f>N61/3</f>
        <v>0</v>
      </c>
    </row>
    <row r="63" spans="1:14" ht="19.5" thickTop="1" thickBot="1" x14ac:dyDescent="0.3">
      <c r="A63" s="314"/>
      <c r="B63" s="315"/>
      <c r="C63" s="315"/>
      <c r="D63" s="315"/>
      <c r="E63" s="315"/>
      <c r="F63" s="315"/>
      <c r="G63" s="315"/>
      <c r="H63" s="315"/>
      <c r="I63" s="315"/>
      <c r="J63" s="316"/>
      <c r="K63" s="316"/>
      <c r="L63" s="82"/>
      <c r="M63" s="45"/>
      <c r="N63" s="173"/>
    </row>
    <row r="64" spans="1:14" ht="26.25" thickBot="1" x14ac:dyDescent="0.3">
      <c r="A64" s="317" t="s">
        <v>68</v>
      </c>
      <c r="B64" s="318"/>
      <c r="C64" s="318"/>
      <c r="D64" s="318"/>
      <c r="E64" s="318"/>
      <c r="F64" s="318"/>
      <c r="G64" s="319"/>
      <c r="H64" s="93" t="s">
        <v>44</v>
      </c>
      <c r="I64" s="57" t="s">
        <v>45</v>
      </c>
      <c r="J64" s="171"/>
      <c r="K64" s="171"/>
      <c r="L64" s="82"/>
      <c r="M64" s="45"/>
      <c r="N64" s="94" t="s">
        <v>48</v>
      </c>
    </row>
    <row r="65" spans="1:14" ht="37.5" customHeight="1" thickBot="1" x14ac:dyDescent="0.3">
      <c r="A65" s="95">
        <v>1</v>
      </c>
      <c r="B65" s="320" t="s">
        <v>69</v>
      </c>
      <c r="C65" s="320"/>
      <c r="D65" s="320"/>
      <c r="E65" s="320"/>
      <c r="F65" s="321"/>
      <c r="G65" s="322"/>
      <c r="H65" s="96" t="s">
        <v>63</v>
      </c>
      <c r="I65" s="90">
        <v>0</v>
      </c>
      <c r="J65" s="82"/>
      <c r="K65" s="82"/>
      <c r="L65" s="82"/>
      <c r="M65" s="45"/>
      <c r="N65" s="97">
        <f>I65</f>
        <v>0</v>
      </c>
    </row>
    <row r="66" spans="1:14" ht="37.5" customHeight="1" thickBot="1" x14ac:dyDescent="0.3">
      <c r="A66" s="63">
        <v>2</v>
      </c>
      <c r="B66" s="293" t="s">
        <v>70</v>
      </c>
      <c r="C66" s="293"/>
      <c r="D66" s="293"/>
      <c r="E66" s="293"/>
      <c r="F66" s="294"/>
      <c r="G66" s="323"/>
      <c r="H66" s="98" t="s">
        <v>63</v>
      </c>
      <c r="I66" s="99">
        <v>0</v>
      </c>
      <c r="J66" s="82"/>
      <c r="K66" s="82"/>
      <c r="L66" s="82"/>
      <c r="M66" s="45"/>
      <c r="N66" s="97">
        <f>I66</f>
        <v>0</v>
      </c>
    </row>
    <row r="67" spans="1:14" ht="37.5" customHeight="1" thickBot="1" x14ac:dyDescent="0.3">
      <c r="A67" s="67">
        <v>3</v>
      </c>
      <c r="B67" s="309" t="s">
        <v>71</v>
      </c>
      <c r="C67" s="309"/>
      <c r="D67" s="309"/>
      <c r="E67" s="309"/>
      <c r="F67" s="299"/>
      <c r="G67" s="324"/>
      <c r="H67" s="100" t="s">
        <v>63</v>
      </c>
      <c r="I67" s="101">
        <v>0</v>
      </c>
      <c r="J67" s="82"/>
      <c r="K67" s="82"/>
      <c r="L67" s="82"/>
      <c r="M67" s="45"/>
      <c r="N67" s="97">
        <f>I67</f>
        <v>0</v>
      </c>
    </row>
    <row r="68" spans="1:14" ht="16.5" thickBot="1" x14ac:dyDescent="0.3">
      <c r="A68" s="325" t="s">
        <v>72</v>
      </c>
      <c r="B68" s="326"/>
      <c r="C68" s="326"/>
      <c r="D68" s="326"/>
      <c r="E68" s="326"/>
      <c r="F68" s="326"/>
      <c r="G68" s="326"/>
      <c r="H68" s="327"/>
      <c r="I68" s="27">
        <f>SUM(I65:I67)</f>
        <v>0</v>
      </c>
      <c r="J68" s="74"/>
      <c r="K68" s="74"/>
      <c r="L68" s="74"/>
      <c r="M68" s="45"/>
      <c r="N68" s="40"/>
    </row>
    <row r="69" spans="1:14" ht="19.5" thickTop="1" thickBot="1" x14ac:dyDescent="0.3">
      <c r="A69" s="328" t="s">
        <v>73</v>
      </c>
      <c r="B69" s="329"/>
      <c r="C69" s="329"/>
      <c r="D69" s="329"/>
      <c r="E69" s="329"/>
      <c r="F69" s="329"/>
      <c r="G69" s="329"/>
      <c r="H69" s="329"/>
      <c r="I69" s="329"/>
      <c r="J69" s="329"/>
      <c r="K69" s="330"/>
      <c r="L69" s="74"/>
      <c r="M69" s="45"/>
      <c r="N69" s="77">
        <f>SUM(N65:N67)</f>
        <v>0</v>
      </c>
    </row>
    <row r="70" spans="1:14" x14ac:dyDescent="0.25">
      <c r="A70" s="46"/>
      <c r="B70" s="8"/>
      <c r="C70" s="8"/>
      <c r="D70" s="8"/>
      <c r="E70" s="331"/>
      <c r="F70" s="331"/>
      <c r="G70" s="331"/>
      <c r="H70" s="331"/>
      <c r="I70" s="331"/>
      <c r="J70" s="331"/>
      <c r="K70" s="331"/>
      <c r="L70" s="331"/>
      <c r="M70" s="331"/>
      <c r="N70" s="332"/>
    </row>
    <row r="71" spans="1:14" ht="15.75" thickBot="1" x14ac:dyDescent="0.3">
      <c r="A71" s="46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26"/>
    </row>
    <row r="72" spans="1:14" ht="27" thickBot="1" x14ac:dyDescent="0.3">
      <c r="A72" s="248" t="s">
        <v>74</v>
      </c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50"/>
    </row>
    <row r="73" spans="1:14" ht="15.75" thickBot="1" x14ac:dyDescent="0.3">
      <c r="A73" s="46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6"/>
    </row>
    <row r="74" spans="1:14" ht="24.75" thickBot="1" x14ac:dyDescent="0.3">
      <c r="A74" s="342" t="s">
        <v>75</v>
      </c>
      <c r="B74" s="343"/>
      <c r="C74" s="343"/>
      <c r="D74" s="343"/>
      <c r="E74" s="343"/>
      <c r="F74" s="344"/>
      <c r="G74" s="345"/>
      <c r="H74" s="93" t="s">
        <v>44</v>
      </c>
      <c r="I74" s="171"/>
      <c r="J74" s="8"/>
      <c r="K74" s="8"/>
      <c r="L74" s="8"/>
      <c r="M74" s="8"/>
      <c r="N74" s="93" t="s">
        <v>48</v>
      </c>
    </row>
    <row r="75" spans="1:14" ht="17.25" thickTop="1" thickBot="1" x14ac:dyDescent="0.3">
      <c r="A75" s="102">
        <v>1</v>
      </c>
      <c r="B75" s="346" t="s">
        <v>76</v>
      </c>
      <c r="C75" s="347"/>
      <c r="D75" s="347"/>
      <c r="E75" s="347"/>
      <c r="F75" s="348"/>
      <c r="G75" s="349"/>
      <c r="H75" s="103" t="s">
        <v>77</v>
      </c>
      <c r="I75" s="104"/>
      <c r="J75" s="51"/>
      <c r="K75" s="51"/>
      <c r="L75" s="51"/>
      <c r="M75" s="45"/>
      <c r="N75" s="105">
        <v>0</v>
      </c>
    </row>
    <row r="76" spans="1:14" ht="16.5" thickBot="1" x14ac:dyDescent="0.3">
      <c r="A76" s="106"/>
      <c r="B76" s="107"/>
      <c r="C76" s="107"/>
      <c r="D76" s="107"/>
      <c r="E76" s="107"/>
      <c r="F76" s="45"/>
      <c r="G76" s="45"/>
      <c r="H76" s="74"/>
      <c r="I76" s="74"/>
      <c r="J76" s="51"/>
      <c r="K76" s="51"/>
      <c r="L76" s="51"/>
      <c r="M76" s="45"/>
      <c r="N76" s="108"/>
    </row>
    <row r="77" spans="1:14" ht="19.5" thickTop="1" thickBot="1" x14ac:dyDescent="0.3">
      <c r="A77" s="350" t="s">
        <v>78</v>
      </c>
      <c r="B77" s="351"/>
      <c r="C77" s="351"/>
      <c r="D77" s="351"/>
      <c r="E77" s="351"/>
      <c r="F77" s="351"/>
      <c r="G77" s="351"/>
      <c r="H77" s="351"/>
      <c r="I77" s="351"/>
      <c r="J77" s="352"/>
      <c r="K77" s="104"/>
      <c r="L77" s="8"/>
      <c r="M77" s="109"/>
      <c r="N77" s="110">
        <f>N75</f>
        <v>0</v>
      </c>
    </row>
    <row r="78" spans="1:14" ht="16.5" thickTop="1" thickBot="1" x14ac:dyDescent="0.3">
      <c r="A78" s="46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26"/>
    </row>
    <row r="79" spans="1:14" ht="28.5" thickBot="1" x14ac:dyDescent="0.3">
      <c r="A79" s="353" t="s">
        <v>79</v>
      </c>
      <c r="B79" s="354"/>
      <c r="C79" s="354"/>
      <c r="D79" s="354"/>
      <c r="E79" s="354"/>
      <c r="F79" s="354"/>
      <c r="G79" s="354"/>
      <c r="H79" s="354"/>
      <c r="I79" s="354"/>
      <c r="J79" s="354"/>
      <c r="K79" s="354"/>
      <c r="L79" s="354"/>
      <c r="M79" s="354"/>
      <c r="N79" s="355"/>
    </row>
    <row r="80" spans="1:14" ht="15.75" thickBot="1" x14ac:dyDescent="0.3">
      <c r="A80" s="4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6"/>
    </row>
    <row r="81" spans="1:14" ht="18.75" thickTop="1" x14ac:dyDescent="0.25">
      <c r="A81" s="356" t="s">
        <v>23</v>
      </c>
      <c r="B81" s="357"/>
      <c r="C81" s="357"/>
      <c r="D81" s="357"/>
      <c r="E81" s="357"/>
      <c r="F81" s="357"/>
      <c r="G81" s="357"/>
      <c r="H81" s="357"/>
      <c r="I81" s="357"/>
      <c r="J81" s="358"/>
      <c r="K81" s="111"/>
      <c r="L81" s="111"/>
      <c r="M81" s="112"/>
      <c r="N81" s="113">
        <f>N40</f>
        <v>18.419999999999998</v>
      </c>
    </row>
    <row r="82" spans="1:14" ht="18" x14ac:dyDescent="0.25">
      <c r="A82" s="333" t="s">
        <v>80</v>
      </c>
      <c r="B82" s="334"/>
      <c r="C82" s="334"/>
      <c r="D82" s="334"/>
      <c r="E82" s="334"/>
      <c r="F82" s="334"/>
      <c r="G82" s="334"/>
      <c r="H82" s="334"/>
      <c r="I82" s="334"/>
      <c r="J82" s="335"/>
      <c r="K82" s="111"/>
      <c r="L82" s="111"/>
      <c r="M82" s="112"/>
      <c r="N82" s="114">
        <f>N55</f>
        <v>0</v>
      </c>
    </row>
    <row r="83" spans="1:14" ht="18" x14ac:dyDescent="0.25">
      <c r="A83" s="333" t="s">
        <v>81</v>
      </c>
      <c r="B83" s="334"/>
      <c r="C83" s="334"/>
      <c r="D83" s="334"/>
      <c r="E83" s="334"/>
      <c r="F83" s="334"/>
      <c r="G83" s="334"/>
      <c r="H83" s="334"/>
      <c r="I83" s="334"/>
      <c r="J83" s="335"/>
      <c r="K83" s="111"/>
      <c r="L83" s="111"/>
      <c r="M83" s="112"/>
      <c r="N83" s="115">
        <f>N62</f>
        <v>0</v>
      </c>
    </row>
    <row r="84" spans="1:14" ht="18" x14ac:dyDescent="0.25">
      <c r="A84" s="333" t="s">
        <v>82</v>
      </c>
      <c r="B84" s="334"/>
      <c r="C84" s="334"/>
      <c r="D84" s="334"/>
      <c r="E84" s="334"/>
      <c r="F84" s="334"/>
      <c r="G84" s="334"/>
      <c r="H84" s="334"/>
      <c r="I84" s="334"/>
      <c r="J84" s="335"/>
      <c r="K84" s="111"/>
      <c r="L84" s="111"/>
      <c r="M84" s="112"/>
      <c r="N84" s="116">
        <f>N69</f>
        <v>0</v>
      </c>
    </row>
    <row r="85" spans="1:14" ht="18.75" thickBot="1" x14ac:dyDescent="0.3">
      <c r="A85" s="336" t="s">
        <v>83</v>
      </c>
      <c r="B85" s="337"/>
      <c r="C85" s="337"/>
      <c r="D85" s="337"/>
      <c r="E85" s="337"/>
      <c r="F85" s="337"/>
      <c r="G85" s="337"/>
      <c r="H85" s="337"/>
      <c r="I85" s="337"/>
      <c r="J85" s="338"/>
      <c r="K85" s="111"/>
      <c r="L85" s="111"/>
      <c r="M85" s="112"/>
      <c r="N85" s="116">
        <f>N75</f>
        <v>0</v>
      </c>
    </row>
    <row r="86" spans="1:14" ht="24.75" thickTop="1" thickBot="1" x14ac:dyDescent="0.3">
      <c r="A86" s="339" t="s">
        <v>84</v>
      </c>
      <c r="B86" s="340"/>
      <c r="C86" s="340"/>
      <c r="D86" s="340"/>
      <c r="E86" s="340"/>
      <c r="F86" s="340"/>
      <c r="G86" s="340"/>
      <c r="H86" s="340"/>
      <c r="I86" s="340"/>
      <c r="J86" s="341"/>
      <c r="K86" s="117"/>
      <c r="L86" s="118"/>
      <c r="M86" s="119"/>
      <c r="N86" s="120">
        <f>SUM(N81:N85)</f>
        <v>18.419999999999998</v>
      </c>
    </row>
    <row r="87" spans="1:14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</sheetData>
  <sheetProtection algorithmName="SHA-512" hashValue="2mP5BL/dypG5CVsybJkgC0F68JvymmMJAvuhKdifdlwVz0nWiE6y+nXGxZzNhvQXMjq5I13jG8RAMgUC7L2k2Q==" saltValue="HJbfw6xZwmH01aKVnhubIw==" spinCount="100000" sheet="1" objects="1" scenarios="1" selectLockedCells="1" selectUnlockedCells="1"/>
  <mergeCells count="81">
    <mergeCell ref="A83:J83"/>
    <mergeCell ref="A84:J84"/>
    <mergeCell ref="A85:J85"/>
    <mergeCell ref="A86:J86"/>
    <mergeCell ref="A74:G74"/>
    <mergeCell ref="B75:G75"/>
    <mergeCell ref="A77:J77"/>
    <mergeCell ref="A79:N79"/>
    <mergeCell ref="A81:J81"/>
    <mergeCell ref="A82:J82"/>
    <mergeCell ref="A72:N72"/>
    <mergeCell ref="B60:G60"/>
    <mergeCell ref="B61:H61"/>
    <mergeCell ref="A62:K62"/>
    <mergeCell ref="A63:K63"/>
    <mergeCell ref="A64:G64"/>
    <mergeCell ref="B65:G65"/>
    <mergeCell ref="B66:G66"/>
    <mergeCell ref="B67:G67"/>
    <mergeCell ref="A68:H68"/>
    <mergeCell ref="A69:K69"/>
    <mergeCell ref="E70:N70"/>
    <mergeCell ref="B59:G59"/>
    <mergeCell ref="B47:G47"/>
    <mergeCell ref="B48:G48"/>
    <mergeCell ref="B49:G49"/>
    <mergeCell ref="B50:G50"/>
    <mergeCell ref="B51:G51"/>
    <mergeCell ref="B52:G52"/>
    <mergeCell ref="B53:G53"/>
    <mergeCell ref="A54:H54"/>
    <mergeCell ref="A55:K55"/>
    <mergeCell ref="A57:G57"/>
    <mergeCell ref="B58:G58"/>
    <mergeCell ref="A46:G46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44:N44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89"/>
  <sheetViews>
    <sheetView zoomScaleNormal="100" workbookViewId="0">
      <selection activeCell="D35" sqref="D35:L35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4"/>
      <c r="B1" s="235"/>
      <c r="C1" s="238" t="s">
        <v>9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16" ht="51" customHeight="1" thickBot="1" x14ac:dyDescent="0.3">
      <c r="A2" s="236"/>
      <c r="B2" s="237"/>
      <c r="C2" s="238" t="s">
        <v>10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P2" s="161">
        <f ca="1">MATCH(MID(CELL("nombrearchivo",'6'!E9),FIND("]", CELL("nombrearchivo",'6'!E9),1)+1,LEN(CELL("nombrearchivo",'6'!E9))-FIND("]",CELL("nombrearchivo",'6'!E9),1)),GENERAL!A6:A55,0)</f>
        <v>3</v>
      </c>
    </row>
    <row r="3" spans="1:16" ht="15.75" x14ac:dyDescent="0.25">
      <c r="A3" s="241" t="s">
        <v>11</v>
      </c>
      <c r="B3" s="242"/>
      <c r="C3" s="242"/>
      <c r="D3" s="242"/>
      <c r="E3" s="7" t="str">
        <f>GENERAL!Z$2</f>
        <v>PLANTA</v>
      </c>
      <c r="F3" s="243"/>
      <c r="G3" s="243"/>
      <c r="H3" s="243"/>
      <c r="I3" s="243"/>
      <c r="J3" s="243"/>
      <c r="K3" s="243"/>
      <c r="L3" s="243"/>
      <c r="M3" s="243"/>
      <c r="N3" s="244"/>
    </row>
    <row r="4" spans="1:16" ht="15.75" x14ac:dyDescent="0.25">
      <c r="A4" s="230" t="s">
        <v>12</v>
      </c>
      <c r="B4" s="231"/>
      <c r="C4" s="231"/>
      <c r="D4" s="231"/>
      <c r="E4" s="8" t="str">
        <f>GENERAL!A$2</f>
        <v>IDEAD-P-10-1</v>
      </c>
      <c r="F4" s="232"/>
      <c r="G4" s="232"/>
      <c r="H4" s="232"/>
      <c r="I4" s="232"/>
      <c r="J4" s="232"/>
      <c r="K4" s="232"/>
      <c r="L4" s="232"/>
      <c r="M4" s="232"/>
      <c r="N4" s="233"/>
    </row>
    <row r="5" spans="1:16" ht="15.75" x14ac:dyDescent="0.25">
      <c r="A5" s="230" t="s">
        <v>13</v>
      </c>
      <c r="B5" s="231"/>
      <c r="C5" s="231"/>
      <c r="D5" s="231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0.5" customHeight="1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8" t="s">
        <v>14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50"/>
    </row>
    <row r="8" spans="1:16" ht="18.75" customHeight="1" x14ac:dyDescent="0.25">
      <c r="A8" s="251" t="s">
        <v>15</v>
      </c>
      <c r="B8" s="252"/>
      <c r="C8" s="255" t="s">
        <v>16</v>
      </c>
      <c r="D8" s="156"/>
      <c r="E8" s="257" t="s">
        <v>17</v>
      </c>
      <c r="F8" s="257" t="s">
        <v>18</v>
      </c>
      <c r="G8" s="257" t="s">
        <v>19</v>
      </c>
      <c r="H8" s="257" t="s">
        <v>20</v>
      </c>
      <c r="I8" s="257" t="s">
        <v>21</v>
      </c>
      <c r="J8" s="259" t="s">
        <v>22</v>
      </c>
      <c r="K8" s="157"/>
      <c r="L8" s="261"/>
      <c r="M8" s="261"/>
      <c r="N8" s="263" t="s">
        <v>23</v>
      </c>
    </row>
    <row r="9" spans="1:16" ht="18.75" customHeight="1" thickBot="1" x14ac:dyDescent="0.3">
      <c r="A9" s="253"/>
      <c r="B9" s="254"/>
      <c r="C9" s="256"/>
      <c r="D9" s="17"/>
      <c r="E9" s="258"/>
      <c r="F9" s="258"/>
      <c r="G9" s="258"/>
      <c r="H9" s="258"/>
      <c r="I9" s="258"/>
      <c r="J9" s="260"/>
      <c r="K9" s="158"/>
      <c r="L9" s="262"/>
      <c r="M9" s="262"/>
      <c r="N9" s="264"/>
    </row>
    <row r="10" spans="1:16" ht="35.25" customHeight="1" thickBot="1" x14ac:dyDescent="0.3">
      <c r="A10" s="265" t="str">
        <f ca="1">CONCATENATE((INDIRECT("GENERAL!D"&amp;P2+5))," ",((INDIRECT("GENERAL!E"&amp;P2+5))))</f>
        <v>CARMONA GONZALEZ DIANA ESPERANZA</v>
      </c>
      <c r="B10" s="266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2.1</v>
      </c>
      <c r="J10" s="22">
        <f>N37</f>
        <v>3.2</v>
      </c>
      <c r="K10" s="23"/>
      <c r="L10" s="23"/>
      <c r="M10" s="23"/>
      <c r="N10" s="24">
        <f>IF( SUM(C10:J10)&lt;=30,SUM(C10:J10),"EXCEDE LOS 30 PUNTOS")</f>
        <v>17.3</v>
      </c>
    </row>
    <row r="11" spans="1:16" ht="11.25" customHeight="1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67" t="s">
        <v>24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9"/>
      <c r="N12" s="27" t="s">
        <v>25</v>
      </c>
    </row>
    <row r="13" spans="1:16" ht="24" thickBot="1" x14ac:dyDescent="0.3">
      <c r="A13" s="245" t="s">
        <v>26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7"/>
      <c r="M13" s="8"/>
      <c r="N13" s="26"/>
    </row>
    <row r="14" spans="1:16" ht="31.5" customHeight="1" thickBot="1" x14ac:dyDescent="0.3">
      <c r="A14" s="270" t="s">
        <v>27</v>
      </c>
      <c r="B14" s="271"/>
      <c r="C14" s="28"/>
      <c r="D14" s="272" t="str">
        <f ca="1">(INDIRECT("GENERAL!J"&amp;P2+5))</f>
        <v>PSICOLOGA/ UNIVERSIDAD DE MANIZALES/ 2003</v>
      </c>
      <c r="E14" s="273"/>
      <c r="F14" s="273"/>
      <c r="G14" s="273"/>
      <c r="H14" s="273"/>
      <c r="I14" s="273"/>
      <c r="J14" s="273"/>
      <c r="K14" s="273"/>
      <c r="L14" s="27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26.25" customHeight="1" thickBot="1" x14ac:dyDescent="0.3">
      <c r="A16" s="275" t="s">
        <v>28</v>
      </c>
      <c r="B16" s="276"/>
      <c r="C16" s="8"/>
      <c r="D16" s="34"/>
      <c r="E16" s="277" t="str">
        <f ca="1">(INDIRECT("GENERAL!K"&amp;P2+5))</f>
        <v>NO REGISTRA</v>
      </c>
      <c r="F16" s="278"/>
      <c r="G16" s="278"/>
      <c r="H16" s="278"/>
      <c r="I16" s="278"/>
      <c r="J16" s="278"/>
      <c r="K16" s="278"/>
      <c r="L16" s="279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26.25" customHeight="1" thickBot="1" x14ac:dyDescent="0.3">
      <c r="A18" s="275" t="s">
        <v>29</v>
      </c>
      <c r="B18" s="276"/>
      <c r="C18" s="28"/>
      <c r="D18" s="155"/>
      <c r="E18" s="278" t="str">
        <f ca="1">(INDIRECT("GENERAL!L"&amp;P2+5))</f>
        <v>MAGISTER EN EDUCACION Y DESARROLLO HUMANO/ UNIVERSIDAD DE MANIZALES/ 2008</v>
      </c>
      <c r="F18" s="278"/>
      <c r="G18" s="278"/>
      <c r="H18" s="278"/>
      <c r="I18" s="278"/>
      <c r="J18" s="278"/>
      <c r="K18" s="278"/>
      <c r="L18" s="279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45.75" customHeight="1" thickBot="1" x14ac:dyDescent="0.3">
      <c r="A20" s="275" t="s">
        <v>30</v>
      </c>
      <c r="B20" s="276"/>
      <c r="C20" s="28"/>
      <c r="D20" s="280" t="str">
        <f ca="1">(INDIRECT("GENERAL!M"&amp;P2+5))</f>
        <v>ESTUDIOS DE DOCTORADO DE NIÑEZ Y JUVENTUD DEL CINDE-SIN CERTIFICAR SEGÚN LO ESTABLECIDO EN LA NORMATIVIDAD VIGENTE PARA LA CONVOCATORIA</v>
      </c>
      <c r="E20" s="281"/>
      <c r="F20" s="281"/>
      <c r="G20" s="281"/>
      <c r="H20" s="281"/>
      <c r="I20" s="281"/>
      <c r="J20" s="281"/>
      <c r="K20" s="281"/>
      <c r="L20" s="282"/>
      <c r="M20" s="29"/>
      <c r="N20" s="30">
        <v>0</v>
      </c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0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45" t="s">
        <v>32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7"/>
      <c r="M24" s="8"/>
      <c r="N24" s="40"/>
    </row>
    <row r="25" spans="1:17" ht="68.25" customHeight="1" thickBot="1" x14ac:dyDescent="0.3">
      <c r="A25" s="270" t="s">
        <v>33</v>
      </c>
      <c r="B25" s="271"/>
      <c r="C25" s="28"/>
      <c r="D25" s="272" t="s">
        <v>227</v>
      </c>
      <c r="E25" s="273"/>
      <c r="F25" s="273"/>
      <c r="G25" s="273"/>
      <c r="H25" s="273"/>
      <c r="I25" s="273"/>
      <c r="J25" s="273"/>
      <c r="K25" s="273"/>
      <c r="L25" s="274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83" t="s">
        <v>34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5"/>
      <c r="M27" s="154"/>
      <c r="N27" s="160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45" t="s">
        <v>35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7"/>
      <c r="M29" s="45"/>
      <c r="N29" s="40"/>
    </row>
    <row r="30" spans="1:17" ht="114.75" customHeight="1" thickBot="1" x14ac:dyDescent="0.3">
      <c r="A30" s="270" t="s">
        <v>36</v>
      </c>
      <c r="B30" s="271"/>
      <c r="C30" s="28"/>
      <c r="D30" s="272" t="s">
        <v>228</v>
      </c>
      <c r="E30" s="273"/>
      <c r="F30" s="273"/>
      <c r="G30" s="273"/>
      <c r="H30" s="273"/>
      <c r="I30" s="273"/>
      <c r="J30" s="273"/>
      <c r="K30" s="273"/>
      <c r="L30" s="274"/>
      <c r="M30" s="29"/>
      <c r="N30" s="30">
        <f>0.5+0.04+0.21+0.31+0.86+0.18</f>
        <v>2.1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83" t="s">
        <v>37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5"/>
      <c r="M32" s="154"/>
      <c r="N32" s="160">
        <f>IF(N30&lt;=5,N30,"EXCEDE LOS 5 PUNTOS PERMITIDOS")</f>
        <v>2.1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45" t="s">
        <v>38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7"/>
      <c r="M34" s="8"/>
      <c r="N34" s="40"/>
    </row>
    <row r="35" spans="1:14" ht="217.5" customHeight="1" thickBot="1" x14ac:dyDescent="0.3">
      <c r="A35" s="275" t="s">
        <v>39</v>
      </c>
      <c r="B35" s="276"/>
      <c r="C35" s="28"/>
      <c r="D35" s="272" t="s">
        <v>260</v>
      </c>
      <c r="E35" s="273"/>
      <c r="F35" s="273"/>
      <c r="G35" s="273"/>
      <c r="H35" s="273"/>
      <c r="I35" s="273"/>
      <c r="J35" s="273"/>
      <c r="K35" s="273"/>
      <c r="L35" s="274"/>
      <c r="M35" s="29"/>
      <c r="N35" s="30">
        <f>2+0.25+0.25+0.2+0.5</f>
        <v>3.2</v>
      </c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83" t="s">
        <v>40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5"/>
      <c r="M37" s="154"/>
      <c r="N37" s="160">
        <f>IF(N35&lt;=10,N35,"EXCEDE LOS 10 PUNTOS PERMITIDOS")</f>
        <v>3.2</v>
      </c>
    </row>
    <row r="38" spans="1:14" ht="9" customHeight="1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17.3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2" t="s">
        <v>41</v>
      </c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ht="15.75" thickBot="1" x14ac:dyDescent="0.3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ht="27" thickBot="1" x14ac:dyDescent="0.3">
      <c r="A46" s="248" t="s">
        <v>42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50"/>
    </row>
    <row r="47" spans="1:14" ht="15.75" thickBot="1" x14ac:dyDescent="0.3">
      <c r="A47" s="4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26"/>
    </row>
    <row r="48" spans="1:14" ht="26.25" thickBot="1" x14ac:dyDescent="0.3">
      <c r="A48" s="286" t="s">
        <v>43</v>
      </c>
      <c r="B48" s="287"/>
      <c r="C48" s="287"/>
      <c r="D48" s="287"/>
      <c r="E48" s="287"/>
      <c r="F48" s="288"/>
      <c r="G48" s="289"/>
      <c r="H48" s="53" t="s">
        <v>44</v>
      </c>
      <c r="I48" s="54" t="s">
        <v>45</v>
      </c>
      <c r="J48" s="55" t="s">
        <v>46</v>
      </c>
      <c r="K48" s="56" t="s">
        <v>47</v>
      </c>
      <c r="L48" s="157"/>
      <c r="M48" s="8"/>
      <c r="N48" s="57" t="s">
        <v>48</v>
      </c>
    </row>
    <row r="49" spans="1:14" ht="23.25" customHeight="1" thickTop="1" thickBot="1" x14ac:dyDescent="0.3">
      <c r="A49" s="58">
        <v>1</v>
      </c>
      <c r="B49" s="295" t="s">
        <v>49</v>
      </c>
      <c r="C49" s="295"/>
      <c r="D49" s="295"/>
      <c r="E49" s="295"/>
      <c r="F49" s="296"/>
      <c r="G49" s="296"/>
      <c r="H49" s="59" t="s">
        <v>50</v>
      </c>
      <c r="I49" s="60">
        <v>0</v>
      </c>
      <c r="J49" s="60">
        <v>0</v>
      </c>
      <c r="K49" s="61">
        <v>0</v>
      </c>
      <c r="L49" s="45"/>
      <c r="M49" s="45"/>
      <c r="N49" s="62">
        <f>I49+J49+K49</f>
        <v>0</v>
      </c>
    </row>
    <row r="50" spans="1:14" ht="16.5" thickTop="1" thickBot="1" x14ac:dyDescent="0.3">
      <c r="A50" s="63">
        <v>2</v>
      </c>
      <c r="B50" s="293" t="s">
        <v>51</v>
      </c>
      <c r="C50" s="297"/>
      <c r="D50" s="297"/>
      <c r="E50" s="297"/>
      <c r="F50" s="294"/>
      <c r="G50" s="294"/>
      <c r="H50" s="64" t="s">
        <v>50</v>
      </c>
      <c r="I50" s="65">
        <v>0</v>
      </c>
      <c r="J50" s="65">
        <v>0</v>
      </c>
      <c r="K50" s="66">
        <v>0</v>
      </c>
      <c r="L50" s="45"/>
      <c r="M50" s="45"/>
      <c r="N50" s="62">
        <f t="shared" ref="N50:N55" si="0">I50+J50+K50</f>
        <v>0</v>
      </c>
    </row>
    <row r="51" spans="1:14" ht="36.75" customHeight="1" thickTop="1" thickBot="1" x14ac:dyDescent="0.3">
      <c r="A51" s="63">
        <v>3</v>
      </c>
      <c r="B51" s="297" t="s">
        <v>52</v>
      </c>
      <c r="C51" s="297"/>
      <c r="D51" s="297"/>
      <c r="E51" s="297"/>
      <c r="F51" s="294"/>
      <c r="G51" s="294"/>
      <c r="H51" s="64" t="s">
        <v>53</v>
      </c>
      <c r="I51" s="65">
        <v>0</v>
      </c>
      <c r="J51" s="65">
        <v>0</v>
      </c>
      <c r="K51" s="66">
        <v>0</v>
      </c>
      <c r="L51" s="45"/>
      <c r="M51" s="45"/>
      <c r="N51" s="62">
        <f t="shared" si="0"/>
        <v>0</v>
      </c>
    </row>
    <row r="52" spans="1:14" ht="36.75" customHeight="1" thickTop="1" thickBot="1" x14ac:dyDescent="0.3">
      <c r="A52" s="63">
        <v>4</v>
      </c>
      <c r="B52" s="297" t="s">
        <v>54</v>
      </c>
      <c r="C52" s="297"/>
      <c r="D52" s="297"/>
      <c r="E52" s="297"/>
      <c r="F52" s="294"/>
      <c r="G52" s="294"/>
      <c r="H52" s="64" t="s">
        <v>53</v>
      </c>
      <c r="I52" s="65">
        <v>0</v>
      </c>
      <c r="J52" s="65">
        <v>0</v>
      </c>
      <c r="K52" s="66">
        <v>0</v>
      </c>
      <c r="L52" s="45"/>
      <c r="M52" s="45"/>
      <c r="N52" s="62">
        <f t="shared" si="0"/>
        <v>0</v>
      </c>
    </row>
    <row r="53" spans="1:14" ht="36.75" customHeight="1" thickTop="1" thickBot="1" x14ac:dyDescent="0.3">
      <c r="A53" s="63">
        <v>5</v>
      </c>
      <c r="B53" s="297" t="s">
        <v>55</v>
      </c>
      <c r="C53" s="297"/>
      <c r="D53" s="297"/>
      <c r="E53" s="297"/>
      <c r="F53" s="294"/>
      <c r="G53" s="294"/>
      <c r="H53" s="64" t="s">
        <v>53</v>
      </c>
      <c r="I53" s="65">
        <v>0</v>
      </c>
      <c r="J53" s="65">
        <v>0</v>
      </c>
      <c r="K53" s="66">
        <v>0</v>
      </c>
      <c r="L53" s="45"/>
      <c r="M53" s="45"/>
      <c r="N53" s="62">
        <f t="shared" si="0"/>
        <v>0</v>
      </c>
    </row>
    <row r="54" spans="1:14" ht="36.75" customHeight="1" thickTop="1" thickBot="1" x14ac:dyDescent="0.3">
      <c r="A54" s="63">
        <v>6</v>
      </c>
      <c r="B54" s="297" t="s">
        <v>56</v>
      </c>
      <c r="C54" s="297"/>
      <c r="D54" s="297"/>
      <c r="E54" s="297"/>
      <c r="F54" s="294"/>
      <c r="G54" s="294"/>
      <c r="H54" s="64" t="s">
        <v>57</v>
      </c>
      <c r="I54" s="65">
        <v>0</v>
      </c>
      <c r="J54" s="65">
        <v>0</v>
      </c>
      <c r="K54" s="66">
        <v>0</v>
      </c>
      <c r="L54" s="45"/>
      <c r="M54" s="45"/>
      <c r="N54" s="62">
        <f t="shared" si="0"/>
        <v>0</v>
      </c>
    </row>
    <row r="55" spans="1:14" ht="36.75" customHeight="1" thickTop="1" thickBot="1" x14ac:dyDescent="0.3">
      <c r="A55" s="67">
        <v>7</v>
      </c>
      <c r="B55" s="298" t="s">
        <v>58</v>
      </c>
      <c r="C55" s="298"/>
      <c r="D55" s="298"/>
      <c r="E55" s="298"/>
      <c r="F55" s="299"/>
      <c r="G55" s="299"/>
      <c r="H55" s="68" t="s">
        <v>57</v>
      </c>
      <c r="I55" s="69">
        <v>0</v>
      </c>
      <c r="J55" s="69">
        <v>0</v>
      </c>
      <c r="K55" s="70">
        <v>0</v>
      </c>
      <c r="L55" s="45"/>
      <c r="M55" s="45"/>
      <c r="N55" s="62">
        <f t="shared" si="0"/>
        <v>0</v>
      </c>
    </row>
    <row r="56" spans="1:14" ht="16.5" thickBot="1" x14ac:dyDescent="0.3">
      <c r="A56" s="300" t="s">
        <v>59</v>
      </c>
      <c r="B56" s="301"/>
      <c r="C56" s="301"/>
      <c r="D56" s="301"/>
      <c r="E56" s="301"/>
      <c r="F56" s="301"/>
      <c r="G56" s="301"/>
      <c r="H56" s="302"/>
      <c r="I56" s="71">
        <f>SUM(I49:I55)</f>
        <v>0</v>
      </c>
      <c r="J56" s="72">
        <f>SUM(J49:J55)</f>
        <v>0</v>
      </c>
      <c r="K56" s="73">
        <f>SUM(K49:K55)</f>
        <v>0</v>
      </c>
      <c r="L56" s="74"/>
      <c r="M56" s="45"/>
      <c r="N56" s="75">
        <f>SUM(N49:N55)</f>
        <v>0</v>
      </c>
    </row>
    <row r="57" spans="1:14" ht="19.5" thickTop="1" thickBot="1" x14ac:dyDescent="0.3">
      <c r="A57" s="303" t="s">
        <v>60</v>
      </c>
      <c r="B57" s="304"/>
      <c r="C57" s="304"/>
      <c r="D57" s="304"/>
      <c r="E57" s="304"/>
      <c r="F57" s="304"/>
      <c r="G57" s="304"/>
      <c r="H57" s="304"/>
      <c r="I57" s="305"/>
      <c r="J57" s="305"/>
      <c r="K57" s="306"/>
      <c r="L57" s="8"/>
      <c r="M57" s="76"/>
      <c r="N57" s="77">
        <f>N56/3</f>
        <v>0</v>
      </c>
    </row>
    <row r="58" spans="1:14" ht="15.75" thickBot="1" x14ac:dyDescent="0.3">
      <c r="A58" s="46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6"/>
    </row>
    <row r="59" spans="1:14" ht="26.25" thickBot="1" x14ac:dyDescent="0.3">
      <c r="A59" s="286" t="s">
        <v>61</v>
      </c>
      <c r="B59" s="287"/>
      <c r="C59" s="287"/>
      <c r="D59" s="287"/>
      <c r="E59" s="287"/>
      <c r="F59" s="287"/>
      <c r="G59" s="307"/>
      <c r="H59" s="78" t="s">
        <v>44</v>
      </c>
      <c r="I59" s="54" t="s">
        <v>45</v>
      </c>
      <c r="J59" s="55" t="s">
        <v>46</v>
      </c>
      <c r="K59" s="56" t="s">
        <v>47</v>
      </c>
      <c r="L59" s="157"/>
      <c r="M59" s="8"/>
      <c r="N59" s="57" t="s">
        <v>48</v>
      </c>
    </row>
    <row r="60" spans="1:14" ht="17.25" thickTop="1" thickBot="1" x14ac:dyDescent="0.3">
      <c r="A60" s="58">
        <v>1</v>
      </c>
      <c r="B60" s="308" t="s">
        <v>62</v>
      </c>
      <c r="C60" s="308"/>
      <c r="D60" s="308"/>
      <c r="E60" s="308"/>
      <c r="F60" s="296"/>
      <c r="G60" s="296"/>
      <c r="H60" s="79" t="s">
        <v>63</v>
      </c>
      <c r="I60" s="80">
        <v>0</v>
      </c>
      <c r="J60" s="80">
        <v>0</v>
      </c>
      <c r="K60" s="81">
        <v>0</v>
      </c>
      <c r="L60" s="82"/>
      <c r="M60" s="45"/>
      <c r="N60" s="62">
        <f>I60+J60+K60</f>
        <v>0</v>
      </c>
    </row>
    <row r="61" spans="1:14" ht="31.5" customHeight="1" thickTop="1" thickBot="1" x14ac:dyDescent="0.3">
      <c r="A61" s="63">
        <v>2</v>
      </c>
      <c r="B61" s="293" t="s">
        <v>64</v>
      </c>
      <c r="C61" s="293"/>
      <c r="D61" s="293"/>
      <c r="E61" s="293"/>
      <c r="F61" s="294"/>
      <c r="G61" s="294"/>
      <c r="H61" s="83" t="s">
        <v>63</v>
      </c>
      <c r="I61" s="84">
        <v>0</v>
      </c>
      <c r="J61" s="84">
        <v>0</v>
      </c>
      <c r="K61" s="85">
        <v>0</v>
      </c>
      <c r="L61" s="82"/>
      <c r="M61" s="45"/>
      <c r="N61" s="62">
        <f>I61+J61+K61</f>
        <v>0</v>
      </c>
    </row>
    <row r="62" spans="1:14" ht="17.25" thickTop="1" thickBot="1" x14ac:dyDescent="0.3">
      <c r="A62" s="67">
        <v>3</v>
      </c>
      <c r="B62" s="309" t="s">
        <v>65</v>
      </c>
      <c r="C62" s="309"/>
      <c r="D62" s="309"/>
      <c r="E62" s="309"/>
      <c r="F62" s="299"/>
      <c r="G62" s="299"/>
      <c r="H62" s="86" t="s">
        <v>63</v>
      </c>
      <c r="I62" s="87">
        <v>0</v>
      </c>
      <c r="J62" s="87">
        <v>0</v>
      </c>
      <c r="K62" s="88">
        <v>0</v>
      </c>
      <c r="L62" s="82"/>
      <c r="M62" s="45"/>
      <c r="N62" s="62">
        <f>I62+J62+K62</f>
        <v>0</v>
      </c>
    </row>
    <row r="63" spans="1:14" ht="16.5" thickTop="1" thickBot="1" x14ac:dyDescent="0.3">
      <c r="A63" s="44"/>
      <c r="B63" s="270" t="s">
        <v>66</v>
      </c>
      <c r="C63" s="310"/>
      <c r="D63" s="310"/>
      <c r="E63" s="310"/>
      <c r="F63" s="310"/>
      <c r="G63" s="310"/>
      <c r="H63" s="271"/>
      <c r="I63" s="89">
        <f>SUM(I60:I62)</f>
        <v>0</v>
      </c>
      <c r="J63" s="89">
        <f>SUM(J60:J62)</f>
        <v>0</v>
      </c>
      <c r="K63" s="90">
        <f>SUM(K60:K62)</f>
        <v>0</v>
      </c>
      <c r="L63" s="82"/>
      <c r="M63" s="45"/>
      <c r="N63" s="91">
        <f>SUM(N60:N62)</f>
        <v>0</v>
      </c>
    </row>
    <row r="64" spans="1:14" ht="19.5" thickTop="1" thickBot="1" x14ac:dyDescent="0.3">
      <c r="A64" s="311" t="s">
        <v>67</v>
      </c>
      <c r="B64" s="312"/>
      <c r="C64" s="312"/>
      <c r="D64" s="312"/>
      <c r="E64" s="312"/>
      <c r="F64" s="312"/>
      <c r="G64" s="312"/>
      <c r="H64" s="312"/>
      <c r="I64" s="312"/>
      <c r="J64" s="312"/>
      <c r="K64" s="313"/>
      <c r="L64" s="82"/>
      <c r="M64" s="45"/>
      <c r="N64" s="77">
        <f>N63/3</f>
        <v>0</v>
      </c>
    </row>
    <row r="65" spans="1:14" ht="19.5" thickTop="1" thickBot="1" x14ac:dyDescent="0.3">
      <c r="A65" s="314"/>
      <c r="B65" s="315"/>
      <c r="C65" s="315"/>
      <c r="D65" s="315"/>
      <c r="E65" s="315"/>
      <c r="F65" s="315"/>
      <c r="G65" s="315"/>
      <c r="H65" s="315"/>
      <c r="I65" s="315"/>
      <c r="J65" s="316"/>
      <c r="K65" s="316"/>
      <c r="L65" s="82"/>
      <c r="M65" s="45"/>
      <c r="N65" s="159"/>
    </row>
    <row r="66" spans="1:14" ht="26.25" thickBot="1" x14ac:dyDescent="0.3">
      <c r="A66" s="317" t="s">
        <v>68</v>
      </c>
      <c r="B66" s="318"/>
      <c r="C66" s="318"/>
      <c r="D66" s="318"/>
      <c r="E66" s="318"/>
      <c r="F66" s="318"/>
      <c r="G66" s="319"/>
      <c r="H66" s="93" t="s">
        <v>44</v>
      </c>
      <c r="I66" s="57" t="s">
        <v>45</v>
      </c>
      <c r="J66" s="157"/>
      <c r="K66" s="157"/>
      <c r="L66" s="82"/>
      <c r="M66" s="45"/>
      <c r="N66" s="94" t="s">
        <v>48</v>
      </c>
    </row>
    <row r="67" spans="1:14" ht="39.75" customHeight="1" thickBot="1" x14ac:dyDescent="0.3">
      <c r="A67" s="95">
        <v>1</v>
      </c>
      <c r="B67" s="320" t="s">
        <v>69</v>
      </c>
      <c r="C67" s="320"/>
      <c r="D67" s="320"/>
      <c r="E67" s="320"/>
      <c r="F67" s="321"/>
      <c r="G67" s="322"/>
      <c r="H67" s="96" t="s">
        <v>63</v>
      </c>
      <c r="I67" s="90">
        <v>0</v>
      </c>
      <c r="J67" s="82"/>
      <c r="K67" s="82"/>
      <c r="L67" s="82"/>
      <c r="M67" s="45"/>
      <c r="N67" s="97">
        <f>I67</f>
        <v>0</v>
      </c>
    </row>
    <row r="68" spans="1:14" ht="39.75" customHeight="1" thickBot="1" x14ac:dyDescent="0.3">
      <c r="A68" s="63">
        <v>2</v>
      </c>
      <c r="B68" s="293" t="s">
        <v>70</v>
      </c>
      <c r="C68" s="293"/>
      <c r="D68" s="293"/>
      <c r="E68" s="293"/>
      <c r="F68" s="294"/>
      <c r="G68" s="323"/>
      <c r="H68" s="98" t="s">
        <v>63</v>
      </c>
      <c r="I68" s="99">
        <v>0</v>
      </c>
      <c r="J68" s="82"/>
      <c r="K68" s="82"/>
      <c r="L68" s="82"/>
      <c r="M68" s="45"/>
      <c r="N68" s="97">
        <f>I68</f>
        <v>0</v>
      </c>
    </row>
    <row r="69" spans="1:14" ht="39.75" customHeight="1" thickBot="1" x14ac:dyDescent="0.3">
      <c r="A69" s="67">
        <v>3</v>
      </c>
      <c r="B69" s="309" t="s">
        <v>71</v>
      </c>
      <c r="C69" s="309"/>
      <c r="D69" s="309"/>
      <c r="E69" s="309"/>
      <c r="F69" s="299"/>
      <c r="G69" s="324"/>
      <c r="H69" s="100" t="s">
        <v>63</v>
      </c>
      <c r="I69" s="101">
        <v>0</v>
      </c>
      <c r="J69" s="82"/>
      <c r="K69" s="82"/>
      <c r="L69" s="82"/>
      <c r="M69" s="45"/>
      <c r="N69" s="97">
        <f>I69</f>
        <v>0</v>
      </c>
    </row>
    <row r="70" spans="1:14" ht="16.5" thickBot="1" x14ac:dyDescent="0.3">
      <c r="A70" s="325" t="s">
        <v>72</v>
      </c>
      <c r="B70" s="326"/>
      <c r="C70" s="326"/>
      <c r="D70" s="326"/>
      <c r="E70" s="326"/>
      <c r="F70" s="326"/>
      <c r="G70" s="326"/>
      <c r="H70" s="327"/>
      <c r="I70" s="27">
        <f>SUM(I67:I69)</f>
        <v>0</v>
      </c>
      <c r="J70" s="74"/>
      <c r="K70" s="74"/>
      <c r="L70" s="74"/>
      <c r="M70" s="45"/>
      <c r="N70" s="40"/>
    </row>
    <row r="71" spans="1:14" ht="19.5" thickTop="1" thickBot="1" x14ac:dyDescent="0.3">
      <c r="A71" s="328" t="s">
        <v>73</v>
      </c>
      <c r="B71" s="329"/>
      <c r="C71" s="329"/>
      <c r="D71" s="329"/>
      <c r="E71" s="329"/>
      <c r="F71" s="329"/>
      <c r="G71" s="329"/>
      <c r="H71" s="329"/>
      <c r="I71" s="329"/>
      <c r="J71" s="329"/>
      <c r="K71" s="330"/>
      <c r="L71" s="74"/>
      <c r="M71" s="45"/>
      <c r="N71" s="77">
        <f>SUM(N67:N69)</f>
        <v>0</v>
      </c>
    </row>
    <row r="72" spans="1:14" x14ac:dyDescent="0.25">
      <c r="A72" s="46"/>
      <c r="B72" s="8"/>
      <c r="C72" s="8"/>
      <c r="D72" s="8"/>
      <c r="E72" s="331"/>
      <c r="F72" s="331"/>
      <c r="G72" s="331"/>
      <c r="H72" s="331"/>
      <c r="I72" s="331"/>
      <c r="J72" s="331"/>
      <c r="K72" s="331"/>
      <c r="L72" s="331"/>
      <c r="M72" s="331"/>
      <c r="N72" s="332"/>
    </row>
    <row r="73" spans="1:14" ht="15.75" thickBot="1" x14ac:dyDescent="0.3">
      <c r="A73" s="46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6"/>
    </row>
    <row r="74" spans="1:14" ht="27" thickBot="1" x14ac:dyDescent="0.3">
      <c r="A74" s="248" t="s">
        <v>74</v>
      </c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50"/>
    </row>
    <row r="75" spans="1:14" ht="15.75" thickBot="1" x14ac:dyDescent="0.3">
      <c r="A75" s="46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26"/>
    </row>
    <row r="76" spans="1:14" ht="24.75" thickBot="1" x14ac:dyDescent="0.3">
      <c r="A76" s="342" t="s">
        <v>75</v>
      </c>
      <c r="B76" s="343"/>
      <c r="C76" s="343"/>
      <c r="D76" s="343"/>
      <c r="E76" s="343"/>
      <c r="F76" s="344"/>
      <c r="G76" s="345"/>
      <c r="H76" s="93" t="s">
        <v>44</v>
      </c>
      <c r="I76" s="157"/>
      <c r="J76" s="8"/>
      <c r="K76" s="8"/>
      <c r="L76" s="8"/>
      <c r="M76" s="8"/>
      <c r="N76" s="93" t="s">
        <v>48</v>
      </c>
    </row>
    <row r="77" spans="1:14" ht="17.25" thickTop="1" thickBot="1" x14ac:dyDescent="0.3">
      <c r="A77" s="102">
        <v>1</v>
      </c>
      <c r="B77" s="346" t="s">
        <v>76</v>
      </c>
      <c r="C77" s="347"/>
      <c r="D77" s="347"/>
      <c r="E77" s="347"/>
      <c r="F77" s="348"/>
      <c r="G77" s="349"/>
      <c r="H77" s="103" t="s">
        <v>77</v>
      </c>
      <c r="I77" s="104"/>
      <c r="J77" s="51"/>
      <c r="K77" s="51"/>
      <c r="L77" s="51"/>
      <c r="M77" s="45"/>
      <c r="N77" s="105">
        <v>0</v>
      </c>
    </row>
    <row r="78" spans="1:14" ht="16.5" thickBot="1" x14ac:dyDescent="0.3">
      <c r="A78" s="106"/>
      <c r="B78" s="107"/>
      <c r="C78" s="107"/>
      <c r="D78" s="107"/>
      <c r="E78" s="107"/>
      <c r="F78" s="45"/>
      <c r="G78" s="45"/>
      <c r="H78" s="74"/>
      <c r="I78" s="74"/>
      <c r="J78" s="51"/>
      <c r="K78" s="51"/>
      <c r="L78" s="51"/>
      <c r="M78" s="45"/>
      <c r="N78" s="108"/>
    </row>
    <row r="79" spans="1:14" ht="19.5" thickTop="1" thickBot="1" x14ac:dyDescent="0.3">
      <c r="A79" s="350" t="s">
        <v>78</v>
      </c>
      <c r="B79" s="351"/>
      <c r="C79" s="351"/>
      <c r="D79" s="351"/>
      <c r="E79" s="351"/>
      <c r="F79" s="351"/>
      <c r="G79" s="351"/>
      <c r="H79" s="351"/>
      <c r="I79" s="351"/>
      <c r="J79" s="352"/>
      <c r="K79" s="104"/>
      <c r="L79" s="8"/>
      <c r="M79" s="109"/>
      <c r="N79" s="110">
        <f>N77</f>
        <v>0</v>
      </c>
    </row>
    <row r="80" spans="1:14" ht="16.5" thickTop="1" thickBot="1" x14ac:dyDescent="0.3">
      <c r="A80" s="4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6"/>
    </row>
    <row r="81" spans="1:14" ht="28.5" thickBot="1" x14ac:dyDescent="0.3">
      <c r="A81" s="353" t="s">
        <v>79</v>
      </c>
      <c r="B81" s="354"/>
      <c r="C81" s="354"/>
      <c r="D81" s="354"/>
      <c r="E81" s="354"/>
      <c r="F81" s="354"/>
      <c r="G81" s="354"/>
      <c r="H81" s="354"/>
      <c r="I81" s="354"/>
      <c r="J81" s="354"/>
      <c r="K81" s="354"/>
      <c r="L81" s="354"/>
      <c r="M81" s="354"/>
      <c r="N81" s="355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18.75" thickTop="1" x14ac:dyDescent="0.25">
      <c r="A83" s="356" t="s">
        <v>23</v>
      </c>
      <c r="B83" s="357"/>
      <c r="C83" s="357"/>
      <c r="D83" s="357"/>
      <c r="E83" s="357"/>
      <c r="F83" s="357"/>
      <c r="G83" s="357"/>
      <c r="H83" s="357"/>
      <c r="I83" s="357"/>
      <c r="J83" s="358"/>
      <c r="K83" s="111"/>
      <c r="L83" s="111"/>
      <c r="M83" s="112"/>
      <c r="N83" s="113">
        <f>N40</f>
        <v>17.3</v>
      </c>
    </row>
    <row r="84" spans="1:14" ht="18" x14ac:dyDescent="0.25">
      <c r="A84" s="333" t="s">
        <v>80</v>
      </c>
      <c r="B84" s="334"/>
      <c r="C84" s="334"/>
      <c r="D84" s="334"/>
      <c r="E84" s="334"/>
      <c r="F84" s="334"/>
      <c r="G84" s="334"/>
      <c r="H84" s="334"/>
      <c r="I84" s="334"/>
      <c r="J84" s="335"/>
      <c r="K84" s="111"/>
      <c r="L84" s="111"/>
      <c r="M84" s="112"/>
      <c r="N84" s="114">
        <f>N57</f>
        <v>0</v>
      </c>
    </row>
    <row r="85" spans="1:14" ht="18" x14ac:dyDescent="0.25">
      <c r="A85" s="333" t="s">
        <v>81</v>
      </c>
      <c r="B85" s="334"/>
      <c r="C85" s="334"/>
      <c r="D85" s="334"/>
      <c r="E85" s="334"/>
      <c r="F85" s="334"/>
      <c r="G85" s="334"/>
      <c r="H85" s="334"/>
      <c r="I85" s="334"/>
      <c r="J85" s="335"/>
      <c r="K85" s="111"/>
      <c r="L85" s="111"/>
      <c r="M85" s="112"/>
      <c r="N85" s="115">
        <f>N64</f>
        <v>0</v>
      </c>
    </row>
    <row r="86" spans="1:14" ht="18" x14ac:dyDescent="0.25">
      <c r="A86" s="333" t="s">
        <v>82</v>
      </c>
      <c r="B86" s="334"/>
      <c r="C86" s="334"/>
      <c r="D86" s="334"/>
      <c r="E86" s="334"/>
      <c r="F86" s="334"/>
      <c r="G86" s="334"/>
      <c r="H86" s="334"/>
      <c r="I86" s="334"/>
      <c r="J86" s="335"/>
      <c r="K86" s="111"/>
      <c r="L86" s="111"/>
      <c r="M86" s="112"/>
      <c r="N86" s="116">
        <f>N71</f>
        <v>0</v>
      </c>
    </row>
    <row r="87" spans="1:14" ht="18.75" thickBot="1" x14ac:dyDescent="0.3">
      <c r="A87" s="336" t="s">
        <v>83</v>
      </c>
      <c r="B87" s="337"/>
      <c r="C87" s="337"/>
      <c r="D87" s="337"/>
      <c r="E87" s="337"/>
      <c r="F87" s="337"/>
      <c r="G87" s="337"/>
      <c r="H87" s="337"/>
      <c r="I87" s="337"/>
      <c r="J87" s="338"/>
      <c r="K87" s="111"/>
      <c r="L87" s="111"/>
      <c r="M87" s="112"/>
      <c r="N87" s="116">
        <f>N77</f>
        <v>0</v>
      </c>
    </row>
    <row r="88" spans="1:14" ht="24.75" thickTop="1" thickBot="1" x14ac:dyDescent="0.3">
      <c r="A88" s="339" t="s">
        <v>84</v>
      </c>
      <c r="B88" s="340"/>
      <c r="C88" s="340"/>
      <c r="D88" s="340"/>
      <c r="E88" s="340"/>
      <c r="F88" s="340"/>
      <c r="G88" s="340"/>
      <c r="H88" s="340"/>
      <c r="I88" s="340"/>
      <c r="J88" s="341"/>
      <c r="K88" s="117"/>
      <c r="L88" s="118"/>
      <c r="M88" s="119"/>
      <c r="N88" s="120">
        <f>SUM(N83:N87)</f>
        <v>17.3</v>
      </c>
    </row>
    <row r="89" spans="1:14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</sheetData>
  <sheetProtection algorithmName="SHA-512" hashValue="XjQ1SsCYKLt0QRmSIgzNgG6y99NzULQA6ID8ya3PhdhiWbBE6mnOJIzD0ES3QVi/26sR+mRu7qZplnEDGolFZg==" saltValue="JyJhk5oKWLoKk/Vgh7zgXA==" spinCount="100000" sheet="1" objects="1" scenarios="1" selectLockedCells="1" selectUnlockedCells="1"/>
  <mergeCells count="81">
    <mergeCell ref="A85:J85"/>
    <mergeCell ref="A86:J86"/>
    <mergeCell ref="A87:J87"/>
    <mergeCell ref="A88:J88"/>
    <mergeCell ref="A76:G76"/>
    <mergeCell ref="B77:G77"/>
    <mergeCell ref="A79:J79"/>
    <mergeCell ref="A81:N81"/>
    <mergeCell ref="A83:J83"/>
    <mergeCell ref="A84:J84"/>
    <mergeCell ref="A74:N74"/>
    <mergeCell ref="B62:G62"/>
    <mergeCell ref="B63:H63"/>
    <mergeCell ref="A64:K64"/>
    <mergeCell ref="A65:K65"/>
    <mergeCell ref="A66:G66"/>
    <mergeCell ref="B67:G67"/>
    <mergeCell ref="B68:G68"/>
    <mergeCell ref="B69:G69"/>
    <mergeCell ref="A70:H70"/>
    <mergeCell ref="A71:K71"/>
    <mergeCell ref="E72:N72"/>
    <mergeCell ref="B61:G61"/>
    <mergeCell ref="B49:G49"/>
    <mergeCell ref="B50:G50"/>
    <mergeCell ref="B51:G51"/>
    <mergeCell ref="B52:G52"/>
    <mergeCell ref="B53:G53"/>
    <mergeCell ref="B54:G54"/>
    <mergeCell ref="B55:G55"/>
    <mergeCell ref="A56:H56"/>
    <mergeCell ref="A57:K57"/>
    <mergeCell ref="A59:G59"/>
    <mergeCell ref="B60:G60"/>
    <mergeCell ref="A48:G48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46:N46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8"/>
  <sheetViews>
    <sheetView zoomScaleNormal="100" workbookViewId="0">
      <selection activeCell="P3" sqref="P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4"/>
      <c r="B1" s="235"/>
      <c r="C1" s="238" t="s">
        <v>9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16" ht="21.75" thickBot="1" x14ac:dyDescent="0.3">
      <c r="A2" s="236"/>
      <c r="B2" s="237"/>
      <c r="C2" s="238" t="s">
        <v>10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P2" s="161">
        <f ca="1">MATCH(MID(CELL("nombrearchivo",'7'!E9),FIND("]", CELL("nombrearchivo",'7'!E9),1)+1,LEN(CELL("nombrearchivo",'7'!E9))-FIND("]",CELL("nombrearchivo",'7'!E9),1)),GENERAL!A6:A55,0)</f>
        <v>9</v>
      </c>
    </row>
    <row r="3" spans="1:16" ht="15.75" x14ac:dyDescent="0.25">
      <c r="A3" s="241" t="s">
        <v>11</v>
      </c>
      <c r="B3" s="242"/>
      <c r="C3" s="242"/>
      <c r="D3" s="242"/>
      <c r="E3" s="7" t="str">
        <f>GENERAL!Z$2</f>
        <v>PLANTA</v>
      </c>
      <c r="F3" s="243"/>
      <c r="G3" s="243"/>
      <c r="H3" s="243"/>
      <c r="I3" s="243"/>
      <c r="J3" s="243"/>
      <c r="K3" s="243"/>
      <c r="L3" s="243"/>
      <c r="M3" s="243"/>
      <c r="N3" s="244"/>
    </row>
    <row r="4" spans="1:16" ht="15.75" x14ac:dyDescent="0.25">
      <c r="A4" s="230" t="s">
        <v>12</v>
      </c>
      <c r="B4" s="231"/>
      <c r="C4" s="231"/>
      <c r="D4" s="231"/>
      <c r="E4" s="8" t="str">
        <f>GENERAL!A$2</f>
        <v>IDEAD-P-10-1</v>
      </c>
      <c r="F4" s="232"/>
      <c r="G4" s="232"/>
      <c r="H4" s="232"/>
      <c r="I4" s="232"/>
      <c r="J4" s="232"/>
      <c r="K4" s="232"/>
      <c r="L4" s="232"/>
      <c r="M4" s="232"/>
      <c r="N4" s="233"/>
    </row>
    <row r="5" spans="1:16" ht="15.75" x14ac:dyDescent="0.25">
      <c r="A5" s="230" t="s">
        <v>13</v>
      </c>
      <c r="B5" s="231"/>
      <c r="C5" s="231"/>
      <c r="D5" s="231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8" t="s">
        <v>14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50"/>
    </row>
    <row r="8" spans="1:16" ht="27" customHeight="1" x14ac:dyDescent="0.25">
      <c r="A8" s="251" t="s">
        <v>15</v>
      </c>
      <c r="B8" s="252"/>
      <c r="C8" s="255" t="s">
        <v>16</v>
      </c>
      <c r="D8" s="170"/>
      <c r="E8" s="257" t="s">
        <v>17</v>
      </c>
      <c r="F8" s="257" t="s">
        <v>18</v>
      </c>
      <c r="G8" s="257" t="s">
        <v>19</v>
      </c>
      <c r="H8" s="257" t="s">
        <v>20</v>
      </c>
      <c r="I8" s="257" t="s">
        <v>21</v>
      </c>
      <c r="J8" s="259" t="s">
        <v>22</v>
      </c>
      <c r="K8" s="171"/>
      <c r="L8" s="261"/>
      <c r="M8" s="261"/>
      <c r="N8" s="263" t="s">
        <v>23</v>
      </c>
    </row>
    <row r="9" spans="1:16" ht="27" customHeight="1" thickBot="1" x14ac:dyDescent="0.3">
      <c r="A9" s="253"/>
      <c r="B9" s="254"/>
      <c r="C9" s="256"/>
      <c r="D9" s="17"/>
      <c r="E9" s="258"/>
      <c r="F9" s="258"/>
      <c r="G9" s="258"/>
      <c r="H9" s="258"/>
      <c r="I9" s="258"/>
      <c r="J9" s="260"/>
      <c r="K9" s="172"/>
      <c r="L9" s="262"/>
      <c r="M9" s="262"/>
      <c r="N9" s="264"/>
    </row>
    <row r="10" spans="1:16" ht="43.5" customHeight="1" thickBot="1" x14ac:dyDescent="0.3">
      <c r="A10" s="265" t="str">
        <f ca="1">CONCATENATE((INDIRECT("GENERAL!D"&amp;P2+5))," ",((INDIRECT("GENERAL!E"&amp;P2+5))))</f>
        <v>QUINTERO PADILLA AMPARO</v>
      </c>
      <c r="B10" s="266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1.72</v>
      </c>
      <c r="J10" s="22">
        <f>N37</f>
        <v>0</v>
      </c>
      <c r="K10" s="23"/>
      <c r="L10" s="23"/>
      <c r="M10" s="23"/>
      <c r="N10" s="24">
        <f>IF( SUM(C10:J10)&lt;=30,SUM(C10:J10),"EXCEDE LOS 30 PUNTOS")</f>
        <v>14.72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67" t="s">
        <v>24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9"/>
      <c r="N12" s="27" t="s">
        <v>25</v>
      </c>
    </row>
    <row r="13" spans="1:16" ht="24" thickBot="1" x14ac:dyDescent="0.3">
      <c r="A13" s="245" t="s">
        <v>26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7"/>
      <c r="M13" s="8"/>
      <c r="N13" s="26"/>
    </row>
    <row r="14" spans="1:16" ht="33.75" customHeight="1" thickBot="1" x14ac:dyDescent="0.3">
      <c r="A14" s="270" t="s">
        <v>27</v>
      </c>
      <c r="B14" s="271"/>
      <c r="C14" s="28"/>
      <c r="D14" s="272" t="str">
        <f ca="1">(INDIRECT("GENERAL!J"&amp;P2+5))</f>
        <v>PSICOLOGO/UNIVERSIDAD CATOLICA DE COLOMBIA/ 1982</v>
      </c>
      <c r="E14" s="273"/>
      <c r="F14" s="273"/>
      <c r="G14" s="273"/>
      <c r="H14" s="273"/>
      <c r="I14" s="273"/>
      <c r="J14" s="273"/>
      <c r="K14" s="273"/>
      <c r="L14" s="27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.75" customHeight="1" thickBot="1" x14ac:dyDescent="0.3">
      <c r="A16" s="275" t="s">
        <v>28</v>
      </c>
      <c r="B16" s="276"/>
      <c r="C16" s="8"/>
      <c r="D16" s="34"/>
      <c r="E16" s="277" t="str">
        <f ca="1">(INDIRECT("GENERAL!K"&amp;P2+5))</f>
        <v xml:space="preserve">ESPECIALIZACION EN PSICOLOGIA CLINICA EXPERIMENTAL Y DE LA SALUD/ UNIVERSIDAD NACIONAL DE COLOMBIA/ 1990 </v>
      </c>
      <c r="F16" s="278"/>
      <c r="G16" s="278"/>
      <c r="H16" s="278"/>
      <c r="I16" s="278"/>
      <c r="J16" s="278"/>
      <c r="K16" s="278"/>
      <c r="L16" s="279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6.75" customHeight="1" thickBot="1" x14ac:dyDescent="0.3">
      <c r="A18" s="275" t="s">
        <v>29</v>
      </c>
      <c r="B18" s="276"/>
      <c r="C18" s="28"/>
      <c r="D18" s="169"/>
      <c r="E18" s="278" t="str">
        <f ca="1">(INDIRECT("GENERAL!L"&amp;P2+5))</f>
        <v>MAGISTER EN EDUCACION/ UNIVERSIDAD JAVERIANA/ 2002</v>
      </c>
      <c r="F18" s="278"/>
      <c r="G18" s="278"/>
      <c r="H18" s="278"/>
      <c r="I18" s="278"/>
      <c r="J18" s="278"/>
      <c r="K18" s="278"/>
      <c r="L18" s="279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75" t="s">
        <v>30</v>
      </c>
      <c r="B20" s="276"/>
      <c r="C20" s="28"/>
      <c r="D20" s="280" t="str">
        <f ca="1">(INDIRECT("GENERAL!M"&amp;P2+5))</f>
        <v>NO REGISTRA</v>
      </c>
      <c r="E20" s="281"/>
      <c r="F20" s="281"/>
      <c r="G20" s="281"/>
      <c r="H20" s="281"/>
      <c r="I20" s="281"/>
      <c r="J20" s="281"/>
      <c r="K20" s="281"/>
      <c r="L20" s="282"/>
      <c r="M20" s="29"/>
      <c r="N20" s="30"/>
    </row>
    <row r="21" spans="1:17" ht="16.5" thickBot="1" x14ac:dyDescent="0.3">
      <c r="A21" s="36"/>
      <c r="B21" s="37"/>
      <c r="C21" s="168"/>
      <c r="D21" s="39"/>
      <c r="E21" s="39"/>
      <c r="F21" s="39"/>
      <c r="G21" s="39"/>
      <c r="H21" s="39"/>
      <c r="I21" s="39"/>
      <c r="J21" s="39"/>
      <c r="K21" s="39"/>
      <c r="L21" s="39"/>
      <c r="M21" s="168"/>
      <c r="N21" s="40"/>
    </row>
    <row r="22" spans="1:17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0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45" t="s">
        <v>32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7"/>
      <c r="M24" s="8"/>
      <c r="N24" s="40"/>
    </row>
    <row r="25" spans="1:17" ht="63.75" customHeight="1" thickBot="1" x14ac:dyDescent="0.3">
      <c r="A25" s="270" t="s">
        <v>33</v>
      </c>
      <c r="B25" s="271"/>
      <c r="C25" s="28"/>
      <c r="D25" s="362" t="s">
        <v>231</v>
      </c>
      <c r="E25" s="273"/>
      <c r="F25" s="273"/>
      <c r="G25" s="273"/>
      <c r="H25" s="273"/>
      <c r="I25" s="273"/>
      <c r="J25" s="273"/>
      <c r="K25" s="273"/>
      <c r="L25" s="274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82"/>
      <c r="D26" s="39"/>
      <c r="E26" s="39"/>
      <c r="F26" s="39"/>
      <c r="G26" s="39"/>
      <c r="H26" s="39"/>
      <c r="I26" s="39"/>
      <c r="J26" s="39"/>
      <c r="K26" s="39"/>
      <c r="L26" s="39"/>
      <c r="M26" s="182"/>
      <c r="N26" s="40"/>
    </row>
    <row r="27" spans="1:17" ht="19.5" thickTop="1" thickBot="1" x14ac:dyDescent="0.3">
      <c r="A27" s="359" t="s">
        <v>34</v>
      </c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1"/>
      <c r="M27" s="182"/>
      <c r="N27" s="180">
        <f>N25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45" t="s">
        <v>35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7"/>
      <c r="M29" s="45"/>
      <c r="N29" s="40"/>
    </row>
    <row r="30" spans="1:17" ht="51" customHeight="1" thickBot="1" x14ac:dyDescent="0.3">
      <c r="A30" s="270" t="s">
        <v>36</v>
      </c>
      <c r="B30" s="271"/>
      <c r="C30" s="28"/>
      <c r="D30" s="362" t="s">
        <v>261</v>
      </c>
      <c r="E30" s="273"/>
      <c r="F30" s="273"/>
      <c r="G30" s="273"/>
      <c r="H30" s="273"/>
      <c r="I30" s="273"/>
      <c r="J30" s="273"/>
      <c r="K30" s="273"/>
      <c r="L30" s="274"/>
      <c r="M30" s="29"/>
      <c r="N30" s="30">
        <v>1.72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359" t="s">
        <v>37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1"/>
      <c r="M32" s="182"/>
      <c r="N32" s="180">
        <f>N30</f>
        <v>1.72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45" t="s">
        <v>38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7"/>
      <c r="M34" s="8"/>
      <c r="N34" s="40"/>
    </row>
    <row r="35" spans="1:14" ht="40.5" customHeight="1" thickBot="1" x14ac:dyDescent="0.3">
      <c r="A35" s="275" t="s">
        <v>39</v>
      </c>
      <c r="B35" s="276"/>
      <c r="C35" s="28"/>
      <c r="D35" s="362" t="s">
        <v>215</v>
      </c>
      <c r="E35" s="273"/>
      <c r="F35" s="273"/>
      <c r="G35" s="273"/>
      <c r="H35" s="273"/>
      <c r="I35" s="273"/>
      <c r="J35" s="273"/>
      <c r="K35" s="273"/>
      <c r="L35" s="274"/>
      <c r="M35" s="29"/>
      <c r="N35" s="30"/>
    </row>
    <row r="36" spans="1:14" ht="16.5" thickBot="1" x14ac:dyDescent="0.3">
      <c r="A36" s="36"/>
      <c r="B36" s="37"/>
      <c r="C36" s="182"/>
      <c r="D36" s="39"/>
      <c r="E36" s="39"/>
      <c r="F36" s="39"/>
      <c r="G36" s="39"/>
      <c r="H36" s="39"/>
      <c r="I36" s="39"/>
      <c r="J36" s="39"/>
      <c r="K36" s="39"/>
      <c r="L36" s="39"/>
      <c r="M36" s="182"/>
      <c r="N36" s="40"/>
    </row>
    <row r="37" spans="1:14" ht="19.5" thickTop="1" thickBot="1" x14ac:dyDescent="0.3">
      <c r="A37" s="359" t="s">
        <v>40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1"/>
      <c r="M37" s="182"/>
      <c r="N37" s="180">
        <f>N35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63" t="s">
        <v>23</v>
      </c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5"/>
      <c r="M40" s="48"/>
      <c r="N40" s="183">
        <f>N22+N27+N32+N37</f>
        <v>14.72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2" t="s">
        <v>41</v>
      </c>
    </row>
    <row r="55" spans="1:14" ht="27" thickBot="1" x14ac:dyDescent="0.3">
      <c r="A55" s="248" t="s">
        <v>42</v>
      </c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5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6" t="s">
        <v>43</v>
      </c>
      <c r="B57" s="287"/>
      <c r="C57" s="287"/>
      <c r="D57" s="287"/>
      <c r="E57" s="287"/>
      <c r="F57" s="288"/>
      <c r="G57" s="289"/>
      <c r="H57" s="53" t="s">
        <v>44</v>
      </c>
      <c r="I57" s="54" t="s">
        <v>45</v>
      </c>
      <c r="J57" s="55" t="s">
        <v>46</v>
      </c>
      <c r="K57" s="56" t="s">
        <v>47</v>
      </c>
      <c r="L57" s="171"/>
      <c r="M57" s="8"/>
      <c r="N57" s="57" t="s">
        <v>48</v>
      </c>
    </row>
    <row r="58" spans="1:14" ht="16.5" thickTop="1" thickBot="1" x14ac:dyDescent="0.3">
      <c r="A58" s="58">
        <v>1</v>
      </c>
      <c r="B58" s="295" t="s">
        <v>49</v>
      </c>
      <c r="C58" s="295"/>
      <c r="D58" s="295"/>
      <c r="E58" s="295"/>
      <c r="F58" s="296"/>
      <c r="G58" s="29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93" t="s">
        <v>51</v>
      </c>
      <c r="C59" s="297"/>
      <c r="D59" s="297"/>
      <c r="E59" s="297"/>
      <c r="F59" s="294"/>
      <c r="G59" s="29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40.5" customHeight="1" thickTop="1" thickBot="1" x14ac:dyDescent="0.3">
      <c r="A60" s="63">
        <v>3</v>
      </c>
      <c r="B60" s="297" t="s">
        <v>52</v>
      </c>
      <c r="C60" s="297"/>
      <c r="D60" s="297"/>
      <c r="E60" s="297"/>
      <c r="F60" s="294"/>
      <c r="G60" s="29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40.5" customHeight="1" thickTop="1" thickBot="1" x14ac:dyDescent="0.3">
      <c r="A61" s="63">
        <v>4</v>
      </c>
      <c r="B61" s="297" t="s">
        <v>54</v>
      </c>
      <c r="C61" s="297"/>
      <c r="D61" s="297"/>
      <c r="E61" s="297"/>
      <c r="F61" s="294"/>
      <c r="G61" s="29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40.5" customHeight="1" thickTop="1" thickBot="1" x14ac:dyDescent="0.3">
      <c r="A62" s="63">
        <v>5</v>
      </c>
      <c r="B62" s="297" t="s">
        <v>55</v>
      </c>
      <c r="C62" s="297"/>
      <c r="D62" s="297"/>
      <c r="E62" s="297"/>
      <c r="F62" s="294"/>
      <c r="G62" s="29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40.5" customHeight="1" thickTop="1" thickBot="1" x14ac:dyDescent="0.3">
      <c r="A63" s="63">
        <v>6</v>
      </c>
      <c r="B63" s="297" t="s">
        <v>56</v>
      </c>
      <c r="C63" s="297"/>
      <c r="D63" s="297"/>
      <c r="E63" s="297"/>
      <c r="F63" s="294"/>
      <c r="G63" s="29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40.5" customHeight="1" thickTop="1" thickBot="1" x14ac:dyDescent="0.3">
      <c r="A64" s="67">
        <v>7</v>
      </c>
      <c r="B64" s="298" t="s">
        <v>58</v>
      </c>
      <c r="C64" s="298"/>
      <c r="D64" s="298"/>
      <c r="E64" s="298"/>
      <c r="F64" s="299"/>
      <c r="G64" s="29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300" t="s">
        <v>59</v>
      </c>
      <c r="B65" s="301"/>
      <c r="C65" s="301"/>
      <c r="D65" s="301"/>
      <c r="E65" s="301"/>
      <c r="F65" s="301"/>
      <c r="G65" s="301"/>
      <c r="H65" s="30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303" t="s">
        <v>60</v>
      </c>
      <c r="B66" s="304"/>
      <c r="C66" s="304"/>
      <c r="D66" s="304"/>
      <c r="E66" s="304"/>
      <c r="F66" s="304"/>
      <c r="G66" s="304"/>
      <c r="H66" s="304"/>
      <c r="I66" s="305"/>
      <c r="J66" s="305"/>
      <c r="K66" s="30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6" t="s">
        <v>61</v>
      </c>
      <c r="B68" s="287"/>
      <c r="C68" s="287"/>
      <c r="D68" s="287"/>
      <c r="E68" s="287"/>
      <c r="F68" s="287"/>
      <c r="G68" s="307"/>
      <c r="H68" s="78" t="s">
        <v>44</v>
      </c>
      <c r="I68" s="54" t="s">
        <v>45</v>
      </c>
      <c r="J68" s="55" t="s">
        <v>46</v>
      </c>
      <c r="K68" s="56" t="s">
        <v>47</v>
      </c>
      <c r="L68" s="171"/>
      <c r="M68" s="8"/>
      <c r="N68" s="57" t="s">
        <v>48</v>
      </c>
    </row>
    <row r="69" spans="1:14" ht="17.25" thickTop="1" thickBot="1" x14ac:dyDescent="0.3">
      <c r="A69" s="58">
        <v>1</v>
      </c>
      <c r="B69" s="308" t="s">
        <v>62</v>
      </c>
      <c r="C69" s="308"/>
      <c r="D69" s="308"/>
      <c r="E69" s="308"/>
      <c r="F69" s="296"/>
      <c r="G69" s="29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31.5" customHeight="1" thickTop="1" thickBot="1" x14ac:dyDescent="0.3">
      <c r="A70" s="63">
        <v>2</v>
      </c>
      <c r="B70" s="293" t="s">
        <v>64</v>
      </c>
      <c r="C70" s="293"/>
      <c r="D70" s="293"/>
      <c r="E70" s="293"/>
      <c r="F70" s="294"/>
      <c r="G70" s="29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309" t="s">
        <v>65</v>
      </c>
      <c r="C71" s="309"/>
      <c r="D71" s="309"/>
      <c r="E71" s="309"/>
      <c r="F71" s="299"/>
      <c r="G71" s="29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70" t="s">
        <v>66</v>
      </c>
      <c r="C72" s="310"/>
      <c r="D72" s="310"/>
      <c r="E72" s="310"/>
      <c r="F72" s="310"/>
      <c r="G72" s="310"/>
      <c r="H72" s="27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11" t="s">
        <v>67</v>
      </c>
      <c r="B73" s="312"/>
      <c r="C73" s="312"/>
      <c r="D73" s="312"/>
      <c r="E73" s="312"/>
      <c r="F73" s="312"/>
      <c r="G73" s="312"/>
      <c r="H73" s="312"/>
      <c r="I73" s="312"/>
      <c r="J73" s="312"/>
      <c r="K73" s="313"/>
      <c r="L73" s="82"/>
      <c r="M73" s="45"/>
      <c r="N73" s="77">
        <f>N72/3</f>
        <v>0</v>
      </c>
    </row>
    <row r="74" spans="1:14" ht="19.5" thickTop="1" thickBot="1" x14ac:dyDescent="0.3">
      <c r="A74" s="314"/>
      <c r="B74" s="315"/>
      <c r="C74" s="315"/>
      <c r="D74" s="315"/>
      <c r="E74" s="315"/>
      <c r="F74" s="315"/>
      <c r="G74" s="315"/>
      <c r="H74" s="315"/>
      <c r="I74" s="315"/>
      <c r="J74" s="316"/>
      <c r="K74" s="316"/>
      <c r="L74" s="82"/>
      <c r="M74" s="45"/>
      <c r="N74" s="173"/>
    </row>
    <row r="75" spans="1:14" ht="26.25" thickBot="1" x14ac:dyDescent="0.3">
      <c r="A75" s="317" t="s">
        <v>68</v>
      </c>
      <c r="B75" s="318"/>
      <c r="C75" s="318"/>
      <c r="D75" s="318"/>
      <c r="E75" s="318"/>
      <c r="F75" s="318"/>
      <c r="G75" s="319"/>
      <c r="H75" s="93" t="s">
        <v>44</v>
      </c>
      <c r="I75" s="57" t="s">
        <v>45</v>
      </c>
      <c r="J75" s="171"/>
      <c r="K75" s="171"/>
      <c r="L75" s="82"/>
      <c r="M75" s="45"/>
      <c r="N75" s="94" t="s">
        <v>48</v>
      </c>
    </row>
    <row r="76" spans="1:14" ht="39" customHeight="1" thickBot="1" x14ac:dyDescent="0.3">
      <c r="A76" s="95">
        <v>1</v>
      </c>
      <c r="B76" s="320" t="s">
        <v>69</v>
      </c>
      <c r="C76" s="320"/>
      <c r="D76" s="320"/>
      <c r="E76" s="320"/>
      <c r="F76" s="321"/>
      <c r="G76" s="32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39" customHeight="1" thickBot="1" x14ac:dyDescent="0.3">
      <c r="A77" s="63">
        <v>2</v>
      </c>
      <c r="B77" s="293" t="s">
        <v>70</v>
      </c>
      <c r="C77" s="293"/>
      <c r="D77" s="293"/>
      <c r="E77" s="293"/>
      <c r="F77" s="294"/>
      <c r="G77" s="32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39" customHeight="1" thickBot="1" x14ac:dyDescent="0.3">
      <c r="A78" s="67">
        <v>3</v>
      </c>
      <c r="B78" s="309" t="s">
        <v>71</v>
      </c>
      <c r="C78" s="309"/>
      <c r="D78" s="309"/>
      <c r="E78" s="309"/>
      <c r="F78" s="299"/>
      <c r="G78" s="32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25" t="s">
        <v>72</v>
      </c>
      <c r="B79" s="326"/>
      <c r="C79" s="326"/>
      <c r="D79" s="326"/>
      <c r="E79" s="326"/>
      <c r="F79" s="326"/>
      <c r="G79" s="326"/>
      <c r="H79" s="32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28" t="s">
        <v>73</v>
      </c>
      <c r="B80" s="329"/>
      <c r="C80" s="329"/>
      <c r="D80" s="329"/>
      <c r="E80" s="329"/>
      <c r="F80" s="329"/>
      <c r="G80" s="329"/>
      <c r="H80" s="329"/>
      <c r="I80" s="329"/>
      <c r="J80" s="329"/>
      <c r="K80" s="33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31"/>
      <c r="F81" s="331"/>
      <c r="G81" s="331"/>
      <c r="H81" s="331"/>
      <c r="I81" s="331"/>
      <c r="J81" s="331"/>
      <c r="K81" s="331"/>
      <c r="L81" s="331"/>
      <c r="M81" s="331"/>
      <c r="N81" s="33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8" t="s">
        <v>74</v>
      </c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5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42" t="s">
        <v>75</v>
      </c>
      <c r="B85" s="343"/>
      <c r="C85" s="343"/>
      <c r="D85" s="343"/>
      <c r="E85" s="343"/>
      <c r="F85" s="344"/>
      <c r="G85" s="345"/>
      <c r="H85" s="93" t="s">
        <v>44</v>
      </c>
      <c r="I85" s="171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46" t="s">
        <v>76</v>
      </c>
      <c r="C86" s="347"/>
      <c r="D86" s="347"/>
      <c r="E86" s="347"/>
      <c r="F86" s="348"/>
      <c r="G86" s="34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50" t="s">
        <v>78</v>
      </c>
      <c r="B88" s="351"/>
      <c r="C88" s="351"/>
      <c r="D88" s="351"/>
      <c r="E88" s="351"/>
      <c r="F88" s="351"/>
      <c r="G88" s="351"/>
      <c r="H88" s="351"/>
      <c r="I88" s="351"/>
      <c r="J88" s="35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53" t="s">
        <v>79</v>
      </c>
      <c r="B90" s="354"/>
      <c r="C90" s="354"/>
      <c r="D90" s="354"/>
      <c r="E90" s="354"/>
      <c r="F90" s="354"/>
      <c r="G90" s="354"/>
      <c r="H90" s="354"/>
      <c r="I90" s="354"/>
      <c r="J90" s="354"/>
      <c r="K90" s="354"/>
      <c r="L90" s="354"/>
      <c r="M90" s="354"/>
      <c r="N90" s="35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56" t="s">
        <v>23</v>
      </c>
      <c r="B92" s="357"/>
      <c r="C92" s="357"/>
      <c r="D92" s="357"/>
      <c r="E92" s="357"/>
      <c r="F92" s="357"/>
      <c r="G92" s="357"/>
      <c r="H92" s="357"/>
      <c r="I92" s="357"/>
      <c r="J92" s="358"/>
      <c r="K92" s="111"/>
      <c r="L92" s="111"/>
      <c r="M92" s="112"/>
      <c r="N92" s="113">
        <f>N40</f>
        <v>14.72</v>
      </c>
    </row>
    <row r="93" spans="1:14" ht="18" x14ac:dyDescent="0.25">
      <c r="A93" s="333" t="s">
        <v>80</v>
      </c>
      <c r="B93" s="334"/>
      <c r="C93" s="334"/>
      <c r="D93" s="334"/>
      <c r="E93" s="334"/>
      <c r="F93" s="334"/>
      <c r="G93" s="334"/>
      <c r="H93" s="334"/>
      <c r="I93" s="334"/>
      <c r="J93" s="335"/>
      <c r="K93" s="111"/>
      <c r="L93" s="111"/>
      <c r="M93" s="112"/>
      <c r="N93" s="114">
        <f>N66</f>
        <v>0</v>
      </c>
    </row>
    <row r="94" spans="1:14" ht="18" x14ac:dyDescent="0.25">
      <c r="A94" s="333" t="s">
        <v>81</v>
      </c>
      <c r="B94" s="334"/>
      <c r="C94" s="334"/>
      <c r="D94" s="334"/>
      <c r="E94" s="334"/>
      <c r="F94" s="334"/>
      <c r="G94" s="334"/>
      <c r="H94" s="334"/>
      <c r="I94" s="334"/>
      <c r="J94" s="335"/>
      <c r="K94" s="111"/>
      <c r="L94" s="111"/>
      <c r="M94" s="112"/>
      <c r="N94" s="115">
        <f>N73</f>
        <v>0</v>
      </c>
    </row>
    <row r="95" spans="1:14" ht="18" x14ac:dyDescent="0.25">
      <c r="A95" s="333" t="s">
        <v>82</v>
      </c>
      <c r="B95" s="334"/>
      <c r="C95" s="334"/>
      <c r="D95" s="334"/>
      <c r="E95" s="334"/>
      <c r="F95" s="334"/>
      <c r="G95" s="334"/>
      <c r="H95" s="334"/>
      <c r="I95" s="334"/>
      <c r="J95" s="335"/>
      <c r="K95" s="111"/>
      <c r="L95" s="111"/>
      <c r="M95" s="112"/>
      <c r="N95" s="116">
        <f>N80</f>
        <v>0</v>
      </c>
    </row>
    <row r="96" spans="1:14" ht="18.75" thickBot="1" x14ac:dyDescent="0.3">
      <c r="A96" s="336" t="s">
        <v>83</v>
      </c>
      <c r="B96" s="337"/>
      <c r="C96" s="337"/>
      <c r="D96" s="337"/>
      <c r="E96" s="337"/>
      <c r="F96" s="337"/>
      <c r="G96" s="337"/>
      <c r="H96" s="337"/>
      <c r="I96" s="337"/>
      <c r="J96" s="33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39" t="s">
        <v>84</v>
      </c>
      <c r="B97" s="340"/>
      <c r="C97" s="340"/>
      <c r="D97" s="340"/>
      <c r="E97" s="340"/>
      <c r="F97" s="340"/>
      <c r="G97" s="340"/>
      <c r="H97" s="340"/>
      <c r="I97" s="340"/>
      <c r="J97" s="341"/>
      <c r="K97" s="117"/>
      <c r="L97" s="118"/>
      <c r="M97" s="119"/>
      <c r="N97" s="120">
        <f>SUM(N92:N96)</f>
        <v>14.72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Rgnte4gdJP+qrxXReV1MRYfkHUJmuzBvhtG2XzL9dkPOIup3oMhvDLEGMAIx4GrU3BLghWX2ydlKjQr1d94mGA==" saltValue="51k+w7un6lvZbP5mnwZj6A==" spinCount="100000" sheet="1" objects="1" scenarios="1" selectLockedCells="1" selectUnlockedCell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89"/>
  <sheetViews>
    <sheetView zoomScaleNormal="100" workbookViewId="0">
      <selection activeCell="D14" sqref="D14:L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34"/>
      <c r="B1" s="235"/>
      <c r="C1" s="238" t="s">
        <v>9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</row>
    <row r="2" spans="1:16" ht="38.25" customHeight="1" thickBot="1" x14ac:dyDescent="0.3">
      <c r="A2" s="236"/>
      <c r="B2" s="237"/>
      <c r="C2" s="238" t="s">
        <v>10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  <c r="P2" s="161">
        <f ca="1">MATCH(MID(CELL("nombrearchivo",'8'!E9),FIND("]", CELL("nombrearchivo",'8'!E9),1)+1,LEN(CELL("nombrearchivo",'8'!E9))-FIND("]",CELL("nombrearchivo",'8'!E9),1)),GENERAL!A6:A55,0)</f>
        <v>1</v>
      </c>
    </row>
    <row r="3" spans="1:16" ht="15.75" x14ac:dyDescent="0.25">
      <c r="A3" s="241" t="s">
        <v>11</v>
      </c>
      <c r="B3" s="242"/>
      <c r="C3" s="242"/>
      <c r="D3" s="242"/>
      <c r="E3" s="7" t="str">
        <f>GENERAL!Z$2</f>
        <v>PLANTA</v>
      </c>
      <c r="F3" s="243"/>
      <c r="G3" s="243"/>
      <c r="H3" s="243"/>
      <c r="I3" s="243"/>
      <c r="J3" s="243"/>
      <c r="K3" s="243"/>
      <c r="L3" s="243"/>
      <c r="M3" s="243"/>
      <c r="N3" s="244"/>
    </row>
    <row r="4" spans="1:16" ht="15.75" x14ac:dyDescent="0.25">
      <c r="A4" s="230" t="s">
        <v>12</v>
      </c>
      <c r="B4" s="231"/>
      <c r="C4" s="231"/>
      <c r="D4" s="231"/>
      <c r="E4" s="8" t="str">
        <f>GENERAL!A$2</f>
        <v>IDEAD-P-10-1</v>
      </c>
      <c r="F4" s="232"/>
      <c r="G4" s="232"/>
      <c r="H4" s="232"/>
      <c r="I4" s="232"/>
      <c r="J4" s="232"/>
      <c r="K4" s="232"/>
      <c r="L4" s="232"/>
      <c r="M4" s="232"/>
      <c r="N4" s="233"/>
    </row>
    <row r="5" spans="1:16" ht="15.75" x14ac:dyDescent="0.25">
      <c r="A5" s="230" t="s">
        <v>13</v>
      </c>
      <c r="B5" s="231"/>
      <c r="C5" s="231"/>
      <c r="D5" s="231"/>
      <c r="E5" s="8" t="str">
        <f>GENERAL!A$1</f>
        <v>IDEAD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8" t="s">
        <v>14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50"/>
    </row>
    <row r="8" spans="1:16" x14ac:dyDescent="0.25">
      <c r="A8" s="251" t="s">
        <v>15</v>
      </c>
      <c r="B8" s="252"/>
      <c r="C8" s="255" t="s">
        <v>16</v>
      </c>
      <c r="D8" s="15"/>
      <c r="E8" s="257" t="s">
        <v>17</v>
      </c>
      <c r="F8" s="257" t="s">
        <v>18</v>
      </c>
      <c r="G8" s="257" t="s">
        <v>19</v>
      </c>
      <c r="H8" s="257" t="s">
        <v>20</v>
      </c>
      <c r="I8" s="257" t="s">
        <v>21</v>
      </c>
      <c r="J8" s="259" t="s">
        <v>22</v>
      </c>
      <c r="K8" s="16"/>
      <c r="L8" s="261"/>
      <c r="M8" s="261"/>
      <c r="N8" s="263" t="s">
        <v>23</v>
      </c>
    </row>
    <row r="9" spans="1:16" ht="31.5" customHeight="1" thickBot="1" x14ac:dyDescent="0.3">
      <c r="A9" s="253"/>
      <c r="B9" s="254"/>
      <c r="C9" s="256"/>
      <c r="D9" s="17"/>
      <c r="E9" s="258"/>
      <c r="F9" s="258"/>
      <c r="G9" s="258"/>
      <c r="H9" s="258"/>
      <c r="I9" s="258"/>
      <c r="J9" s="260"/>
      <c r="K9" s="18"/>
      <c r="L9" s="262"/>
      <c r="M9" s="262"/>
      <c r="N9" s="264"/>
    </row>
    <row r="10" spans="1:16" ht="44.25" customHeight="1" thickBot="1" x14ac:dyDescent="0.3">
      <c r="A10" s="265" t="str">
        <f ca="1">CONCATENATE((INDIRECT("GENERAL!D"&amp;P2+5))," ",((INDIRECT("GENERAL!E"&amp;P2+5))))</f>
        <v>DUQUE ROMERO  CLAUDIA ALEJANDRA</v>
      </c>
      <c r="B10" s="266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4.03</v>
      </c>
      <c r="I10" s="21">
        <f>N32</f>
        <v>1.45</v>
      </c>
      <c r="J10" s="22">
        <f>N37</f>
        <v>1.5</v>
      </c>
      <c r="K10" s="23"/>
      <c r="L10" s="23"/>
      <c r="M10" s="23"/>
      <c r="N10" s="24">
        <f>IF( SUM(C10:J10)&lt;=30,SUM(C10:J10),"EXCEDE LOS 30 PUNTOS")</f>
        <v>13.98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67" t="s">
        <v>24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9"/>
      <c r="N12" s="27" t="s">
        <v>25</v>
      </c>
    </row>
    <row r="13" spans="1:16" ht="24" thickBot="1" x14ac:dyDescent="0.3">
      <c r="A13" s="245" t="s">
        <v>26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7"/>
      <c r="M13" s="8"/>
      <c r="N13" s="26"/>
    </row>
    <row r="14" spans="1:16" ht="31.5" customHeight="1" thickBot="1" x14ac:dyDescent="0.3">
      <c r="A14" s="270" t="s">
        <v>27</v>
      </c>
      <c r="B14" s="271"/>
      <c r="C14" s="28"/>
      <c r="D14" s="272" t="str">
        <f ca="1">(INDIRECT("GENERAL!J"&amp;P2+5))</f>
        <v>PSICOLOGA/ UNIVERSIDAD DE IBAGUE/ 2007</v>
      </c>
      <c r="E14" s="273"/>
      <c r="F14" s="273"/>
      <c r="G14" s="273"/>
      <c r="H14" s="273"/>
      <c r="I14" s="273"/>
      <c r="J14" s="273"/>
      <c r="K14" s="273"/>
      <c r="L14" s="27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75" t="s">
        <v>28</v>
      </c>
      <c r="B16" s="276"/>
      <c r="C16" s="8"/>
      <c r="D16" s="34"/>
      <c r="E16" s="277" t="str">
        <f ca="1">(INDIRECT("GENERAL!K"&amp;P2+5))</f>
        <v>NO REGISTRA</v>
      </c>
      <c r="F16" s="278"/>
      <c r="G16" s="278"/>
      <c r="H16" s="278"/>
      <c r="I16" s="278"/>
      <c r="J16" s="278"/>
      <c r="K16" s="278"/>
      <c r="L16" s="279"/>
      <c r="M16" s="29"/>
      <c r="N16" s="30">
        <v>0</v>
      </c>
    </row>
    <row r="17" spans="1:18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8" ht="34.5" customHeight="1" thickBot="1" x14ac:dyDescent="0.3">
      <c r="A18" s="275" t="s">
        <v>29</v>
      </c>
      <c r="B18" s="276"/>
      <c r="C18" s="28"/>
      <c r="D18" s="35"/>
      <c r="E18" s="278" t="str">
        <f ca="1">(INDIRECT("GENERAL!L"&amp;P2+5))</f>
        <v>MAGISTER EN EDUCACION/ UNIVERSIDAD DEL TOLIMA/ 2013</v>
      </c>
      <c r="F18" s="278"/>
      <c r="G18" s="278"/>
      <c r="H18" s="278"/>
      <c r="I18" s="278"/>
      <c r="J18" s="278"/>
      <c r="K18" s="278"/>
      <c r="L18" s="279"/>
      <c r="M18" s="29"/>
      <c r="N18" s="30">
        <v>3</v>
      </c>
    </row>
    <row r="19" spans="1:18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8" ht="54" customHeight="1" thickBot="1" x14ac:dyDescent="0.3">
      <c r="A20" s="275" t="s">
        <v>30</v>
      </c>
      <c r="B20" s="276"/>
      <c r="C20" s="28"/>
      <c r="D20" s="280" t="str">
        <f ca="1">(INDIRECT("GENERAL!M"&amp;P2+5))</f>
        <v>NO REGISTRA</v>
      </c>
      <c r="E20" s="281"/>
      <c r="F20" s="281"/>
      <c r="G20" s="281"/>
      <c r="H20" s="281"/>
      <c r="I20" s="281"/>
      <c r="J20" s="281"/>
      <c r="K20" s="281"/>
      <c r="L20" s="282"/>
      <c r="M20" s="29"/>
      <c r="N20" s="30"/>
    </row>
    <row r="21" spans="1:18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8" ht="19.5" thickTop="1" thickBot="1" x14ac:dyDescent="0.3">
      <c r="A22" s="283" t="s">
        <v>31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5"/>
      <c r="M22" s="8"/>
      <c r="N22" s="160">
        <f>IF( SUM(N14:N20)&lt;=10,SUM(N14:N20),"EXCEDE LOS 10 PUNTOS VALIDOS")</f>
        <v>7</v>
      </c>
    </row>
    <row r="23" spans="1:18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8" ht="24" thickBot="1" x14ac:dyDescent="0.3">
      <c r="A24" s="245" t="s">
        <v>32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7"/>
      <c r="M24" s="8"/>
      <c r="N24" s="40"/>
    </row>
    <row r="25" spans="1:18" ht="87" customHeight="1" thickBot="1" x14ac:dyDescent="0.3">
      <c r="A25" s="270" t="s">
        <v>33</v>
      </c>
      <c r="B25" s="271"/>
      <c r="C25" s="28"/>
      <c r="D25" s="272" t="s">
        <v>226</v>
      </c>
      <c r="E25" s="273"/>
      <c r="F25" s="273"/>
      <c r="G25" s="273"/>
      <c r="H25" s="273"/>
      <c r="I25" s="273"/>
      <c r="J25" s="273"/>
      <c r="K25" s="273"/>
      <c r="L25" s="274"/>
      <c r="M25" s="29"/>
      <c r="N25" s="30">
        <f>1.08+1.32+0.38+1.25</f>
        <v>4.03</v>
      </c>
      <c r="P25" s="43"/>
      <c r="Q25" s="43"/>
      <c r="R25" s="181"/>
    </row>
    <row r="26" spans="1:18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8" ht="19.5" thickTop="1" thickBot="1" x14ac:dyDescent="0.3">
      <c r="A27" s="283" t="s">
        <v>34</v>
      </c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5"/>
      <c r="M27" s="38"/>
      <c r="N27" s="160">
        <f>IF(N25&lt;=5,N25,"EXCEDE LOS 5 PUNTOS PERMITIDOS")</f>
        <v>4.03</v>
      </c>
      <c r="P27" s="43"/>
      <c r="Q27" s="43"/>
    </row>
    <row r="28" spans="1:18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8" ht="24" thickBot="1" x14ac:dyDescent="0.3">
      <c r="A29" s="245" t="s">
        <v>35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7"/>
      <c r="M29" s="45"/>
      <c r="N29" s="40"/>
    </row>
    <row r="30" spans="1:18" ht="69.75" customHeight="1" thickBot="1" x14ac:dyDescent="0.3">
      <c r="A30" s="270" t="s">
        <v>36</v>
      </c>
      <c r="B30" s="271"/>
      <c r="C30" s="28"/>
      <c r="D30" s="272" t="s">
        <v>225</v>
      </c>
      <c r="E30" s="273"/>
      <c r="F30" s="273"/>
      <c r="G30" s="273"/>
      <c r="H30" s="273"/>
      <c r="I30" s="273"/>
      <c r="J30" s="273"/>
      <c r="K30" s="273"/>
      <c r="L30" s="274"/>
      <c r="M30" s="29"/>
      <c r="N30" s="30">
        <f>0.35+0.4+0.7</f>
        <v>1.45</v>
      </c>
    </row>
    <row r="31" spans="1:18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8" ht="19.5" thickTop="1" thickBot="1" x14ac:dyDescent="0.3">
      <c r="A32" s="283" t="s">
        <v>37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5"/>
      <c r="M32" s="38"/>
      <c r="N32" s="160">
        <f>IF(N30&lt;=5,N30,"EXCEDE LOS 5 PUNTOS PERMITIDOS")</f>
        <v>1.45</v>
      </c>
    </row>
    <row r="33" spans="1:18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8" ht="24" thickBot="1" x14ac:dyDescent="0.3">
      <c r="A34" s="245" t="s">
        <v>38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7"/>
      <c r="M34" s="8"/>
      <c r="N34" s="40"/>
    </row>
    <row r="35" spans="1:18" ht="175.5" customHeight="1" thickBot="1" x14ac:dyDescent="0.3">
      <c r="A35" s="275" t="s">
        <v>39</v>
      </c>
      <c r="B35" s="276"/>
      <c r="C35" s="28"/>
      <c r="D35" s="272" t="s">
        <v>232</v>
      </c>
      <c r="E35" s="273"/>
      <c r="F35" s="273"/>
      <c r="G35" s="273"/>
      <c r="H35" s="273"/>
      <c r="I35" s="273"/>
      <c r="J35" s="273"/>
      <c r="K35" s="273"/>
      <c r="L35" s="274"/>
      <c r="M35" s="29"/>
      <c r="N35" s="30">
        <f>0.1+0.2+0.2+0.5+0.5</f>
        <v>1.5</v>
      </c>
      <c r="R35" s="6" t="s">
        <v>220</v>
      </c>
    </row>
    <row r="36" spans="1:18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8" ht="19.5" thickTop="1" thickBot="1" x14ac:dyDescent="0.3">
      <c r="A37" s="283" t="s">
        <v>40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5"/>
      <c r="M37" s="38"/>
      <c r="N37" s="160">
        <f>IF(N35&lt;=10,N35,"EXCEDE LOS 10 PUNTOS PERMITIDOS")</f>
        <v>1.5</v>
      </c>
    </row>
    <row r="38" spans="1:18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8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8" ht="24.75" thickTop="1" thickBot="1" x14ac:dyDescent="0.3">
      <c r="A40" s="290" t="s">
        <v>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2"/>
      <c r="M40" s="48"/>
      <c r="N40" s="49">
        <f>IF((N22+N27+N32+N37)&lt;=30,(N22+N27+N32+N37),"ERROR EXCEDE LOS 30 PUNTOS")</f>
        <v>13.98</v>
      </c>
    </row>
    <row r="41" spans="1:18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8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8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2" t="s">
        <v>41</v>
      </c>
    </row>
    <row r="44" spans="1:18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8" ht="15.75" thickBot="1" x14ac:dyDescent="0.3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8" ht="27" thickBot="1" x14ac:dyDescent="0.3">
      <c r="A46" s="248" t="s">
        <v>42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50"/>
    </row>
    <row r="47" spans="1:18" ht="15.75" thickBot="1" x14ac:dyDescent="0.3">
      <c r="A47" s="4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26"/>
    </row>
    <row r="48" spans="1:18" ht="26.25" thickBot="1" x14ac:dyDescent="0.3">
      <c r="A48" s="286" t="s">
        <v>43</v>
      </c>
      <c r="B48" s="287"/>
      <c r="C48" s="287"/>
      <c r="D48" s="287"/>
      <c r="E48" s="287"/>
      <c r="F48" s="288"/>
      <c r="G48" s="289"/>
      <c r="H48" s="53" t="s">
        <v>44</v>
      </c>
      <c r="I48" s="54" t="s">
        <v>45</v>
      </c>
      <c r="J48" s="55" t="s">
        <v>46</v>
      </c>
      <c r="K48" s="56" t="s">
        <v>47</v>
      </c>
      <c r="L48" s="16"/>
      <c r="M48" s="8"/>
      <c r="N48" s="57" t="s">
        <v>48</v>
      </c>
    </row>
    <row r="49" spans="1:14" ht="23.25" customHeight="1" thickTop="1" thickBot="1" x14ac:dyDescent="0.3">
      <c r="A49" s="58">
        <v>1</v>
      </c>
      <c r="B49" s="295" t="s">
        <v>49</v>
      </c>
      <c r="C49" s="295"/>
      <c r="D49" s="295"/>
      <c r="E49" s="295"/>
      <c r="F49" s="296"/>
      <c r="G49" s="296"/>
      <c r="H49" s="59" t="s">
        <v>50</v>
      </c>
      <c r="I49" s="60">
        <v>0</v>
      </c>
      <c r="J49" s="60">
        <v>0</v>
      </c>
      <c r="K49" s="61">
        <v>0</v>
      </c>
      <c r="L49" s="45"/>
      <c r="M49" s="45"/>
      <c r="N49" s="62">
        <f>I49+J49+K49</f>
        <v>0</v>
      </c>
    </row>
    <row r="50" spans="1:14" ht="16.5" thickTop="1" thickBot="1" x14ac:dyDescent="0.3">
      <c r="A50" s="63">
        <v>2</v>
      </c>
      <c r="B50" s="293" t="s">
        <v>51</v>
      </c>
      <c r="C50" s="297"/>
      <c r="D50" s="297"/>
      <c r="E50" s="297"/>
      <c r="F50" s="294"/>
      <c r="G50" s="294"/>
      <c r="H50" s="64" t="s">
        <v>50</v>
      </c>
      <c r="I50" s="65">
        <v>0</v>
      </c>
      <c r="J50" s="65">
        <v>0</v>
      </c>
      <c r="K50" s="66">
        <v>0</v>
      </c>
      <c r="L50" s="45"/>
      <c r="M50" s="45"/>
      <c r="N50" s="62">
        <f t="shared" ref="N50:N55" si="0">I50+J50+K50</f>
        <v>0</v>
      </c>
    </row>
    <row r="51" spans="1:14" ht="39" customHeight="1" thickTop="1" thickBot="1" x14ac:dyDescent="0.3">
      <c r="A51" s="63">
        <v>3</v>
      </c>
      <c r="B51" s="297" t="s">
        <v>52</v>
      </c>
      <c r="C51" s="297"/>
      <c r="D51" s="297"/>
      <c r="E51" s="297"/>
      <c r="F51" s="294"/>
      <c r="G51" s="294"/>
      <c r="H51" s="64" t="s">
        <v>53</v>
      </c>
      <c r="I51" s="65">
        <v>0</v>
      </c>
      <c r="J51" s="65">
        <v>0</v>
      </c>
      <c r="K51" s="66">
        <v>0</v>
      </c>
      <c r="L51" s="45"/>
      <c r="M51" s="45"/>
      <c r="N51" s="62">
        <f t="shared" si="0"/>
        <v>0</v>
      </c>
    </row>
    <row r="52" spans="1:14" ht="39" customHeight="1" thickTop="1" thickBot="1" x14ac:dyDescent="0.3">
      <c r="A52" s="63">
        <v>4</v>
      </c>
      <c r="B52" s="297" t="s">
        <v>54</v>
      </c>
      <c r="C52" s="297"/>
      <c r="D52" s="297"/>
      <c r="E52" s="297"/>
      <c r="F52" s="294"/>
      <c r="G52" s="294"/>
      <c r="H52" s="64" t="s">
        <v>53</v>
      </c>
      <c r="I52" s="65">
        <v>0</v>
      </c>
      <c r="J52" s="65">
        <v>0</v>
      </c>
      <c r="K52" s="66">
        <v>0</v>
      </c>
      <c r="L52" s="45"/>
      <c r="M52" s="45"/>
      <c r="N52" s="62">
        <f t="shared" si="0"/>
        <v>0</v>
      </c>
    </row>
    <row r="53" spans="1:14" ht="39" customHeight="1" thickTop="1" thickBot="1" x14ac:dyDescent="0.3">
      <c r="A53" s="63">
        <v>5</v>
      </c>
      <c r="B53" s="297" t="s">
        <v>55</v>
      </c>
      <c r="C53" s="297"/>
      <c r="D53" s="297"/>
      <c r="E53" s="297"/>
      <c r="F53" s="294"/>
      <c r="G53" s="294"/>
      <c r="H53" s="64" t="s">
        <v>53</v>
      </c>
      <c r="I53" s="65">
        <v>0</v>
      </c>
      <c r="J53" s="65">
        <v>0</v>
      </c>
      <c r="K53" s="66">
        <v>0</v>
      </c>
      <c r="L53" s="45"/>
      <c r="M53" s="45"/>
      <c r="N53" s="62">
        <f t="shared" si="0"/>
        <v>0</v>
      </c>
    </row>
    <row r="54" spans="1:14" ht="39" customHeight="1" thickTop="1" thickBot="1" x14ac:dyDescent="0.3">
      <c r="A54" s="63">
        <v>6</v>
      </c>
      <c r="B54" s="297" t="s">
        <v>56</v>
      </c>
      <c r="C54" s="297"/>
      <c r="D54" s="297"/>
      <c r="E54" s="297"/>
      <c r="F54" s="294"/>
      <c r="G54" s="294"/>
      <c r="H54" s="64" t="s">
        <v>57</v>
      </c>
      <c r="I54" s="65">
        <v>0</v>
      </c>
      <c r="J54" s="65">
        <v>0</v>
      </c>
      <c r="K54" s="66">
        <v>0</v>
      </c>
      <c r="L54" s="45"/>
      <c r="M54" s="45"/>
      <c r="N54" s="62">
        <f t="shared" si="0"/>
        <v>0</v>
      </c>
    </row>
    <row r="55" spans="1:14" ht="39" customHeight="1" thickTop="1" thickBot="1" x14ac:dyDescent="0.3">
      <c r="A55" s="67">
        <v>7</v>
      </c>
      <c r="B55" s="298" t="s">
        <v>58</v>
      </c>
      <c r="C55" s="298"/>
      <c r="D55" s="298"/>
      <c r="E55" s="298"/>
      <c r="F55" s="299"/>
      <c r="G55" s="299"/>
      <c r="H55" s="68" t="s">
        <v>57</v>
      </c>
      <c r="I55" s="69">
        <v>0</v>
      </c>
      <c r="J55" s="69">
        <v>0</v>
      </c>
      <c r="K55" s="70">
        <v>0</v>
      </c>
      <c r="L55" s="45"/>
      <c r="M55" s="45"/>
      <c r="N55" s="62">
        <f t="shared" si="0"/>
        <v>0</v>
      </c>
    </row>
    <row r="56" spans="1:14" ht="16.5" thickBot="1" x14ac:dyDescent="0.3">
      <c r="A56" s="300" t="s">
        <v>59</v>
      </c>
      <c r="B56" s="301"/>
      <c r="C56" s="301"/>
      <c r="D56" s="301"/>
      <c r="E56" s="301"/>
      <c r="F56" s="301"/>
      <c r="G56" s="301"/>
      <c r="H56" s="302"/>
      <c r="I56" s="71">
        <f>SUM(I49:I55)</f>
        <v>0</v>
      </c>
      <c r="J56" s="72">
        <f>SUM(J49:J55)</f>
        <v>0</v>
      </c>
      <c r="K56" s="73">
        <f>SUM(K49:K55)</f>
        <v>0</v>
      </c>
      <c r="L56" s="74"/>
      <c r="M56" s="45"/>
      <c r="N56" s="75">
        <f>SUM(N49:N55)</f>
        <v>0</v>
      </c>
    </row>
    <row r="57" spans="1:14" ht="19.5" thickTop="1" thickBot="1" x14ac:dyDescent="0.3">
      <c r="A57" s="303" t="s">
        <v>60</v>
      </c>
      <c r="B57" s="304"/>
      <c r="C57" s="304"/>
      <c r="D57" s="304"/>
      <c r="E57" s="304"/>
      <c r="F57" s="304"/>
      <c r="G57" s="304"/>
      <c r="H57" s="304"/>
      <c r="I57" s="305"/>
      <c r="J57" s="305"/>
      <c r="K57" s="306"/>
      <c r="L57" s="8"/>
      <c r="M57" s="76"/>
      <c r="N57" s="77">
        <f>N56/3</f>
        <v>0</v>
      </c>
    </row>
    <row r="58" spans="1:14" ht="15.75" thickBot="1" x14ac:dyDescent="0.3">
      <c r="A58" s="46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6"/>
    </row>
    <row r="59" spans="1:14" ht="26.25" thickBot="1" x14ac:dyDescent="0.3">
      <c r="A59" s="286" t="s">
        <v>61</v>
      </c>
      <c r="B59" s="287"/>
      <c r="C59" s="287"/>
      <c r="D59" s="287"/>
      <c r="E59" s="287"/>
      <c r="F59" s="287"/>
      <c r="G59" s="307"/>
      <c r="H59" s="78" t="s">
        <v>44</v>
      </c>
      <c r="I59" s="54" t="s">
        <v>45</v>
      </c>
      <c r="J59" s="55" t="s">
        <v>46</v>
      </c>
      <c r="K59" s="56" t="s">
        <v>47</v>
      </c>
      <c r="L59" s="16"/>
      <c r="M59" s="8"/>
      <c r="N59" s="57" t="s">
        <v>48</v>
      </c>
    </row>
    <row r="60" spans="1:14" ht="17.25" thickTop="1" thickBot="1" x14ac:dyDescent="0.3">
      <c r="A60" s="58">
        <v>1</v>
      </c>
      <c r="B60" s="308" t="s">
        <v>62</v>
      </c>
      <c r="C60" s="308"/>
      <c r="D60" s="308"/>
      <c r="E60" s="308"/>
      <c r="F60" s="296"/>
      <c r="G60" s="296"/>
      <c r="H60" s="79" t="s">
        <v>63</v>
      </c>
      <c r="I60" s="80">
        <v>0</v>
      </c>
      <c r="J60" s="80">
        <v>0</v>
      </c>
      <c r="K60" s="81">
        <v>0</v>
      </c>
      <c r="L60" s="82"/>
      <c r="M60" s="45"/>
      <c r="N60" s="62">
        <f>I60+J60+K60</f>
        <v>0</v>
      </c>
    </row>
    <row r="61" spans="1:14" ht="29.25" customHeight="1" thickTop="1" thickBot="1" x14ac:dyDescent="0.3">
      <c r="A61" s="63">
        <v>2</v>
      </c>
      <c r="B61" s="293" t="s">
        <v>64</v>
      </c>
      <c r="C61" s="293"/>
      <c r="D61" s="293"/>
      <c r="E61" s="293"/>
      <c r="F61" s="294"/>
      <c r="G61" s="294"/>
      <c r="H61" s="83" t="s">
        <v>63</v>
      </c>
      <c r="I61" s="84">
        <v>0</v>
      </c>
      <c r="J61" s="84">
        <v>0</v>
      </c>
      <c r="K61" s="85">
        <v>0</v>
      </c>
      <c r="L61" s="82"/>
      <c r="M61" s="45"/>
      <c r="N61" s="62">
        <f>I61+J61+K61</f>
        <v>0</v>
      </c>
    </row>
    <row r="62" spans="1:14" ht="17.25" thickTop="1" thickBot="1" x14ac:dyDescent="0.3">
      <c r="A62" s="67">
        <v>3</v>
      </c>
      <c r="B62" s="309" t="s">
        <v>65</v>
      </c>
      <c r="C62" s="309"/>
      <c r="D62" s="309"/>
      <c r="E62" s="309"/>
      <c r="F62" s="299"/>
      <c r="G62" s="299"/>
      <c r="H62" s="86" t="s">
        <v>63</v>
      </c>
      <c r="I62" s="87">
        <v>0</v>
      </c>
      <c r="J62" s="87">
        <v>0</v>
      </c>
      <c r="K62" s="88">
        <v>0</v>
      </c>
      <c r="L62" s="82"/>
      <c r="M62" s="45"/>
      <c r="N62" s="62">
        <f>I62+J62+K62</f>
        <v>0</v>
      </c>
    </row>
    <row r="63" spans="1:14" ht="16.5" thickTop="1" thickBot="1" x14ac:dyDescent="0.3">
      <c r="A63" s="44"/>
      <c r="B63" s="270" t="s">
        <v>66</v>
      </c>
      <c r="C63" s="310"/>
      <c r="D63" s="310"/>
      <c r="E63" s="310"/>
      <c r="F63" s="310"/>
      <c r="G63" s="310"/>
      <c r="H63" s="271"/>
      <c r="I63" s="89">
        <f>SUM(I60:I62)</f>
        <v>0</v>
      </c>
      <c r="J63" s="89">
        <f>SUM(J60:J62)</f>
        <v>0</v>
      </c>
      <c r="K63" s="90">
        <f>SUM(K60:K62)</f>
        <v>0</v>
      </c>
      <c r="L63" s="82"/>
      <c r="M63" s="45"/>
      <c r="N63" s="91">
        <f>SUM(N60:N62)</f>
        <v>0</v>
      </c>
    </row>
    <row r="64" spans="1:14" ht="19.5" thickTop="1" thickBot="1" x14ac:dyDescent="0.3">
      <c r="A64" s="311" t="s">
        <v>67</v>
      </c>
      <c r="B64" s="312"/>
      <c r="C64" s="312"/>
      <c r="D64" s="312"/>
      <c r="E64" s="312"/>
      <c r="F64" s="312"/>
      <c r="G64" s="312"/>
      <c r="H64" s="312"/>
      <c r="I64" s="312"/>
      <c r="J64" s="312"/>
      <c r="K64" s="313"/>
      <c r="L64" s="82"/>
      <c r="M64" s="45"/>
      <c r="N64" s="77">
        <f>N63/3</f>
        <v>0</v>
      </c>
    </row>
    <row r="65" spans="1:14" ht="19.5" thickTop="1" thickBot="1" x14ac:dyDescent="0.3">
      <c r="A65" s="314"/>
      <c r="B65" s="315"/>
      <c r="C65" s="315"/>
      <c r="D65" s="315"/>
      <c r="E65" s="315"/>
      <c r="F65" s="315"/>
      <c r="G65" s="315"/>
      <c r="H65" s="315"/>
      <c r="I65" s="315"/>
      <c r="J65" s="316"/>
      <c r="K65" s="316"/>
      <c r="L65" s="82"/>
      <c r="M65" s="45"/>
      <c r="N65" s="92"/>
    </row>
    <row r="66" spans="1:14" ht="26.25" thickBot="1" x14ac:dyDescent="0.3">
      <c r="A66" s="317" t="s">
        <v>68</v>
      </c>
      <c r="B66" s="318"/>
      <c r="C66" s="318"/>
      <c r="D66" s="318"/>
      <c r="E66" s="318"/>
      <c r="F66" s="318"/>
      <c r="G66" s="319"/>
      <c r="H66" s="93" t="s">
        <v>44</v>
      </c>
      <c r="I66" s="57" t="s">
        <v>45</v>
      </c>
      <c r="J66" s="16"/>
      <c r="K66" s="16"/>
      <c r="L66" s="82"/>
      <c r="M66" s="45"/>
      <c r="N66" s="94" t="s">
        <v>48</v>
      </c>
    </row>
    <row r="67" spans="1:14" ht="39.75" customHeight="1" thickBot="1" x14ac:dyDescent="0.3">
      <c r="A67" s="95">
        <v>1</v>
      </c>
      <c r="B67" s="320" t="s">
        <v>69</v>
      </c>
      <c r="C67" s="320"/>
      <c r="D67" s="320"/>
      <c r="E67" s="320"/>
      <c r="F67" s="321"/>
      <c r="G67" s="322"/>
      <c r="H67" s="96" t="s">
        <v>63</v>
      </c>
      <c r="I67" s="90">
        <v>0</v>
      </c>
      <c r="J67" s="82"/>
      <c r="K67" s="82"/>
      <c r="L67" s="82"/>
      <c r="M67" s="45"/>
      <c r="N67" s="97">
        <f>I67</f>
        <v>0</v>
      </c>
    </row>
    <row r="68" spans="1:14" ht="39.75" customHeight="1" thickBot="1" x14ac:dyDescent="0.3">
      <c r="A68" s="63">
        <v>2</v>
      </c>
      <c r="B68" s="293" t="s">
        <v>70</v>
      </c>
      <c r="C68" s="293"/>
      <c r="D68" s="293"/>
      <c r="E68" s="293"/>
      <c r="F68" s="294"/>
      <c r="G68" s="323"/>
      <c r="H68" s="98" t="s">
        <v>63</v>
      </c>
      <c r="I68" s="99">
        <v>0</v>
      </c>
      <c r="J68" s="82"/>
      <c r="K68" s="82"/>
      <c r="L68" s="82"/>
      <c r="M68" s="45"/>
      <c r="N68" s="97">
        <f>I68</f>
        <v>0</v>
      </c>
    </row>
    <row r="69" spans="1:14" ht="39.75" customHeight="1" thickBot="1" x14ac:dyDescent="0.3">
      <c r="A69" s="67">
        <v>3</v>
      </c>
      <c r="B69" s="309" t="s">
        <v>71</v>
      </c>
      <c r="C69" s="309"/>
      <c r="D69" s="309"/>
      <c r="E69" s="309"/>
      <c r="F69" s="299"/>
      <c r="G69" s="324"/>
      <c r="H69" s="100" t="s">
        <v>63</v>
      </c>
      <c r="I69" s="101">
        <v>0</v>
      </c>
      <c r="J69" s="82"/>
      <c r="K69" s="82"/>
      <c r="L69" s="82"/>
      <c r="M69" s="45"/>
      <c r="N69" s="97">
        <f>I69</f>
        <v>0</v>
      </c>
    </row>
    <row r="70" spans="1:14" ht="16.5" thickBot="1" x14ac:dyDescent="0.3">
      <c r="A70" s="325" t="s">
        <v>72</v>
      </c>
      <c r="B70" s="326"/>
      <c r="C70" s="326"/>
      <c r="D70" s="326"/>
      <c r="E70" s="326"/>
      <c r="F70" s="326"/>
      <c r="G70" s="326"/>
      <c r="H70" s="327"/>
      <c r="I70" s="27">
        <f>SUM(I67:I69)</f>
        <v>0</v>
      </c>
      <c r="J70" s="74"/>
      <c r="K70" s="74"/>
      <c r="L70" s="74"/>
      <c r="M70" s="45"/>
      <c r="N70" s="40"/>
    </row>
    <row r="71" spans="1:14" ht="19.5" thickTop="1" thickBot="1" x14ac:dyDescent="0.3">
      <c r="A71" s="328" t="s">
        <v>73</v>
      </c>
      <c r="B71" s="329"/>
      <c r="C71" s="329"/>
      <c r="D71" s="329"/>
      <c r="E71" s="329"/>
      <c r="F71" s="329"/>
      <c r="G71" s="329"/>
      <c r="H71" s="329"/>
      <c r="I71" s="329"/>
      <c r="J71" s="329"/>
      <c r="K71" s="330"/>
      <c r="L71" s="74"/>
      <c r="M71" s="45"/>
      <c r="N71" s="77">
        <f>SUM(N67:N69)</f>
        <v>0</v>
      </c>
    </row>
    <row r="72" spans="1:14" x14ac:dyDescent="0.25">
      <c r="A72" s="46"/>
      <c r="B72" s="8"/>
      <c r="C72" s="8"/>
      <c r="D72" s="8"/>
      <c r="E72" s="331"/>
      <c r="F72" s="331"/>
      <c r="G72" s="331"/>
      <c r="H72" s="331"/>
      <c r="I72" s="331"/>
      <c r="J72" s="331"/>
      <c r="K72" s="331"/>
      <c r="L72" s="331"/>
      <c r="M72" s="331"/>
      <c r="N72" s="332"/>
    </row>
    <row r="73" spans="1:14" ht="15.75" thickBot="1" x14ac:dyDescent="0.3">
      <c r="A73" s="46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6"/>
    </row>
    <row r="74" spans="1:14" ht="27" thickBot="1" x14ac:dyDescent="0.3">
      <c r="A74" s="248" t="s">
        <v>74</v>
      </c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50"/>
    </row>
    <row r="75" spans="1:14" ht="15.75" thickBot="1" x14ac:dyDescent="0.3">
      <c r="A75" s="46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26"/>
    </row>
    <row r="76" spans="1:14" ht="24.75" thickBot="1" x14ac:dyDescent="0.3">
      <c r="A76" s="342" t="s">
        <v>75</v>
      </c>
      <c r="B76" s="343"/>
      <c r="C76" s="343"/>
      <c r="D76" s="343"/>
      <c r="E76" s="343"/>
      <c r="F76" s="344"/>
      <c r="G76" s="345"/>
      <c r="H76" s="93" t="s">
        <v>44</v>
      </c>
      <c r="I76" s="16"/>
      <c r="J76" s="8"/>
      <c r="K76" s="8"/>
      <c r="L76" s="8"/>
      <c r="M76" s="8"/>
      <c r="N76" s="93" t="s">
        <v>48</v>
      </c>
    </row>
    <row r="77" spans="1:14" ht="17.25" thickTop="1" thickBot="1" x14ac:dyDescent="0.3">
      <c r="A77" s="102">
        <v>1</v>
      </c>
      <c r="B77" s="346" t="s">
        <v>76</v>
      </c>
      <c r="C77" s="347"/>
      <c r="D77" s="347"/>
      <c r="E77" s="347"/>
      <c r="F77" s="348"/>
      <c r="G77" s="349"/>
      <c r="H77" s="103" t="s">
        <v>77</v>
      </c>
      <c r="I77" s="104"/>
      <c r="J77" s="51"/>
      <c r="K77" s="51"/>
      <c r="L77" s="51"/>
      <c r="M77" s="45"/>
      <c r="N77" s="105">
        <v>0</v>
      </c>
    </row>
    <row r="78" spans="1:14" ht="16.5" thickBot="1" x14ac:dyDescent="0.3">
      <c r="A78" s="106"/>
      <c r="B78" s="107"/>
      <c r="C78" s="107"/>
      <c r="D78" s="107"/>
      <c r="E78" s="107"/>
      <c r="F78" s="45"/>
      <c r="G78" s="45"/>
      <c r="H78" s="74"/>
      <c r="I78" s="74"/>
      <c r="J78" s="51"/>
      <c r="K78" s="51"/>
      <c r="L78" s="51"/>
      <c r="M78" s="45"/>
      <c r="N78" s="108"/>
    </row>
    <row r="79" spans="1:14" ht="19.5" thickTop="1" thickBot="1" x14ac:dyDescent="0.3">
      <c r="A79" s="350" t="s">
        <v>78</v>
      </c>
      <c r="B79" s="351"/>
      <c r="C79" s="351"/>
      <c r="D79" s="351"/>
      <c r="E79" s="351"/>
      <c r="F79" s="351"/>
      <c r="G79" s="351"/>
      <c r="H79" s="351"/>
      <c r="I79" s="351"/>
      <c r="J79" s="352"/>
      <c r="K79" s="104"/>
      <c r="L79" s="8"/>
      <c r="M79" s="109"/>
      <c r="N79" s="110">
        <f>N77</f>
        <v>0</v>
      </c>
    </row>
    <row r="80" spans="1:14" ht="16.5" thickTop="1" thickBot="1" x14ac:dyDescent="0.3">
      <c r="A80" s="4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6"/>
    </row>
    <row r="81" spans="1:14" ht="28.5" thickBot="1" x14ac:dyDescent="0.3">
      <c r="A81" s="353" t="s">
        <v>79</v>
      </c>
      <c r="B81" s="354"/>
      <c r="C81" s="354"/>
      <c r="D81" s="354"/>
      <c r="E81" s="354"/>
      <c r="F81" s="354"/>
      <c r="G81" s="354"/>
      <c r="H81" s="354"/>
      <c r="I81" s="354"/>
      <c r="J81" s="354"/>
      <c r="K81" s="354"/>
      <c r="L81" s="354"/>
      <c r="M81" s="354"/>
      <c r="N81" s="355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18.75" thickTop="1" x14ac:dyDescent="0.25">
      <c r="A83" s="356" t="s">
        <v>23</v>
      </c>
      <c r="B83" s="357"/>
      <c r="C83" s="357"/>
      <c r="D83" s="357"/>
      <c r="E83" s="357"/>
      <c r="F83" s="357"/>
      <c r="G83" s="357"/>
      <c r="H83" s="357"/>
      <c r="I83" s="357"/>
      <c r="J83" s="358"/>
      <c r="K83" s="111"/>
      <c r="L83" s="111"/>
      <c r="M83" s="112"/>
      <c r="N83" s="113">
        <f>N40</f>
        <v>13.98</v>
      </c>
    </row>
    <row r="84" spans="1:14" ht="18" x14ac:dyDescent="0.25">
      <c r="A84" s="333" t="s">
        <v>80</v>
      </c>
      <c r="B84" s="334"/>
      <c r="C84" s="334"/>
      <c r="D84" s="334"/>
      <c r="E84" s="334"/>
      <c r="F84" s="334"/>
      <c r="G84" s="334"/>
      <c r="H84" s="334"/>
      <c r="I84" s="334"/>
      <c r="J84" s="335"/>
      <c r="K84" s="111"/>
      <c r="L84" s="111"/>
      <c r="M84" s="112"/>
      <c r="N84" s="114">
        <f>N57</f>
        <v>0</v>
      </c>
    </row>
    <row r="85" spans="1:14" ht="18" x14ac:dyDescent="0.25">
      <c r="A85" s="333" t="s">
        <v>81</v>
      </c>
      <c r="B85" s="334"/>
      <c r="C85" s="334"/>
      <c r="D85" s="334"/>
      <c r="E85" s="334"/>
      <c r="F85" s="334"/>
      <c r="G85" s="334"/>
      <c r="H85" s="334"/>
      <c r="I85" s="334"/>
      <c r="J85" s="335"/>
      <c r="K85" s="111"/>
      <c r="L85" s="111"/>
      <c r="M85" s="112"/>
      <c r="N85" s="115">
        <f>N64</f>
        <v>0</v>
      </c>
    </row>
    <row r="86" spans="1:14" ht="18" x14ac:dyDescent="0.25">
      <c r="A86" s="333" t="s">
        <v>82</v>
      </c>
      <c r="B86" s="334"/>
      <c r="C86" s="334"/>
      <c r="D86" s="334"/>
      <c r="E86" s="334"/>
      <c r="F86" s="334"/>
      <c r="G86" s="334"/>
      <c r="H86" s="334"/>
      <c r="I86" s="334"/>
      <c r="J86" s="335"/>
      <c r="K86" s="111"/>
      <c r="L86" s="111"/>
      <c r="M86" s="112"/>
      <c r="N86" s="116">
        <f>N71</f>
        <v>0</v>
      </c>
    </row>
    <row r="87" spans="1:14" ht="18.75" thickBot="1" x14ac:dyDescent="0.3">
      <c r="A87" s="336" t="s">
        <v>83</v>
      </c>
      <c r="B87" s="337"/>
      <c r="C87" s="337"/>
      <c r="D87" s="337"/>
      <c r="E87" s="337"/>
      <c r="F87" s="337"/>
      <c r="G87" s="337"/>
      <c r="H87" s="337"/>
      <c r="I87" s="337"/>
      <c r="J87" s="338"/>
      <c r="K87" s="111"/>
      <c r="L87" s="111"/>
      <c r="M87" s="112"/>
      <c r="N87" s="116">
        <f>N77</f>
        <v>0</v>
      </c>
    </row>
    <row r="88" spans="1:14" ht="24.75" thickTop="1" thickBot="1" x14ac:dyDescent="0.3">
      <c r="A88" s="339" t="s">
        <v>84</v>
      </c>
      <c r="B88" s="340"/>
      <c r="C88" s="340"/>
      <c r="D88" s="340"/>
      <c r="E88" s="340"/>
      <c r="F88" s="340"/>
      <c r="G88" s="340"/>
      <c r="H88" s="340"/>
      <c r="I88" s="340"/>
      <c r="J88" s="341"/>
      <c r="K88" s="117"/>
      <c r="L88" s="118"/>
      <c r="M88" s="119"/>
      <c r="N88" s="120">
        <f>SUM(N83:N87)</f>
        <v>13.98</v>
      </c>
    </row>
    <row r="89" spans="1:14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</sheetData>
  <sheetProtection algorithmName="SHA-512" hashValue="PwJZCOBZwgT7/N9ZziucUUwX1p+Tzt76Jh3pLY60MjzE7HcXLEsW/fcsIV7yTvvSspnKKj5GHTOO68Eg71+6aA==" saltValue="JmoCA6vVouAQ0jQ0fgyw2w==" spinCount="100000" sheet="1" objects="1" scenarios="1" selectLockedCells="1" selectUnlockedCells="1"/>
  <mergeCells count="81">
    <mergeCell ref="A85:J85"/>
    <mergeCell ref="A86:J86"/>
    <mergeCell ref="A87:J87"/>
    <mergeCell ref="A88:J88"/>
    <mergeCell ref="A76:G76"/>
    <mergeCell ref="B77:G77"/>
    <mergeCell ref="A79:J79"/>
    <mergeCell ref="A81:N81"/>
    <mergeCell ref="A83:J83"/>
    <mergeCell ref="A84:J84"/>
    <mergeCell ref="A74:N74"/>
    <mergeCell ref="B62:G62"/>
    <mergeCell ref="B63:H63"/>
    <mergeCell ref="A64:K64"/>
    <mergeCell ref="A65:K65"/>
    <mergeCell ref="A66:G66"/>
    <mergeCell ref="B67:G67"/>
    <mergeCell ref="B68:G68"/>
    <mergeCell ref="B69:G69"/>
    <mergeCell ref="A70:H70"/>
    <mergeCell ref="A71:K71"/>
    <mergeCell ref="E72:N72"/>
    <mergeCell ref="B61:G61"/>
    <mergeCell ref="B49:G49"/>
    <mergeCell ref="B50:G50"/>
    <mergeCell ref="B51:G51"/>
    <mergeCell ref="B52:G52"/>
    <mergeCell ref="B53:G53"/>
    <mergeCell ref="B54:G54"/>
    <mergeCell ref="B55:G55"/>
    <mergeCell ref="A56:H56"/>
    <mergeCell ref="A57:K57"/>
    <mergeCell ref="A59:G59"/>
    <mergeCell ref="B60:G60"/>
    <mergeCell ref="A48:G48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46:N46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rintOptions horizontalCentered="1"/>
  <pageMargins left="0.31496062992125984" right="0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GENERAL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12</vt:lpstr>
      <vt:lpstr>11</vt:lpstr>
      <vt:lpstr>13</vt:lpstr>
      <vt:lpstr>14</vt:lpstr>
      <vt:lpstr>EVALUACIÓN DEL PERFIL</vt:lpstr>
      <vt:lpstr>INFORMACIÓN IMPORTANTE</vt:lpstr>
      <vt:lpstr>'1'!Área_de_impresión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'EVALUACIÓN DEL PERFIL'!Títulos_a_imprimir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2014-04-29T15:16:20Z</cp:lastPrinted>
  <dcterms:created xsi:type="dcterms:W3CDTF">2014-02-18T13:10:52Z</dcterms:created>
  <dcterms:modified xsi:type="dcterms:W3CDTF">2014-04-30T06:48:33Z</dcterms:modified>
</cp:coreProperties>
</file>