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EA\"/>
    </mc:Choice>
  </mc:AlternateContent>
  <workbookProtection workbookPassword="E57A" lockStructure="1"/>
  <bookViews>
    <workbookView xWindow="0" yWindow="0" windowWidth="28800" windowHeight="11835" tabRatio="500" firstSheet="1" activeTab="4"/>
  </bookViews>
  <sheets>
    <sheet name="GENERAL" sheetId="1" state="hidden" r:id="rId1"/>
    <sheet name="1" sheetId="18" r:id="rId2"/>
    <sheet name="2" sheetId="19" r:id="rId3"/>
    <sheet name="EVALUACIÓN DEL PERFIL" sheetId="22" r:id="rId4"/>
    <sheet name="INFORMACIÓN IMPORTANTE" sheetId="23" r:id="rId5"/>
    <sheet name="6" sheetId="2" state="hidden" r:id="rId6"/>
    <sheet name="4" sheetId="20" state="hidden" r:id="rId7"/>
    <sheet name="5" sheetId="21" state="hidden" r:id="rId8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9" l="1"/>
  <c r="P2" i="18"/>
  <c r="A7" i="22" l="1"/>
  <c r="A8" i="22" s="1"/>
  <c r="A9" i="22" s="1"/>
  <c r="A10" i="22" s="1"/>
  <c r="A11" i="22" s="1"/>
  <c r="N30" i="18" l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I10" i="19" s="1"/>
  <c r="N27" i="19"/>
  <c r="N22" i="19"/>
  <c r="J10" i="19"/>
  <c r="H10" i="19"/>
  <c r="G10" i="19"/>
  <c r="F10" i="19"/>
  <c r="E10" i="19"/>
  <c r="C10" i="19"/>
  <c r="E5" i="19"/>
  <c r="E4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I10" i="18" s="1"/>
  <c r="N27" i="18"/>
  <c r="N22" i="18"/>
  <c r="J10" i="18"/>
  <c r="G10" i="18"/>
  <c r="F10" i="18"/>
  <c r="E10" i="18"/>
  <c r="C10" i="18"/>
  <c r="E5" i="18"/>
  <c r="E4" i="18"/>
  <c r="P2" i="2"/>
  <c r="E5" i="2"/>
  <c r="E4" i="2"/>
  <c r="N10" i="2"/>
  <c r="N40" i="2"/>
  <c r="N37" i="2"/>
  <c r="N32" i="2"/>
  <c r="N27" i="2"/>
  <c r="N22" i="2"/>
  <c r="E16" i="18"/>
  <c r="D14" i="19"/>
  <c r="D14" i="20"/>
  <c r="E16" i="21"/>
  <c r="D20" i="2"/>
  <c r="N40" i="19" l="1"/>
  <c r="N92" i="19" s="1"/>
  <c r="N97" i="19" s="1"/>
  <c r="N10" i="19"/>
  <c r="N40" i="18"/>
  <c r="N92" i="18" s="1"/>
  <c r="N97" i="18" s="1"/>
  <c r="N10" i="21"/>
  <c r="I10" i="21"/>
  <c r="H10" i="18"/>
  <c r="N10" i="18" s="1"/>
  <c r="Z2" i="1"/>
  <c r="D14" i="18"/>
  <c r="D20" i="19"/>
  <c r="E18" i="20"/>
  <c r="D20" i="21"/>
  <c r="A10" i="20"/>
  <c r="A10" i="21"/>
  <c r="A10" i="18"/>
  <c r="D14" i="2"/>
  <c r="A10" i="2"/>
  <c r="A10" i="19"/>
  <c r="D14" i="21"/>
  <c r="E18" i="2"/>
  <c r="D20" i="20"/>
  <c r="D20" i="18"/>
  <c r="E18" i="21"/>
  <c r="E16" i="19"/>
  <c r="E16" i="20"/>
  <c r="E18" i="18"/>
  <c r="E16" i="2"/>
  <c r="E18" i="19"/>
  <c r="E3" i="19" l="1"/>
  <c r="E3" i="18"/>
  <c r="E3" i="21"/>
  <c r="E3" i="20"/>
  <c r="E3" i="2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s="1"/>
  <c r="I10" i="2" l="1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<sst xmlns="http://schemas.openxmlformats.org/spreadsheetml/2006/main" count="672" uniqueCount="222">
  <si>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</si>
  <si>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</si>
  <si>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</si>
  <si>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</si>
  <si>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</si>
  <si>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</si>
  <si>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</si>
  <si>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</si>
  <si>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</si>
  <si>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</si>
  <si>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</si>
  <si>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</si>
  <si>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</si>
  <si>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</si>
  <si>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</si>
  <si>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</si>
  <si>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</si>
  <si>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</si>
  <si>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</si>
  <si>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</si>
  <si>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</si>
  <si>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</si>
  <si>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</si>
  <si>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</si>
  <si>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</si>
  <si>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</si>
  <si>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</si>
  <si>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</si>
  <si>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</si>
  <si>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</si>
  <si>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</si>
  <si>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</si>
  <si>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</si>
  <si>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</si>
  <si>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</si>
  <si>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</si>
  <si>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</si>
  <si>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</si>
  <si>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</si>
  <si>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</si>
  <si>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</si>
  <si>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</si>
  <si>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</si>
  <si>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</si>
  <si>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</si>
  <si>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</si>
  <si>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</si>
  <si>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</si>
  <si>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</si>
  <si>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</si>
  <si>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</si>
  <si>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</si>
  <si>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</si>
  <si>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</si>
  <si>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</si>
  <si>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</si>
  <si>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</si>
  <si>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</si>
  <si>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</si>
  <si>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</si>
  <si>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</si>
  <si>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</si>
  <si>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</si>
  <si>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</si>
  <si>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</si>
  <si>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</si>
  <si>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</si>
  <si>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</si>
  <si>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</si>
  <si>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</si>
  <si>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</si>
  <si>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</si>
  <si>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</si>
  <si>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</si>
  <si>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</si>
  <si>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</si>
  <si>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</si>
  <si>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</si>
  <si>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</si>
  <si>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</si>
  <si>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</si>
  <si>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</si>
  <si>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</si>
  <si>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</si>
  <si>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</si>
  <si>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</si>
  <si>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</si>
  <si>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</si>
  <si>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</si>
  <si>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</si>
  <si>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</si>
  <si>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</si>
  <si>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</si>
  <si>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</si>
  <si>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</si>
  <si>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</si>
  <si>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</si>
  <si>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</si>
  <si>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CIENCIAS ECONÓMICAS Y ADMINISTRATIVAS</t>
  </si>
  <si>
    <t>CEA-P-04-4</t>
  </si>
  <si>
    <t>PEÑA MONTOYA</t>
  </si>
  <si>
    <t>CLAUDIA CECILIA</t>
  </si>
  <si>
    <t>claudia.pena@correounivalle.edu.co</t>
  </si>
  <si>
    <t>CALLE 49 NO 12C-28 VILLA COLOMBIA</t>
  </si>
  <si>
    <t>CALI</t>
  </si>
  <si>
    <t>INGENIERO INDUSTRIAL/UNIVERSIDAD AUTONOMA DE OCCIDENTE/1999</t>
  </si>
  <si>
    <t>ESPECIALISTA EN LOGISTICA/UNIVERSIDAD DEL VALLE/2010</t>
  </si>
  <si>
    <t>MASTER OF SCIENCE PASS/UNIVERSIDAD LANCASTER/2002</t>
  </si>
  <si>
    <t xml:space="preserve">DOCTOR EN INGENIERIA /UNIVERSIDAD DEL VALLE /ACTUALMENTE EN ULTIMO SEMESTRE </t>
  </si>
  <si>
    <t>JURADO ATUESTA</t>
  </si>
  <si>
    <t>DANIEL</t>
  </si>
  <si>
    <t>3152986062 / 3103919815</t>
  </si>
  <si>
    <t>CARRERA 12 NO. 69-242 T 3 APTO 103 PORTAL DEL BOSQUE</t>
  </si>
  <si>
    <t>dajulogis@yahoo.com</t>
  </si>
  <si>
    <t>ADMINISTRADOR DE EMPRESAS / UNIVERSIDAD DEL TOLIMA/2002</t>
  </si>
  <si>
    <t>ESPECIALISTA EN LOGISTICA EMPRESARIAL/FUNDACION UNIVERSITARIA DEL AREA ANDINA/2003</t>
  </si>
  <si>
    <t>MAGISTER EN GESTION LOGISTICA/ESCUELA NAVAL DE CADETES ALMIRANTE PADILLA/2012</t>
  </si>
  <si>
    <t>SALAZAR VILLALBA</t>
  </si>
  <si>
    <t>CARLOS ALBERTO</t>
  </si>
  <si>
    <t>carlos-salazar@msn.com</t>
  </si>
  <si>
    <t>CARRERA 20 NO 44-226 BLOQUE 3 APTO 402 CONJUNTO CERRADO BOSQUE REAL</t>
  </si>
  <si>
    <t>ECONOMISTA/UNIVERSIDAD DE IBAGUE/2001</t>
  </si>
  <si>
    <t>ESPECIALISTA EN MARKETING ESTRATEGICO Y NEGOCIOS INERNACIONALES/UNIVERSIDAD DE IBAGUE/2006/ ESPECIALISTA EN COMUNICACIÓN PARA LA DOCENCIA / UNIVERSIDAD DE IBAGUE/2008</t>
  </si>
  <si>
    <t>MAGISTER EN INNOVACION PARA EL DESARROLLO EMPRESARIAL/ TECNOLOGICO DE MONTERREY/2011</t>
  </si>
  <si>
    <t>OLIVEROS ARIZA</t>
  </si>
  <si>
    <t>JUAN CARLOS</t>
  </si>
  <si>
    <t>oliverosariza@gmail.com</t>
  </si>
  <si>
    <t>FLAT 3 BEDFORD COURT MOWBRAY ROAD SE 19 2RW</t>
  </si>
  <si>
    <t xml:space="preserve">LONDRES </t>
  </si>
  <si>
    <t>PROFESIONAL EN LENGUAS EXTRANJERAS Y NEGOCIOS INTERNACIONALES/UNIVERSIDAD DEL TOLIMA/2009</t>
  </si>
  <si>
    <t>MASTER  OF SCIENCE IN LOGISTICS AND SUPPLY CHAIN MANAGEMENT/WESTMINSTER UNIVERSITY (LONDRES)/2012</t>
  </si>
  <si>
    <t>NO REGISTRA</t>
  </si>
  <si>
    <t>ELECTRONICO</t>
  </si>
  <si>
    <t xml:space="preserve">CAMPOS MORALES </t>
  </si>
  <si>
    <t>LUZ ASTRID</t>
  </si>
  <si>
    <t>2779914-3202703512</t>
  </si>
  <si>
    <t>cluzastrid@gmail.com</t>
  </si>
  <si>
    <t>MANZANA F CASA 16 GIRASOL EL VERGEL</t>
  </si>
  <si>
    <t>PROFESIONAL EN MERCADOTECNIA/ UNIVERSIDAD DE IBAGUE/ 1989</t>
  </si>
  <si>
    <t>ESPECIALISTA EN GERENCIA DE NEGOCIOS INTERNACIONALES/ UNIVERSIDAD ANTONIO NARIÑO/ 1999</t>
  </si>
  <si>
    <t>MAGISTER EN ADMINISTRACION/ UNIVERSIDAD NACIONAL/ 2007</t>
  </si>
  <si>
    <t>NO CUMPLE NI CERTIFICA EXPERIENCIA</t>
  </si>
  <si>
    <t>NO CUMPLE PERFIL, POR QUE MAESTRIA NO SE AJUSTA A LO SOLICITADO</t>
  </si>
  <si>
    <t xml:space="preserve">COEXITO / 1467 DIAS = 4.07 AÑOS = 4.07 PUNTOS
SODIMAC / 967 DIAS = 2.69 AÑOS = 2.69 PUNTOS 
</t>
  </si>
  <si>
    <t xml:space="preserve">UNIVERSIDAD DEL TOLIMA /  CATEDRA = 730,4 HORAS = 1.52 PUNTOS
UNIVERSIDAD DEL TOLIMA /  CATEDRA = 94 HORAS     = 0.20 PUNTOS
FUNDES /                              CATEDRA = 128 HORAS    = 0.27 PUNTOS
</t>
  </si>
  <si>
    <t>UNIVERSIDAD DE IBAGUE / TIEMPO COMPLETO / 4324 HORAS = 5 PUNTOS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</si>
  <si>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</si>
  <si>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</si>
  <si>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</si>
  <si>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</si>
  <si>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</si>
  <si>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</si>
  <si>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</si>
  <si>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</si>
  <si>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</si>
  <si>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</si>
  <si>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</si>
  <si>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</si>
  <si>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VAC/BENÍTEZ/YOLANDA O.</t>
  </si>
  <si>
    <t xml:space="preserve">                                                      EVALUACIÓN DE LAS HOJAS DE VIDA PARA EL CUMPLIMIENTO DEL PERFIL DE LOS ASPIRANTES AL CÓDIGO DE CONCURSO CEA-P-04-4</t>
  </si>
  <si>
    <t xml:space="preserve">PROFESIONAL EN CIENCIAS ECONÓMICAS O ADMINISTRATIVAS, O INGENIERO INDUSTRIAL, CON MAESTRÍA O DOCTORADO EN LOGÍSTICA O INNOVACIÓN EN PROCESOS ADMINISTRATIVOS, Y CON EXPERIENCIA MÍNIMA DE DOS AÑOS EN INVESTIGACIÓN O EN DOCENCIA UNIVERSITARIA.  </t>
  </si>
  <si>
    <t>JURADO ATUESTA DANIEL</t>
  </si>
  <si>
    <t>ESPECIALISTA EN LOGISTICA EMPRESARIAL/FUNDACION UNIVERSITARIA DEL AREA ANDINA/2003
MAGISTER EN GESTION LOGISTICA/ESCUELA NAVAL DE CADETES ALMIRANTE PADILLA/2012</t>
  </si>
  <si>
    <t>SALAZAR VILLALBA CARLOS ALBERTO</t>
  </si>
  <si>
    <t>ESPECIALISTA EN MARKETING ESTRATEGICO Y NEGOCIOS INERNACIONALES/UNIVERSIDAD DE IBAGUE/2006/ ESPECIALISTA EN COMUNICACIÓN PARA LA DOCENCIA / UNIVERSIDAD DE IBAGUE/2008
MAGISTER EN INNOVACION PARA EL DESARROLLO EMPRESARIAL/ TECNOLOGICO DE MONTERREY/2011</t>
  </si>
  <si>
    <t>PEÑA MONTOYA CLAUDIA CECILIA</t>
  </si>
  <si>
    <t>OLIVEROS ARIZA JUAN CARLOS</t>
  </si>
  <si>
    <t>CAMPOS MORALES LUZ ASTRID</t>
  </si>
  <si>
    <t xml:space="preserve">ESPECIALISTA EN LOGISTICA/UNIVERSIDAD DEL VALLE/2010
MASTER OF SCIENCE PASS/UNIVERSIDAD LANCASTER/2002
DOCTOR EN INGENIERIA /UNIVERSIDAD DEL VALLE /ACTUALMENTE EN ULTIMO SEMESTRE </t>
  </si>
  <si>
    <t>ESPECIALISTA EN GERENCIA DE NEGOCIOS INTERNACIONALES/ UNIVERSIDAD ANTONIO NARIÑO/ 1999
MAGISTER EN ADMINISTRACION/ UNIVERSIDAD NACIONAL/ 2007</t>
  </si>
  <si>
    <r>
      <t xml:space="preserve">NO PRESELECCIONADO
</t>
    </r>
    <r>
      <rPr>
        <sz val="9"/>
        <rFont val="Arial"/>
        <family val="2"/>
      </rPr>
      <t>EL TÍTULO DE POSGRADO NO CORRESPONDE AL REQUERIDO EN EL PERFIL</t>
    </r>
  </si>
  <si>
    <r>
      <t xml:space="preserve">NO PRESELECCIONADO
</t>
    </r>
    <r>
      <rPr>
        <sz val="9"/>
        <rFont val="Arial"/>
        <family val="2"/>
      </rPr>
      <t>NO CERTIFICA LA EXPERIENCIA MÍNIMA REQUERIDA EN EL ÁREA DEL PERFIL</t>
    </r>
  </si>
  <si>
    <t>3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</si>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</sst>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horizontal="center" vertical="center" wrapText="1"/>
    </xf>
    <xf numFmtId="4" fontId="1" fillId="0" borderId="91" xfId="0" applyNumberFormat="1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justify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7" fillId="0" borderId="4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2" fontId="30" fillId="0" borderId="46" xfId="4" applyNumberFormat="1" applyFont="1" applyBorder="1" applyAlignment="1">
      <alignment horizontal="center" vertical="center" wrapText="1"/>
    </xf>
    <xf numFmtId="2" fontId="30" fillId="0" borderId="7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5" borderId="61" xfId="4" applyFont="1" applyFill="1" applyBorder="1" applyAlignment="1">
      <alignment horizontal="center" vertical="center" wrapText="1"/>
    </xf>
    <xf numFmtId="0" fontId="9" fillId="5" borderId="64" xfId="4" applyFont="1" applyFill="1" applyBorder="1" applyAlignment="1">
      <alignment horizontal="center" vertical="center" wrapText="1"/>
    </xf>
    <xf numFmtId="0" fontId="9" fillId="5" borderId="13" xfId="4" applyFont="1" applyFill="1" applyBorder="1" applyAlignment="1">
      <alignment horizontal="center" vertical="center" wrapText="1"/>
    </xf>
    <xf numFmtId="0" fontId="9" fillId="5" borderId="15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666750</xdr:colOff>
      <xdr:row>3</xdr:row>
      <xdr:rowOff>95250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21145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-salazar@msn.com" TargetMode="External"/><Relationship Id="rId2" Type="http://schemas.openxmlformats.org/officeDocument/2006/relationships/hyperlink" Target="mailto:dajulogis@yahoo.com" TargetMode="External"/><Relationship Id="rId1" Type="http://schemas.openxmlformats.org/officeDocument/2006/relationships/hyperlink" Target="mailto:claudia.pena@correounivalle.edu.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luzastrid@gmail.com" TargetMode="External"/><Relationship Id="rId4" Type="http://schemas.openxmlformats.org/officeDocument/2006/relationships/hyperlink" Target="mailto:oliverosariz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topLeftCell="G1" zoomScale="80" zoomScaleNormal="80" workbookViewId="0">
      <selection activeCell="M10" sqref="M10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" width="21.5703125" style="3" bestFit="1" customWidth="1"/>
    <col min="26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9" t="s">
        <v>98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Z1" s="121">
        <f>COUNTA(C:C)-1</f>
        <v>5</v>
      </c>
    </row>
    <row r="2" spans="1:26" ht="17.25" thickBot="1" x14ac:dyDescent="0.35">
      <c r="A2" s="199" t="s">
        <v>99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03" t="s">
        <v>93</v>
      </c>
      <c r="B3" s="193" t="s">
        <v>91</v>
      </c>
      <c r="C3" s="193" t="s">
        <v>92</v>
      </c>
      <c r="D3" s="193" t="s">
        <v>89</v>
      </c>
      <c r="E3" s="193" t="s">
        <v>90</v>
      </c>
      <c r="F3" s="193" t="s">
        <v>0</v>
      </c>
      <c r="G3" s="193" t="s">
        <v>1</v>
      </c>
      <c r="H3" s="193" t="s">
        <v>2</v>
      </c>
      <c r="I3" s="206" t="s">
        <v>3</v>
      </c>
      <c r="J3" s="209" t="s">
        <v>4</v>
      </c>
      <c r="K3" s="210"/>
      <c r="L3" s="210"/>
      <c r="M3" s="211"/>
      <c r="N3" s="193" t="s">
        <v>5</v>
      </c>
      <c r="O3" s="193" t="s">
        <v>88</v>
      </c>
      <c r="P3" s="193" t="s">
        <v>6</v>
      </c>
      <c r="Q3" s="201" t="s">
        <v>16</v>
      </c>
      <c r="R3" s="201" t="s">
        <v>17</v>
      </c>
      <c r="S3" s="201" t="s">
        <v>18</v>
      </c>
      <c r="T3" s="201" t="s">
        <v>19</v>
      </c>
      <c r="U3" s="201" t="s">
        <v>20</v>
      </c>
      <c r="V3" s="201" t="s">
        <v>21</v>
      </c>
      <c r="W3" s="201" t="s">
        <v>22</v>
      </c>
      <c r="X3" s="196" t="s">
        <v>97</v>
      </c>
      <c r="Y3" s="192" t="s">
        <v>6</v>
      </c>
    </row>
    <row r="4" spans="1:26" s="1" customFormat="1" ht="15.75" customHeight="1" thickBot="1" x14ac:dyDescent="0.25">
      <c r="A4" s="204"/>
      <c r="B4" s="194"/>
      <c r="C4" s="194"/>
      <c r="D4" s="194"/>
      <c r="E4" s="194"/>
      <c r="F4" s="194"/>
      <c r="G4" s="194"/>
      <c r="H4" s="194"/>
      <c r="I4" s="208"/>
      <c r="J4" s="206" t="s">
        <v>7</v>
      </c>
      <c r="K4" s="123"/>
      <c r="L4" s="123" t="s">
        <v>8</v>
      </c>
      <c r="M4" s="124"/>
      <c r="N4" s="194"/>
      <c r="O4" s="194"/>
      <c r="P4" s="194"/>
      <c r="Q4" s="202"/>
      <c r="R4" s="202"/>
      <c r="S4" s="202"/>
      <c r="T4" s="202"/>
      <c r="U4" s="202"/>
      <c r="V4" s="202"/>
      <c r="W4" s="202"/>
      <c r="X4" s="197"/>
      <c r="Y4" s="192"/>
    </row>
    <row r="5" spans="1:26" s="1" customFormat="1" ht="13.5" customHeight="1" thickBot="1" x14ac:dyDescent="0.25">
      <c r="A5" s="205"/>
      <c r="B5" s="195"/>
      <c r="C5" s="195"/>
      <c r="D5" s="195"/>
      <c r="E5" s="195"/>
      <c r="F5" s="195"/>
      <c r="G5" s="195"/>
      <c r="H5" s="195"/>
      <c r="I5" s="207"/>
      <c r="J5" s="207"/>
      <c r="K5" s="124" t="s">
        <v>85</v>
      </c>
      <c r="L5" s="126" t="s">
        <v>86</v>
      </c>
      <c r="M5" s="126" t="s">
        <v>87</v>
      </c>
      <c r="N5" s="195"/>
      <c r="O5" s="195"/>
      <c r="P5" s="195"/>
      <c r="Q5" s="202"/>
      <c r="R5" s="202"/>
      <c r="S5" s="202"/>
      <c r="T5" s="202"/>
      <c r="U5" s="202"/>
      <c r="V5" s="202"/>
      <c r="W5" s="202"/>
      <c r="X5" s="198"/>
      <c r="Y5" s="192"/>
    </row>
    <row r="6" spans="1:26" s="1" customFormat="1" ht="38.25" x14ac:dyDescent="0.2">
      <c r="A6" s="189" t="s">
        <v>172</v>
      </c>
      <c r="B6" s="130" t="s">
        <v>94</v>
      </c>
      <c r="C6" s="125">
        <v>66985663</v>
      </c>
      <c r="D6" s="125" t="s">
        <v>100</v>
      </c>
      <c r="E6" s="125" t="s">
        <v>101</v>
      </c>
      <c r="F6" s="125">
        <v>3127914402</v>
      </c>
      <c r="G6" s="127" t="s">
        <v>102</v>
      </c>
      <c r="H6" s="125" t="s">
        <v>103</v>
      </c>
      <c r="I6" s="125" t="s">
        <v>104</v>
      </c>
      <c r="J6" s="125" t="s">
        <v>105</v>
      </c>
      <c r="K6" s="125" t="s">
        <v>106</v>
      </c>
      <c r="L6" s="125" t="s">
        <v>107</v>
      </c>
      <c r="M6" s="125" t="s">
        <v>108</v>
      </c>
      <c r="N6" s="125">
        <v>45</v>
      </c>
      <c r="O6" s="125" t="s">
        <v>96</v>
      </c>
      <c r="P6" s="128"/>
      <c r="Q6" s="131">
        <f>'6'!C10</f>
        <v>0</v>
      </c>
      <c r="R6" s="151">
        <f>'6'!E10</f>
        <v>0</v>
      </c>
      <c r="S6" s="151">
        <f>'6'!F10</f>
        <v>0</v>
      </c>
      <c r="T6" s="151">
        <f>'6'!G10</f>
        <v>0</v>
      </c>
      <c r="U6" s="151">
        <f>'6'!N27</f>
        <v>0</v>
      </c>
      <c r="V6" s="151">
        <f>'6'!N32</f>
        <v>0</v>
      </c>
      <c r="W6" s="151">
        <f>'6'!N37</f>
        <v>0</v>
      </c>
      <c r="X6" s="162">
        <f>'6'!N40</f>
        <v>0</v>
      </c>
      <c r="Y6" s="165" t="s">
        <v>142</v>
      </c>
    </row>
    <row r="7" spans="1:26" s="2" customFormat="1" ht="45" x14ac:dyDescent="0.2">
      <c r="A7" s="190" t="s">
        <v>173</v>
      </c>
      <c r="B7" s="133" t="s">
        <v>94</v>
      </c>
      <c r="C7" s="122">
        <v>93130101</v>
      </c>
      <c r="D7" s="122" t="s">
        <v>109</v>
      </c>
      <c r="E7" s="122" t="s">
        <v>110</v>
      </c>
      <c r="F7" s="122" t="s">
        <v>111</v>
      </c>
      <c r="G7" s="152" t="s">
        <v>113</v>
      </c>
      <c r="H7" s="161" t="s">
        <v>112</v>
      </c>
      <c r="I7" s="122" t="s">
        <v>95</v>
      </c>
      <c r="J7" s="122" t="s">
        <v>114</v>
      </c>
      <c r="K7" s="122" t="s">
        <v>115</v>
      </c>
      <c r="L7" s="122" t="s">
        <v>116</v>
      </c>
      <c r="M7" s="122" t="s">
        <v>131</v>
      </c>
      <c r="N7" s="122">
        <v>32</v>
      </c>
      <c r="O7" s="122" t="s">
        <v>96</v>
      </c>
      <c r="P7" s="129"/>
      <c r="Q7" s="132"/>
      <c r="R7" s="133"/>
      <c r="S7" s="133"/>
      <c r="T7" s="133"/>
      <c r="U7" s="133"/>
      <c r="V7" s="133"/>
      <c r="W7" s="133"/>
      <c r="X7" s="163"/>
      <c r="Y7" s="164"/>
    </row>
    <row r="8" spans="1:26" s="2" customFormat="1" ht="76.5" x14ac:dyDescent="0.2">
      <c r="A8" s="190" t="s">
        <v>174</v>
      </c>
      <c r="B8" s="133" t="s">
        <v>94</v>
      </c>
      <c r="C8" s="122">
        <v>93404023</v>
      </c>
      <c r="D8" s="122" t="s">
        <v>117</v>
      </c>
      <c r="E8" s="122" t="s">
        <v>118</v>
      </c>
      <c r="F8" s="122">
        <v>3132055851</v>
      </c>
      <c r="G8" s="152" t="s">
        <v>119</v>
      </c>
      <c r="H8" s="122" t="s">
        <v>120</v>
      </c>
      <c r="I8" s="122" t="s">
        <v>95</v>
      </c>
      <c r="J8" s="122" t="s">
        <v>121</v>
      </c>
      <c r="K8" s="122" t="s">
        <v>122</v>
      </c>
      <c r="L8" s="122" t="s">
        <v>123</v>
      </c>
      <c r="M8" s="122" t="s">
        <v>131</v>
      </c>
      <c r="N8" s="122">
        <v>13</v>
      </c>
      <c r="O8" s="122" t="s">
        <v>96</v>
      </c>
      <c r="P8" s="129"/>
      <c r="Q8" s="132"/>
      <c r="R8" s="133"/>
      <c r="S8" s="133"/>
      <c r="T8" s="133"/>
      <c r="U8" s="133"/>
      <c r="V8" s="133"/>
      <c r="W8" s="133"/>
      <c r="X8" s="163"/>
      <c r="Y8" s="164"/>
    </row>
    <row r="9" spans="1:26" s="2" customFormat="1" ht="51" x14ac:dyDescent="0.2">
      <c r="A9" s="190" t="s">
        <v>175</v>
      </c>
      <c r="B9" s="133" t="s">
        <v>94</v>
      </c>
      <c r="C9" s="122">
        <v>5855039</v>
      </c>
      <c r="D9" s="122" t="s">
        <v>124</v>
      </c>
      <c r="E9" s="122" t="s">
        <v>125</v>
      </c>
      <c r="F9" s="122">
        <v>7912111412</v>
      </c>
      <c r="G9" s="152" t="s">
        <v>126</v>
      </c>
      <c r="H9" s="122" t="s">
        <v>127</v>
      </c>
      <c r="I9" s="122" t="s">
        <v>128</v>
      </c>
      <c r="J9" s="122" t="s">
        <v>129</v>
      </c>
      <c r="K9" s="122" t="s">
        <v>131</v>
      </c>
      <c r="L9" s="122" t="s">
        <v>130</v>
      </c>
      <c r="M9" s="122" t="s">
        <v>131</v>
      </c>
      <c r="N9" s="122">
        <v>9</v>
      </c>
      <c r="O9" s="122" t="s">
        <v>132</v>
      </c>
      <c r="P9" s="129"/>
      <c r="Q9" s="132"/>
      <c r="R9" s="133"/>
      <c r="S9" s="133"/>
      <c r="T9" s="133"/>
      <c r="U9" s="133"/>
      <c r="V9" s="133"/>
      <c r="W9" s="133"/>
      <c r="X9" s="163"/>
      <c r="Y9" s="165" t="s">
        <v>141</v>
      </c>
    </row>
    <row r="10" spans="1:26" s="2" customFormat="1" ht="38.25" x14ac:dyDescent="0.2">
      <c r="A10" s="190" t="s">
        <v>176</v>
      </c>
      <c r="B10" s="133" t="s">
        <v>94</v>
      </c>
      <c r="C10" s="122">
        <v>38254536</v>
      </c>
      <c r="D10" s="122" t="s">
        <v>133</v>
      </c>
      <c r="E10" s="122" t="s">
        <v>134</v>
      </c>
      <c r="F10" s="122" t="s">
        <v>135</v>
      </c>
      <c r="G10" s="152" t="s">
        <v>136</v>
      </c>
      <c r="H10" s="122" t="s">
        <v>137</v>
      </c>
      <c r="I10" s="122" t="s">
        <v>95</v>
      </c>
      <c r="J10" s="122" t="s">
        <v>138</v>
      </c>
      <c r="K10" s="122" t="s">
        <v>139</v>
      </c>
      <c r="L10" s="122" t="s">
        <v>140</v>
      </c>
      <c r="M10" s="122" t="s">
        <v>131</v>
      </c>
      <c r="N10" s="122">
        <v>33</v>
      </c>
      <c r="O10" s="122" t="s">
        <v>96</v>
      </c>
      <c r="P10" s="129"/>
      <c r="Q10" s="132"/>
      <c r="R10" s="133"/>
      <c r="S10" s="133"/>
      <c r="T10" s="133"/>
      <c r="U10" s="133"/>
      <c r="V10" s="133"/>
      <c r="W10" s="133"/>
      <c r="X10" s="163"/>
      <c r="Y10" s="165" t="s">
        <v>142</v>
      </c>
    </row>
    <row r="11" spans="1:26" s="1" customFormat="1" ht="12.75" x14ac:dyDescent="0.2">
      <c r="A11" s="190" t="s">
        <v>177</v>
      </c>
      <c r="B11" s="133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12.75" x14ac:dyDescent="0.2">
      <c r="A12" s="190" t="s">
        <v>178</v>
      </c>
      <c r="B12" s="133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190" t="s">
        <v>179</v>
      </c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190" t="s">
        <v>180</v>
      </c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12.75" x14ac:dyDescent="0.2">
      <c r="A15" s="190" t="s">
        <v>181</v>
      </c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12.75" x14ac:dyDescent="0.2">
      <c r="A16" s="190" t="s">
        <v>182</v>
      </c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190" t="s">
        <v>183</v>
      </c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190" t="s">
        <v>184</v>
      </c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190" t="s">
        <v>185</v>
      </c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190" t="s">
        <v>186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190" t="s">
        <v>187</v>
      </c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190" t="s">
        <v>188</v>
      </c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190" t="s">
        <v>189</v>
      </c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190" t="s">
        <v>190</v>
      </c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190" t="s">
        <v>191</v>
      </c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190" t="s">
        <v>192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190" t="s">
        <v>193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190" t="s">
        <v>194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190" t="s">
        <v>195</v>
      </c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190" t="s">
        <v>196</v>
      </c>
      <c r="B30" s="138"/>
      <c r="C30" s="139"/>
      <c r="D30" s="139"/>
      <c r="E30" s="140"/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190" t="s">
        <v>197</v>
      </c>
      <c r="B31" s="138"/>
      <c r="C31" s="139"/>
      <c r="D31" s="139"/>
      <c r="E31" s="144"/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190" t="s">
        <v>198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190" t="s">
        <v>199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190" t="s">
        <v>200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190" t="s">
        <v>201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190" t="s">
        <v>202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190" t="s">
        <v>203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190" t="s">
        <v>204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190" t="s">
        <v>205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190" t="s">
        <v>206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190" t="s">
        <v>207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190" t="s">
        <v>208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190" t="s">
        <v>209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190" t="s">
        <v>210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190" t="s">
        <v>211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190" t="s">
        <v>212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190" t="s">
        <v>213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190" t="s">
        <v>214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190" t="s">
        <v>215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190" t="s">
        <v>216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190" t="s">
        <v>217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190" t="s">
        <v>218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190" t="s">
        <v>219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190" t="s">
        <v>220</v>
      </c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191" t="s">
        <v>221</v>
      </c>
      <c r="B55" s="145"/>
      <c r="C55" s="146"/>
      <c r="D55" s="146"/>
      <c r="E55" s="147"/>
      <c r="F55" s="147"/>
      <c r="G55" s="147"/>
      <c r="H55" s="147"/>
      <c r="I55" s="147"/>
      <c r="J55" s="145"/>
      <c r="K55" s="145"/>
      <c r="L55" s="145"/>
      <c r="M55" s="145"/>
      <c r="N55" s="145"/>
      <c r="O55" s="145"/>
      <c r="P55" s="148"/>
      <c r="Q55" s="149"/>
      <c r="R55" s="145"/>
      <c r="S55" s="145"/>
      <c r="T55" s="145"/>
      <c r="U55" s="145"/>
      <c r="V55" s="145"/>
      <c r="W55" s="145"/>
      <c r="X55" s="150"/>
    </row>
  </sheetData>
  <autoFilter ref="B3:WVX6">
    <filterColumn colId="8" showButton="0"/>
    <filterColumn colId="9" showButton="0"/>
    <filterColumn colId="10" showButton="0"/>
  </autoFilter>
  <mergeCells count="25"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Y3:Y5"/>
    <mergeCell ref="N3:N5"/>
    <mergeCell ref="P3:P5"/>
    <mergeCell ref="B3:B5"/>
    <mergeCell ref="C3:C5"/>
    <mergeCell ref="E3:E5"/>
    <mergeCell ref="O3:O5"/>
    <mergeCell ref="F3:F5"/>
    <mergeCell ref="G3:G5"/>
    <mergeCell ref="X3:X5"/>
  </mergeCells>
  <hyperlinks>
    <hyperlink ref="G6" r:id="rId1"/>
    <hyperlink ref="G7" r:id="rId2"/>
    <hyperlink ref="G8" r:id="rId3"/>
    <hyperlink ref="G9" r:id="rId4"/>
    <hyperlink ref="G1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O9" sqref="O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8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6"/>
      <c r="B1" s="217"/>
      <c r="C1" s="220" t="s">
        <v>9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6" ht="51" customHeight="1" thickBot="1" x14ac:dyDescent="0.3">
      <c r="A2" s="218"/>
      <c r="B2" s="219"/>
      <c r="C2" s="220" t="s">
        <v>10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P2" s="160">
        <f ca="1">MATCH(MID(CELL("nombrearchivo",'1'!E9),FIND("]", CELL("nombrearchivo",'1'!E9),1)+1,LEN(CELL("nombrearchivo",'1'!E9))-FIND("]",CELL("nombrearchivo",'1'!E9),1)),GENERAL!A6:A50,0)</f>
        <v>2</v>
      </c>
    </row>
    <row r="3" spans="1:16" ht="15.75" x14ac:dyDescent="0.25">
      <c r="A3" s="223" t="s">
        <v>11</v>
      </c>
      <c r="B3" s="224"/>
      <c r="C3" s="224"/>
      <c r="D3" s="224"/>
      <c r="E3" s="7" t="str">
        <f>GENERAL!Z$2</f>
        <v>PLANTA</v>
      </c>
      <c r="F3" s="225"/>
      <c r="G3" s="225"/>
      <c r="H3" s="225"/>
      <c r="I3" s="225"/>
      <c r="J3" s="225"/>
      <c r="K3" s="225"/>
      <c r="L3" s="225"/>
      <c r="M3" s="225"/>
      <c r="N3" s="226"/>
    </row>
    <row r="4" spans="1:16" ht="15.75" x14ac:dyDescent="0.25">
      <c r="A4" s="212" t="s">
        <v>12</v>
      </c>
      <c r="B4" s="213"/>
      <c r="C4" s="213"/>
      <c r="D4" s="213"/>
      <c r="E4" s="8" t="str">
        <f>GENERAL!A$2</f>
        <v>CEA-P-04-4</v>
      </c>
      <c r="F4" s="214"/>
      <c r="G4" s="214"/>
      <c r="H4" s="214"/>
      <c r="I4" s="214"/>
      <c r="J4" s="214"/>
      <c r="K4" s="214"/>
      <c r="L4" s="214"/>
      <c r="M4" s="214"/>
      <c r="N4" s="215"/>
    </row>
    <row r="5" spans="1:16" ht="15.75" x14ac:dyDescent="0.25">
      <c r="A5" s="212" t="s">
        <v>13</v>
      </c>
      <c r="B5" s="213"/>
      <c r="C5" s="213"/>
      <c r="D5" s="21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233" t="s">
        <v>15</v>
      </c>
      <c r="B8" s="234"/>
      <c r="C8" s="237" t="s">
        <v>16</v>
      </c>
      <c r="D8" s="155"/>
      <c r="E8" s="239" t="s">
        <v>17</v>
      </c>
      <c r="F8" s="239" t="s">
        <v>18</v>
      </c>
      <c r="G8" s="239" t="s">
        <v>19</v>
      </c>
      <c r="H8" s="239" t="s">
        <v>20</v>
      </c>
      <c r="I8" s="239" t="s">
        <v>21</v>
      </c>
      <c r="J8" s="241" t="s">
        <v>22</v>
      </c>
      <c r="K8" s="156"/>
      <c r="L8" s="243"/>
      <c r="M8" s="243"/>
      <c r="N8" s="245" t="s">
        <v>23</v>
      </c>
    </row>
    <row r="9" spans="1:16" ht="31.5" customHeight="1" thickBot="1" x14ac:dyDescent="0.3">
      <c r="A9" s="235"/>
      <c r="B9" s="236"/>
      <c r="C9" s="238"/>
      <c r="D9" s="17"/>
      <c r="E9" s="240"/>
      <c r="F9" s="240"/>
      <c r="G9" s="240"/>
      <c r="H9" s="240"/>
      <c r="I9" s="240"/>
      <c r="J9" s="242"/>
      <c r="K9" s="157"/>
      <c r="L9" s="244"/>
      <c r="M9" s="244"/>
      <c r="N9" s="246"/>
    </row>
    <row r="10" spans="1:16" ht="44.25" customHeight="1" thickBot="1" x14ac:dyDescent="0.3">
      <c r="A10" s="247" t="str">
        <f ca="1">CONCATENATE((INDIRECT("GENERAL!D"&amp;P2+5))," ",((INDIRECT("GENERAL!E"&amp;P2+5))))</f>
        <v>JURADO ATUESTA DANIEL</v>
      </c>
      <c r="B10" s="248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1.99</v>
      </c>
      <c r="J10" s="22">
        <f>N37</f>
        <v>0</v>
      </c>
      <c r="K10" s="23"/>
      <c r="L10" s="23"/>
      <c r="M10" s="23"/>
      <c r="N10" s="24">
        <f>IF( SUM(C10:J10)&lt;=30,SUM(C10:J10),"EXCEDE LOS 30 PUNTOS")</f>
        <v>14.99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9" t="s">
        <v>24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1"/>
      <c r="N12" s="27" t="s">
        <v>25</v>
      </c>
    </row>
    <row r="13" spans="1:16" ht="24" thickBot="1" x14ac:dyDescent="0.3">
      <c r="A13" s="227" t="s">
        <v>26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9"/>
      <c r="M13" s="8"/>
      <c r="N13" s="26"/>
    </row>
    <row r="14" spans="1:16" ht="31.5" customHeight="1" thickBot="1" x14ac:dyDescent="0.3">
      <c r="A14" s="252" t="s">
        <v>27</v>
      </c>
      <c r="B14" s="253"/>
      <c r="C14" s="28"/>
      <c r="D14" s="254" t="str">
        <f ca="1">(INDIRECT("GENERAL!J"&amp;P2+5))</f>
        <v>ADMINISTRADOR DE EMPRESAS / UNIVERSIDAD DEL TOLIMA/2002</v>
      </c>
      <c r="E14" s="255"/>
      <c r="F14" s="255"/>
      <c r="G14" s="255"/>
      <c r="H14" s="255"/>
      <c r="I14" s="255"/>
      <c r="J14" s="255"/>
      <c r="K14" s="255"/>
      <c r="L14" s="256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7" t="s">
        <v>28</v>
      </c>
      <c r="B16" s="258"/>
      <c r="C16" s="8"/>
      <c r="D16" s="34"/>
      <c r="E16" s="259" t="str">
        <f ca="1">(INDIRECT("GENERAL!K"&amp;P2+5))</f>
        <v>ESPECIALISTA EN LOGISTICA EMPRESARIAL/FUNDACION UNIVERSITARIA DEL AREA ANDINA/2003</v>
      </c>
      <c r="F16" s="260"/>
      <c r="G16" s="260"/>
      <c r="H16" s="260"/>
      <c r="I16" s="260"/>
      <c r="J16" s="260"/>
      <c r="K16" s="260"/>
      <c r="L16" s="261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7" t="s">
        <v>29</v>
      </c>
      <c r="B18" s="258"/>
      <c r="C18" s="28"/>
      <c r="D18" s="154"/>
      <c r="E18" s="260" t="str">
        <f ca="1">(INDIRECT("GENERAL!L"&amp;P2+5))</f>
        <v>MAGISTER EN GESTION LOGISTICA/ESCUELA NAVAL DE CADETES ALMIRANTE PADILLA/2012</v>
      </c>
      <c r="F18" s="260"/>
      <c r="G18" s="260"/>
      <c r="H18" s="260"/>
      <c r="I18" s="260"/>
      <c r="J18" s="260"/>
      <c r="K18" s="260"/>
      <c r="L18" s="261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7" t="s">
        <v>30</v>
      </c>
      <c r="B20" s="258"/>
      <c r="C20" s="28"/>
      <c r="D20" s="262" t="str">
        <f ca="1">(INDIRECT("GENERAL!M"&amp;P2+5))</f>
        <v>NO REGISTRA</v>
      </c>
      <c r="E20" s="263"/>
      <c r="F20" s="263"/>
      <c r="G20" s="263"/>
      <c r="H20" s="263"/>
      <c r="I20" s="263"/>
      <c r="J20" s="263"/>
      <c r="K20" s="263"/>
      <c r="L20" s="264"/>
      <c r="M20" s="29"/>
      <c r="N20" s="30">
        <v>0</v>
      </c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65" t="s">
        <v>31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7"/>
      <c r="M22" s="8"/>
      <c r="N22" s="159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7" t="s">
        <v>32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9"/>
      <c r="M24" s="8"/>
      <c r="N24" s="40"/>
    </row>
    <row r="25" spans="1:17" ht="68.25" customHeight="1" thickBot="1" x14ac:dyDescent="0.3">
      <c r="A25" s="252" t="s">
        <v>33</v>
      </c>
      <c r="B25" s="253"/>
      <c r="C25" s="28"/>
      <c r="D25" s="254" t="s">
        <v>143</v>
      </c>
      <c r="E25" s="255"/>
      <c r="F25" s="255"/>
      <c r="G25" s="255"/>
      <c r="H25" s="255"/>
      <c r="I25" s="255"/>
      <c r="J25" s="255"/>
      <c r="K25" s="255"/>
      <c r="L25" s="256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65" t="s">
        <v>34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7"/>
      <c r="M27" s="153"/>
      <c r="N27" s="159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7" t="s">
        <v>35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9"/>
      <c r="M29" s="45"/>
      <c r="N29" s="40"/>
    </row>
    <row r="30" spans="1:17" ht="52.5" customHeight="1" thickBot="1" x14ac:dyDescent="0.3">
      <c r="A30" s="252" t="s">
        <v>36</v>
      </c>
      <c r="B30" s="253"/>
      <c r="C30" s="28"/>
      <c r="D30" s="254" t="s">
        <v>144</v>
      </c>
      <c r="E30" s="255"/>
      <c r="F30" s="255"/>
      <c r="G30" s="255"/>
      <c r="H30" s="255"/>
      <c r="I30" s="255"/>
      <c r="J30" s="255"/>
      <c r="K30" s="255"/>
      <c r="L30" s="256"/>
      <c r="M30" s="29"/>
      <c r="N30" s="30">
        <f>1.52+0.2+0.27</f>
        <v>1.99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5" t="s">
        <v>37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7"/>
      <c r="M32" s="153"/>
      <c r="N32" s="159">
        <f>IF(N30&lt;=5,N30,"EXCEDE LOS 5 PUNTOS PERMITIDOS")</f>
        <v>1.99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7" t="s">
        <v>38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9"/>
      <c r="M34" s="8"/>
      <c r="N34" s="40"/>
    </row>
    <row r="35" spans="1:14" ht="39.75" customHeight="1" thickBot="1" x14ac:dyDescent="0.3">
      <c r="A35" s="257" t="s">
        <v>39</v>
      </c>
      <c r="B35" s="258"/>
      <c r="C35" s="28"/>
      <c r="D35" s="254"/>
      <c r="E35" s="255"/>
      <c r="F35" s="255"/>
      <c r="G35" s="255"/>
      <c r="H35" s="255"/>
      <c r="I35" s="255"/>
      <c r="J35" s="255"/>
      <c r="K35" s="255"/>
      <c r="L35" s="256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65" t="s">
        <v>40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7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2" t="s">
        <v>23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4"/>
      <c r="M40" s="48"/>
      <c r="N40" s="49">
        <f>IF((N22+N27+N32+N37)&lt;=30,(N22+N27+N32+N37),"ERROR EXCEDE LOS 30 PUNTOS")</f>
        <v>14.99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8" t="s">
        <v>43</v>
      </c>
      <c r="B57" s="269"/>
      <c r="C57" s="269"/>
      <c r="D57" s="269"/>
      <c r="E57" s="269"/>
      <c r="F57" s="270"/>
      <c r="G57" s="271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79"/>
      <c r="D59" s="279"/>
      <c r="E59" s="27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81"/>
      <c r="G64" s="28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2" t="s">
        <v>59</v>
      </c>
      <c r="B65" s="283"/>
      <c r="C65" s="283"/>
      <c r="D65" s="283"/>
      <c r="E65" s="283"/>
      <c r="F65" s="283"/>
      <c r="G65" s="283"/>
      <c r="H65" s="284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5" t="s">
        <v>60</v>
      </c>
      <c r="B66" s="286"/>
      <c r="C66" s="286"/>
      <c r="D66" s="286"/>
      <c r="E66" s="286"/>
      <c r="F66" s="286"/>
      <c r="G66" s="286"/>
      <c r="H66" s="286"/>
      <c r="I66" s="287"/>
      <c r="J66" s="287"/>
      <c r="K66" s="288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8" t="s">
        <v>61</v>
      </c>
      <c r="B68" s="269"/>
      <c r="C68" s="269"/>
      <c r="D68" s="269"/>
      <c r="E68" s="269"/>
      <c r="F68" s="269"/>
      <c r="G68" s="289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90" t="s">
        <v>62</v>
      </c>
      <c r="C69" s="290"/>
      <c r="D69" s="290"/>
      <c r="E69" s="290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1" t="s">
        <v>65</v>
      </c>
      <c r="C71" s="291"/>
      <c r="D71" s="291"/>
      <c r="E71" s="291"/>
      <c r="F71" s="281"/>
      <c r="G71" s="28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2" t="s">
        <v>66</v>
      </c>
      <c r="C72" s="292"/>
      <c r="D72" s="292"/>
      <c r="E72" s="292"/>
      <c r="F72" s="292"/>
      <c r="G72" s="292"/>
      <c r="H72" s="25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3" t="s">
        <v>67</v>
      </c>
      <c r="B73" s="294"/>
      <c r="C73" s="294"/>
      <c r="D73" s="294"/>
      <c r="E73" s="294"/>
      <c r="F73" s="294"/>
      <c r="G73" s="294"/>
      <c r="H73" s="294"/>
      <c r="I73" s="294"/>
      <c r="J73" s="294"/>
      <c r="K73" s="295"/>
      <c r="L73" s="82"/>
      <c r="M73" s="45"/>
      <c r="N73" s="77">
        <f>N72/3</f>
        <v>0</v>
      </c>
    </row>
    <row r="74" spans="1:14" ht="19.5" thickTop="1" thickBot="1" x14ac:dyDescent="0.3">
      <c r="A74" s="296"/>
      <c r="B74" s="297"/>
      <c r="C74" s="297"/>
      <c r="D74" s="297"/>
      <c r="E74" s="297"/>
      <c r="F74" s="297"/>
      <c r="G74" s="297"/>
      <c r="H74" s="297"/>
      <c r="I74" s="297"/>
      <c r="J74" s="298"/>
      <c r="K74" s="298"/>
      <c r="L74" s="82"/>
      <c r="M74" s="45"/>
      <c r="N74" s="158"/>
    </row>
    <row r="75" spans="1:14" ht="26.25" thickBot="1" x14ac:dyDescent="0.3">
      <c r="A75" s="299" t="s">
        <v>68</v>
      </c>
      <c r="B75" s="300"/>
      <c r="C75" s="300"/>
      <c r="D75" s="300"/>
      <c r="E75" s="300"/>
      <c r="F75" s="300"/>
      <c r="G75" s="301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302" t="s">
        <v>69</v>
      </c>
      <c r="C76" s="302"/>
      <c r="D76" s="302"/>
      <c r="E76" s="302"/>
      <c r="F76" s="303"/>
      <c r="G76" s="30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30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1" t="s">
        <v>71</v>
      </c>
      <c r="C78" s="291"/>
      <c r="D78" s="291"/>
      <c r="E78" s="291"/>
      <c r="F78" s="281"/>
      <c r="G78" s="30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7" t="s">
        <v>72</v>
      </c>
      <c r="B79" s="308"/>
      <c r="C79" s="308"/>
      <c r="D79" s="308"/>
      <c r="E79" s="308"/>
      <c r="F79" s="308"/>
      <c r="G79" s="308"/>
      <c r="H79" s="30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0" t="s">
        <v>73</v>
      </c>
      <c r="B80" s="311"/>
      <c r="C80" s="311"/>
      <c r="D80" s="311"/>
      <c r="E80" s="311"/>
      <c r="F80" s="311"/>
      <c r="G80" s="311"/>
      <c r="H80" s="311"/>
      <c r="I80" s="311"/>
      <c r="J80" s="311"/>
      <c r="K80" s="31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3"/>
      <c r="F81" s="313"/>
      <c r="G81" s="313"/>
      <c r="H81" s="313"/>
      <c r="I81" s="313"/>
      <c r="J81" s="313"/>
      <c r="K81" s="313"/>
      <c r="L81" s="313"/>
      <c r="M81" s="313"/>
      <c r="N81" s="31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4" t="s">
        <v>75</v>
      </c>
      <c r="B85" s="325"/>
      <c r="C85" s="325"/>
      <c r="D85" s="325"/>
      <c r="E85" s="325"/>
      <c r="F85" s="326"/>
      <c r="G85" s="327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8" t="s">
        <v>76</v>
      </c>
      <c r="C86" s="329"/>
      <c r="D86" s="329"/>
      <c r="E86" s="329"/>
      <c r="F86" s="330"/>
      <c r="G86" s="3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2" t="s">
        <v>78</v>
      </c>
      <c r="B88" s="333"/>
      <c r="C88" s="333"/>
      <c r="D88" s="333"/>
      <c r="E88" s="333"/>
      <c r="F88" s="333"/>
      <c r="G88" s="333"/>
      <c r="H88" s="333"/>
      <c r="I88" s="333"/>
      <c r="J88" s="3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5" t="s">
        <v>79</v>
      </c>
      <c r="B90" s="336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8" t="s">
        <v>23</v>
      </c>
      <c r="B92" s="339"/>
      <c r="C92" s="339"/>
      <c r="D92" s="339"/>
      <c r="E92" s="339"/>
      <c r="F92" s="339"/>
      <c r="G92" s="339"/>
      <c r="H92" s="339"/>
      <c r="I92" s="339"/>
      <c r="J92" s="340"/>
      <c r="K92" s="111"/>
      <c r="L92" s="111"/>
      <c r="M92" s="112"/>
      <c r="N92" s="113">
        <f>N40</f>
        <v>14.99</v>
      </c>
    </row>
    <row r="93" spans="1:14" ht="18" x14ac:dyDescent="0.25">
      <c r="A93" s="315" t="s">
        <v>80</v>
      </c>
      <c r="B93" s="316"/>
      <c r="C93" s="316"/>
      <c r="D93" s="316"/>
      <c r="E93" s="316"/>
      <c r="F93" s="316"/>
      <c r="G93" s="316"/>
      <c r="H93" s="316"/>
      <c r="I93" s="316"/>
      <c r="J93" s="317"/>
      <c r="K93" s="111"/>
      <c r="L93" s="111"/>
      <c r="M93" s="112"/>
      <c r="N93" s="114">
        <f>N66</f>
        <v>0</v>
      </c>
    </row>
    <row r="94" spans="1:14" ht="18" x14ac:dyDescent="0.25">
      <c r="A94" s="315" t="s">
        <v>81</v>
      </c>
      <c r="B94" s="316"/>
      <c r="C94" s="316"/>
      <c r="D94" s="316"/>
      <c r="E94" s="316"/>
      <c r="F94" s="316"/>
      <c r="G94" s="316"/>
      <c r="H94" s="316"/>
      <c r="I94" s="316"/>
      <c r="J94" s="317"/>
      <c r="K94" s="111"/>
      <c r="L94" s="111"/>
      <c r="M94" s="112"/>
      <c r="N94" s="115">
        <f>N73</f>
        <v>0</v>
      </c>
    </row>
    <row r="95" spans="1:14" ht="18" x14ac:dyDescent="0.25">
      <c r="A95" s="315" t="s">
        <v>82</v>
      </c>
      <c r="B95" s="316"/>
      <c r="C95" s="316"/>
      <c r="D95" s="316"/>
      <c r="E95" s="316"/>
      <c r="F95" s="316"/>
      <c r="G95" s="316"/>
      <c r="H95" s="316"/>
      <c r="I95" s="316"/>
      <c r="J95" s="317"/>
      <c r="K95" s="111"/>
      <c r="L95" s="111"/>
      <c r="M95" s="112"/>
      <c r="N95" s="116">
        <f>N80</f>
        <v>0</v>
      </c>
    </row>
    <row r="96" spans="1:14" ht="18.75" thickBot="1" x14ac:dyDescent="0.3">
      <c r="A96" s="318" t="s">
        <v>83</v>
      </c>
      <c r="B96" s="319"/>
      <c r="C96" s="319"/>
      <c r="D96" s="319"/>
      <c r="E96" s="319"/>
      <c r="F96" s="319"/>
      <c r="G96" s="319"/>
      <c r="H96" s="319"/>
      <c r="I96" s="319"/>
      <c r="J96" s="3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1" t="s">
        <v>84</v>
      </c>
      <c r="B97" s="322"/>
      <c r="C97" s="322"/>
      <c r="D97" s="322"/>
      <c r="E97" s="322"/>
      <c r="F97" s="322"/>
      <c r="G97" s="322"/>
      <c r="H97" s="322"/>
      <c r="I97" s="322"/>
      <c r="J97" s="323"/>
      <c r="K97" s="117"/>
      <c r="L97" s="118"/>
      <c r="M97" s="119"/>
      <c r="N97" s="120">
        <f>SUM(N92:N96)</f>
        <v>14.99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9685039370078741" top="0.19685039370078741" bottom="0.19685039370078741" header="0" footer="0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8.425781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6"/>
      <c r="B1" s="217"/>
      <c r="C1" s="220" t="s">
        <v>9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6" ht="51" customHeight="1" thickBot="1" x14ac:dyDescent="0.3">
      <c r="A2" s="218"/>
      <c r="B2" s="219"/>
      <c r="C2" s="220" t="s">
        <v>10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P2" s="160">
        <f ca="1">MATCH(MID(CELL("nombrearchivo",'2'!E9),FIND("]", CELL("nombrearchivo",'2'!E9),1)+1,LEN(CELL("nombrearchivo",'2'!E9))-FIND("]",CELL("nombrearchivo",'2'!E9),1)),GENERAL!A6:A50,0)</f>
        <v>3</v>
      </c>
    </row>
    <row r="3" spans="1:16" ht="15.75" x14ac:dyDescent="0.25">
      <c r="A3" s="223" t="s">
        <v>11</v>
      </c>
      <c r="B3" s="224"/>
      <c r="C3" s="224"/>
      <c r="D3" s="224"/>
      <c r="E3" s="7" t="str">
        <f>GENERAL!Z$2</f>
        <v>PLANTA</v>
      </c>
      <c r="F3" s="225"/>
      <c r="G3" s="225"/>
      <c r="H3" s="225"/>
      <c r="I3" s="225"/>
      <c r="J3" s="225"/>
      <c r="K3" s="225"/>
      <c r="L3" s="225"/>
      <c r="M3" s="225"/>
      <c r="N3" s="226"/>
    </row>
    <row r="4" spans="1:16" ht="15.75" x14ac:dyDescent="0.25">
      <c r="A4" s="212" t="s">
        <v>12</v>
      </c>
      <c r="B4" s="213"/>
      <c r="C4" s="213"/>
      <c r="D4" s="213"/>
      <c r="E4" s="8" t="str">
        <f>GENERAL!A$2</f>
        <v>CEA-P-04-4</v>
      </c>
      <c r="F4" s="214"/>
      <c r="G4" s="214"/>
      <c r="H4" s="214"/>
      <c r="I4" s="214"/>
      <c r="J4" s="214"/>
      <c r="K4" s="214"/>
      <c r="L4" s="214"/>
      <c r="M4" s="214"/>
      <c r="N4" s="215"/>
    </row>
    <row r="5" spans="1:16" ht="15.75" x14ac:dyDescent="0.25">
      <c r="A5" s="212" t="s">
        <v>13</v>
      </c>
      <c r="B5" s="213"/>
      <c r="C5" s="213"/>
      <c r="D5" s="21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233" t="s">
        <v>15</v>
      </c>
      <c r="B8" s="234"/>
      <c r="C8" s="237" t="s">
        <v>16</v>
      </c>
      <c r="D8" s="155"/>
      <c r="E8" s="239" t="s">
        <v>17</v>
      </c>
      <c r="F8" s="239" t="s">
        <v>18</v>
      </c>
      <c r="G8" s="239" t="s">
        <v>19</v>
      </c>
      <c r="H8" s="239" t="s">
        <v>20</v>
      </c>
      <c r="I8" s="239" t="s">
        <v>21</v>
      </c>
      <c r="J8" s="241" t="s">
        <v>22</v>
      </c>
      <c r="K8" s="156"/>
      <c r="L8" s="243"/>
      <c r="M8" s="243"/>
      <c r="N8" s="245" t="s">
        <v>23</v>
      </c>
    </row>
    <row r="9" spans="1:16" ht="31.5" customHeight="1" thickBot="1" x14ac:dyDescent="0.3">
      <c r="A9" s="235"/>
      <c r="B9" s="236"/>
      <c r="C9" s="238"/>
      <c r="D9" s="17"/>
      <c r="E9" s="240"/>
      <c r="F9" s="240"/>
      <c r="G9" s="240"/>
      <c r="H9" s="240"/>
      <c r="I9" s="240"/>
      <c r="J9" s="242"/>
      <c r="K9" s="157"/>
      <c r="L9" s="244"/>
      <c r="M9" s="244"/>
      <c r="N9" s="246"/>
    </row>
    <row r="10" spans="1:16" ht="44.25" customHeight="1" thickBot="1" x14ac:dyDescent="0.3">
      <c r="A10" s="247" t="str">
        <f ca="1">CONCATENATE((INDIRECT("GENERAL!D"&amp;P2+5))," ",((INDIRECT("GENERAL!E"&amp;P2+5))))</f>
        <v>SALAZAR VILLALBA CARLOS ALBERTO</v>
      </c>
      <c r="B10" s="248"/>
      <c r="C10" s="19">
        <f>N14</f>
        <v>4</v>
      </c>
      <c r="D10" s="20"/>
      <c r="E10" s="21">
        <f>N16</f>
        <v>2</v>
      </c>
      <c r="F10" s="21">
        <f>N18</f>
        <v>3</v>
      </c>
      <c r="G10" s="21">
        <f>N20</f>
        <v>0</v>
      </c>
      <c r="H10" s="21">
        <f>N27</f>
        <v>0</v>
      </c>
      <c r="I10" s="21">
        <f>N32</f>
        <v>5</v>
      </c>
      <c r="J10" s="22">
        <f>N37</f>
        <v>0</v>
      </c>
      <c r="K10" s="23"/>
      <c r="L10" s="23"/>
      <c r="M10" s="23"/>
      <c r="N10" s="24">
        <f>IF( SUM(C10:J10)&lt;=30,SUM(C10:J10),"EXCEDE LOS 30 PUNTOS")</f>
        <v>14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9" t="s">
        <v>24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1"/>
      <c r="N12" s="27" t="s">
        <v>25</v>
      </c>
    </row>
    <row r="13" spans="1:16" ht="24" thickBot="1" x14ac:dyDescent="0.3">
      <c r="A13" s="227" t="s">
        <v>26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9"/>
      <c r="M13" s="8"/>
      <c r="N13" s="26"/>
    </row>
    <row r="14" spans="1:16" ht="31.5" customHeight="1" thickBot="1" x14ac:dyDescent="0.3">
      <c r="A14" s="252" t="s">
        <v>27</v>
      </c>
      <c r="B14" s="253"/>
      <c r="C14" s="28"/>
      <c r="D14" s="254" t="str">
        <f ca="1">(INDIRECT("GENERAL!J"&amp;P2+5))</f>
        <v>ECONOMISTA/UNIVERSIDAD DE IBAGUE/2001</v>
      </c>
      <c r="E14" s="255"/>
      <c r="F14" s="255"/>
      <c r="G14" s="255"/>
      <c r="H14" s="255"/>
      <c r="I14" s="255"/>
      <c r="J14" s="255"/>
      <c r="K14" s="255"/>
      <c r="L14" s="256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47.25" customHeight="1" thickBot="1" x14ac:dyDescent="0.3">
      <c r="A16" s="257" t="s">
        <v>28</v>
      </c>
      <c r="B16" s="258"/>
      <c r="C16" s="8"/>
      <c r="D16" s="34"/>
      <c r="E16" s="259" t="str">
        <f ca="1">(INDIRECT("GENERAL!K"&amp;P2+5))</f>
        <v>ESPECIALISTA EN MARKETING ESTRATEGICO Y NEGOCIOS INERNACIONALES/UNIVERSIDAD DE IBAGUE/2006/ ESPECIALISTA EN COMUNICACIÓN PARA LA DOCENCIA / UNIVERSIDAD DE IBAGUE/2008</v>
      </c>
      <c r="F16" s="260"/>
      <c r="G16" s="260"/>
      <c r="H16" s="260"/>
      <c r="I16" s="260"/>
      <c r="J16" s="260"/>
      <c r="K16" s="260"/>
      <c r="L16" s="261"/>
      <c r="M16" s="29"/>
      <c r="N16" s="30">
        <v>2</v>
      </c>
      <c r="O16" s="166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7" t="s">
        <v>29</v>
      </c>
      <c r="B18" s="258"/>
      <c r="C18" s="28"/>
      <c r="D18" s="154"/>
      <c r="E18" s="260" t="str">
        <f ca="1">(INDIRECT("GENERAL!L"&amp;P2+5))</f>
        <v>MAGISTER EN INNOVACION PARA EL DESARROLLO EMPRESARIAL/ TECNOLOGICO DE MONTERREY/2011</v>
      </c>
      <c r="F18" s="260"/>
      <c r="G18" s="260"/>
      <c r="H18" s="260"/>
      <c r="I18" s="260"/>
      <c r="J18" s="260"/>
      <c r="K18" s="260"/>
      <c r="L18" s="261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7" t="s">
        <v>30</v>
      </c>
      <c r="B20" s="258"/>
      <c r="C20" s="28"/>
      <c r="D20" s="262" t="str">
        <f ca="1">(INDIRECT("GENERAL!M"&amp;P2+5))</f>
        <v>NO REGISTRA</v>
      </c>
      <c r="E20" s="263"/>
      <c r="F20" s="263"/>
      <c r="G20" s="263"/>
      <c r="H20" s="263"/>
      <c r="I20" s="263"/>
      <c r="J20" s="263"/>
      <c r="K20" s="263"/>
      <c r="L20" s="264"/>
      <c r="M20" s="29"/>
      <c r="N20" s="30">
        <v>0</v>
      </c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65" t="s">
        <v>31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7"/>
      <c r="M22" s="8"/>
      <c r="N22" s="159">
        <f>IF( SUM(N14:N20)&lt;=10,SUM(N14:N20),"EXCEDE LOS 10 PUNTOS VALIDOS")</f>
        <v>9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7" t="s">
        <v>32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9"/>
      <c r="M24" s="8"/>
      <c r="N24" s="40"/>
    </row>
    <row r="25" spans="1:17" ht="68.25" customHeight="1" thickBot="1" x14ac:dyDescent="0.3">
      <c r="A25" s="252" t="s">
        <v>33</v>
      </c>
      <c r="B25" s="253"/>
      <c r="C25" s="28"/>
      <c r="D25" s="254" t="s">
        <v>131</v>
      </c>
      <c r="E25" s="255"/>
      <c r="F25" s="255"/>
      <c r="G25" s="255"/>
      <c r="H25" s="255"/>
      <c r="I25" s="255"/>
      <c r="J25" s="255"/>
      <c r="K25" s="255"/>
      <c r="L25" s="256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65" t="s">
        <v>34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7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7" t="s">
        <v>35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9"/>
      <c r="M29" s="45"/>
      <c r="N29" s="40"/>
    </row>
    <row r="30" spans="1:17" ht="35.25" customHeight="1" thickBot="1" x14ac:dyDescent="0.3">
      <c r="A30" s="252" t="s">
        <v>36</v>
      </c>
      <c r="B30" s="253"/>
      <c r="C30" s="28"/>
      <c r="D30" s="254" t="s">
        <v>145</v>
      </c>
      <c r="E30" s="255"/>
      <c r="F30" s="255"/>
      <c r="G30" s="255"/>
      <c r="H30" s="255"/>
      <c r="I30" s="255"/>
      <c r="J30" s="255"/>
      <c r="K30" s="255"/>
      <c r="L30" s="256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5" t="s">
        <v>37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7"/>
      <c r="M32" s="153"/>
      <c r="N32" s="159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7" t="s">
        <v>38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9"/>
      <c r="M34" s="8"/>
      <c r="N34" s="40"/>
    </row>
    <row r="35" spans="1:14" ht="39.75" customHeight="1" thickBot="1" x14ac:dyDescent="0.3">
      <c r="A35" s="257" t="s">
        <v>39</v>
      </c>
      <c r="B35" s="258"/>
      <c r="C35" s="28"/>
      <c r="D35" s="254" t="s">
        <v>131</v>
      </c>
      <c r="E35" s="255"/>
      <c r="F35" s="255"/>
      <c r="G35" s="255"/>
      <c r="H35" s="255"/>
      <c r="I35" s="255"/>
      <c r="J35" s="255"/>
      <c r="K35" s="255"/>
      <c r="L35" s="256"/>
      <c r="M35" s="29"/>
      <c r="N35" s="30">
        <v>0</v>
      </c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65" t="s">
        <v>40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7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2" t="s">
        <v>23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4"/>
      <c r="M40" s="48"/>
      <c r="N40" s="49">
        <f>IF((N22+N27+N32+N37)&lt;=30,(N22+N27+N32+N37),"ERROR EXCEDE LOS 30 PUNTOS")</f>
        <v>14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8" t="s">
        <v>43</v>
      </c>
      <c r="B57" s="269"/>
      <c r="C57" s="269"/>
      <c r="D57" s="269"/>
      <c r="E57" s="269"/>
      <c r="F57" s="270"/>
      <c r="G57" s="271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79"/>
      <c r="D59" s="279"/>
      <c r="E59" s="27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81"/>
      <c r="G64" s="28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2" t="s">
        <v>59</v>
      </c>
      <c r="B65" s="283"/>
      <c r="C65" s="283"/>
      <c r="D65" s="283"/>
      <c r="E65" s="283"/>
      <c r="F65" s="283"/>
      <c r="G65" s="283"/>
      <c r="H65" s="284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5" t="s">
        <v>60</v>
      </c>
      <c r="B66" s="286"/>
      <c r="C66" s="286"/>
      <c r="D66" s="286"/>
      <c r="E66" s="286"/>
      <c r="F66" s="286"/>
      <c r="G66" s="286"/>
      <c r="H66" s="286"/>
      <c r="I66" s="287"/>
      <c r="J66" s="287"/>
      <c r="K66" s="288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8" t="s">
        <v>61</v>
      </c>
      <c r="B68" s="269"/>
      <c r="C68" s="269"/>
      <c r="D68" s="269"/>
      <c r="E68" s="269"/>
      <c r="F68" s="269"/>
      <c r="G68" s="289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90" t="s">
        <v>62</v>
      </c>
      <c r="C69" s="290"/>
      <c r="D69" s="290"/>
      <c r="E69" s="290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1" t="s">
        <v>65</v>
      </c>
      <c r="C71" s="291"/>
      <c r="D71" s="291"/>
      <c r="E71" s="291"/>
      <c r="F71" s="281"/>
      <c r="G71" s="28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2" t="s">
        <v>66</v>
      </c>
      <c r="C72" s="292"/>
      <c r="D72" s="292"/>
      <c r="E72" s="292"/>
      <c r="F72" s="292"/>
      <c r="G72" s="292"/>
      <c r="H72" s="25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3" t="s">
        <v>67</v>
      </c>
      <c r="B73" s="294"/>
      <c r="C73" s="294"/>
      <c r="D73" s="294"/>
      <c r="E73" s="294"/>
      <c r="F73" s="294"/>
      <c r="G73" s="294"/>
      <c r="H73" s="294"/>
      <c r="I73" s="294"/>
      <c r="J73" s="294"/>
      <c r="K73" s="295"/>
      <c r="L73" s="82"/>
      <c r="M73" s="45"/>
      <c r="N73" s="77">
        <f>N72/3</f>
        <v>0</v>
      </c>
    </row>
    <row r="74" spans="1:14" ht="19.5" thickTop="1" thickBot="1" x14ac:dyDescent="0.3">
      <c r="A74" s="296"/>
      <c r="B74" s="297"/>
      <c r="C74" s="297"/>
      <c r="D74" s="297"/>
      <c r="E74" s="297"/>
      <c r="F74" s="297"/>
      <c r="G74" s="297"/>
      <c r="H74" s="297"/>
      <c r="I74" s="297"/>
      <c r="J74" s="298"/>
      <c r="K74" s="298"/>
      <c r="L74" s="82"/>
      <c r="M74" s="45"/>
      <c r="N74" s="158"/>
    </row>
    <row r="75" spans="1:14" ht="26.25" thickBot="1" x14ac:dyDescent="0.3">
      <c r="A75" s="299" t="s">
        <v>68</v>
      </c>
      <c r="B75" s="300"/>
      <c r="C75" s="300"/>
      <c r="D75" s="300"/>
      <c r="E75" s="300"/>
      <c r="F75" s="300"/>
      <c r="G75" s="301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302" t="s">
        <v>69</v>
      </c>
      <c r="C76" s="302"/>
      <c r="D76" s="302"/>
      <c r="E76" s="302"/>
      <c r="F76" s="303"/>
      <c r="G76" s="30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30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1" t="s">
        <v>71</v>
      </c>
      <c r="C78" s="291"/>
      <c r="D78" s="291"/>
      <c r="E78" s="291"/>
      <c r="F78" s="281"/>
      <c r="G78" s="30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7" t="s">
        <v>72</v>
      </c>
      <c r="B79" s="308"/>
      <c r="C79" s="308"/>
      <c r="D79" s="308"/>
      <c r="E79" s="308"/>
      <c r="F79" s="308"/>
      <c r="G79" s="308"/>
      <c r="H79" s="30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0" t="s">
        <v>73</v>
      </c>
      <c r="B80" s="311"/>
      <c r="C80" s="311"/>
      <c r="D80" s="311"/>
      <c r="E80" s="311"/>
      <c r="F80" s="311"/>
      <c r="G80" s="311"/>
      <c r="H80" s="311"/>
      <c r="I80" s="311"/>
      <c r="J80" s="311"/>
      <c r="K80" s="31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3"/>
      <c r="F81" s="313"/>
      <c r="G81" s="313"/>
      <c r="H81" s="313"/>
      <c r="I81" s="313"/>
      <c r="J81" s="313"/>
      <c r="K81" s="313"/>
      <c r="L81" s="313"/>
      <c r="M81" s="313"/>
      <c r="N81" s="31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4" t="s">
        <v>75</v>
      </c>
      <c r="B85" s="325"/>
      <c r="C85" s="325"/>
      <c r="D85" s="325"/>
      <c r="E85" s="325"/>
      <c r="F85" s="326"/>
      <c r="G85" s="327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8" t="s">
        <v>76</v>
      </c>
      <c r="C86" s="329"/>
      <c r="D86" s="329"/>
      <c r="E86" s="329"/>
      <c r="F86" s="330"/>
      <c r="G86" s="3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2" t="s">
        <v>78</v>
      </c>
      <c r="B88" s="333"/>
      <c r="C88" s="333"/>
      <c r="D88" s="333"/>
      <c r="E88" s="333"/>
      <c r="F88" s="333"/>
      <c r="G88" s="333"/>
      <c r="H88" s="333"/>
      <c r="I88" s="333"/>
      <c r="J88" s="3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5" t="s">
        <v>79</v>
      </c>
      <c r="B90" s="336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8" t="s">
        <v>23</v>
      </c>
      <c r="B92" s="339"/>
      <c r="C92" s="339"/>
      <c r="D92" s="339"/>
      <c r="E92" s="339"/>
      <c r="F92" s="339"/>
      <c r="G92" s="339"/>
      <c r="H92" s="339"/>
      <c r="I92" s="339"/>
      <c r="J92" s="340"/>
      <c r="K92" s="111"/>
      <c r="L92" s="111"/>
      <c r="M92" s="112"/>
      <c r="N92" s="113">
        <f>N40</f>
        <v>14</v>
      </c>
    </row>
    <row r="93" spans="1:14" ht="18" x14ac:dyDescent="0.25">
      <c r="A93" s="315" t="s">
        <v>80</v>
      </c>
      <c r="B93" s="316"/>
      <c r="C93" s="316"/>
      <c r="D93" s="316"/>
      <c r="E93" s="316"/>
      <c r="F93" s="316"/>
      <c r="G93" s="316"/>
      <c r="H93" s="316"/>
      <c r="I93" s="316"/>
      <c r="J93" s="317"/>
      <c r="K93" s="111"/>
      <c r="L93" s="111"/>
      <c r="M93" s="112"/>
      <c r="N93" s="114">
        <f>N66</f>
        <v>0</v>
      </c>
    </row>
    <row r="94" spans="1:14" ht="18" x14ac:dyDescent="0.25">
      <c r="A94" s="315" t="s">
        <v>81</v>
      </c>
      <c r="B94" s="316"/>
      <c r="C94" s="316"/>
      <c r="D94" s="316"/>
      <c r="E94" s="316"/>
      <c r="F94" s="316"/>
      <c r="G94" s="316"/>
      <c r="H94" s="316"/>
      <c r="I94" s="316"/>
      <c r="J94" s="317"/>
      <c r="K94" s="111"/>
      <c r="L94" s="111"/>
      <c r="M94" s="112"/>
      <c r="N94" s="115">
        <f>N73</f>
        <v>0</v>
      </c>
    </row>
    <row r="95" spans="1:14" ht="18" x14ac:dyDescent="0.25">
      <c r="A95" s="315" t="s">
        <v>82</v>
      </c>
      <c r="B95" s="316"/>
      <c r="C95" s="316"/>
      <c r="D95" s="316"/>
      <c r="E95" s="316"/>
      <c r="F95" s="316"/>
      <c r="G95" s="316"/>
      <c r="H95" s="316"/>
      <c r="I95" s="316"/>
      <c r="J95" s="317"/>
      <c r="K95" s="111"/>
      <c r="L95" s="111"/>
      <c r="M95" s="112"/>
      <c r="N95" s="116">
        <f>N80</f>
        <v>0</v>
      </c>
    </row>
    <row r="96" spans="1:14" ht="18.75" thickBot="1" x14ac:dyDescent="0.3">
      <c r="A96" s="318" t="s">
        <v>83</v>
      </c>
      <c r="B96" s="319"/>
      <c r="C96" s="319"/>
      <c r="D96" s="319"/>
      <c r="E96" s="319"/>
      <c r="F96" s="319"/>
      <c r="G96" s="319"/>
      <c r="H96" s="319"/>
      <c r="I96" s="319"/>
      <c r="J96" s="3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1" t="s">
        <v>84</v>
      </c>
      <c r="B97" s="322"/>
      <c r="C97" s="322"/>
      <c r="D97" s="322"/>
      <c r="E97" s="322"/>
      <c r="F97" s="322"/>
      <c r="G97" s="322"/>
      <c r="H97" s="322"/>
      <c r="I97" s="322"/>
      <c r="J97" s="323"/>
      <c r="K97" s="117"/>
      <c r="L97" s="118"/>
      <c r="M97" s="119"/>
      <c r="N97" s="120">
        <f>SUM(N92:N96)</f>
        <v>14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5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19685039370078741" bottom="0.19685039370078741" header="0" footer="0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"/>
  <sheetViews>
    <sheetView topLeftCell="A4" workbookViewId="0">
      <selection activeCell="B7" sqref="B7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7.28515625" customWidth="1"/>
    <col min="4" max="4" width="23.5703125" customWidth="1"/>
    <col min="5" max="5" width="36.28515625" customWidth="1"/>
    <col min="6" max="6" width="23.42578125" customWidth="1"/>
    <col min="7" max="8" width="9.7109375" customWidth="1"/>
    <col min="9" max="9" width="14.7109375" customWidth="1"/>
    <col min="10" max="10" width="29.28515625" customWidth="1"/>
  </cols>
  <sheetData>
    <row r="1" spans="1:10" ht="18" x14ac:dyDescent="0.25">
      <c r="A1" s="345" t="s">
        <v>146</v>
      </c>
      <c r="B1" s="345"/>
      <c r="C1" s="345"/>
      <c r="D1" s="345"/>
      <c r="E1" s="345"/>
      <c r="F1" s="345"/>
      <c r="G1" s="345"/>
      <c r="H1" s="345"/>
      <c r="I1" s="345"/>
      <c r="J1" s="345"/>
    </row>
    <row r="2" spans="1:10" x14ac:dyDescent="0.25">
      <c r="A2" s="346" t="s">
        <v>159</v>
      </c>
      <c r="B2" s="346"/>
      <c r="C2" s="346"/>
      <c r="D2" s="346"/>
      <c r="E2" s="346"/>
      <c r="F2" s="346"/>
      <c r="G2" s="346"/>
      <c r="H2" s="346"/>
      <c r="I2" s="346"/>
      <c r="J2" s="346"/>
    </row>
    <row r="3" spans="1:10" ht="15.75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</row>
    <row r="4" spans="1:10" ht="18.75" thickBot="1" x14ac:dyDescent="0.3">
      <c r="A4" s="168"/>
      <c r="B4" s="168"/>
      <c r="C4" s="168"/>
      <c r="D4" s="168"/>
      <c r="E4" s="168"/>
      <c r="F4" s="168"/>
      <c r="G4" s="168"/>
      <c r="H4" s="168"/>
      <c r="I4" s="168"/>
      <c r="J4" s="168"/>
    </row>
    <row r="5" spans="1:10" ht="48.75" customHeight="1" thickBot="1" x14ac:dyDescent="0.3">
      <c r="A5" s="347" t="s">
        <v>147</v>
      </c>
      <c r="B5" s="347" t="s">
        <v>148</v>
      </c>
      <c r="C5" s="347" t="s">
        <v>149</v>
      </c>
      <c r="D5" s="349" t="s">
        <v>150</v>
      </c>
      <c r="E5" s="350"/>
      <c r="F5" s="351" t="s">
        <v>151</v>
      </c>
      <c r="G5" s="349" t="s">
        <v>152</v>
      </c>
      <c r="H5" s="350"/>
      <c r="I5" s="353" t="s">
        <v>153</v>
      </c>
      <c r="J5" s="351" t="s">
        <v>6</v>
      </c>
    </row>
    <row r="6" spans="1:10" ht="26.25" customHeight="1" thickBot="1" x14ac:dyDescent="0.3">
      <c r="A6" s="348"/>
      <c r="B6" s="348"/>
      <c r="C6" s="348"/>
      <c r="D6" s="169" t="s">
        <v>7</v>
      </c>
      <c r="E6" s="169" t="s">
        <v>8</v>
      </c>
      <c r="F6" s="352"/>
      <c r="G6" s="170" t="s">
        <v>154</v>
      </c>
      <c r="H6" s="170" t="s">
        <v>155</v>
      </c>
      <c r="I6" s="354"/>
      <c r="J6" s="352"/>
    </row>
    <row r="7" spans="1:10" ht="79.5" customHeight="1" x14ac:dyDescent="0.25">
      <c r="A7" s="171">
        <f>+A6+1</f>
        <v>1</v>
      </c>
      <c r="B7" s="172" t="s">
        <v>161</v>
      </c>
      <c r="C7" s="341" t="s">
        <v>98</v>
      </c>
      <c r="D7" s="122" t="s">
        <v>114</v>
      </c>
      <c r="E7" s="122" t="s">
        <v>162</v>
      </c>
      <c r="F7" s="343" t="s">
        <v>160</v>
      </c>
      <c r="G7" s="173" t="s">
        <v>156</v>
      </c>
      <c r="H7" s="173"/>
      <c r="I7" s="174">
        <v>14.99</v>
      </c>
      <c r="J7" s="175" t="s">
        <v>157</v>
      </c>
    </row>
    <row r="8" spans="1:10" ht="114" customHeight="1" x14ac:dyDescent="0.25">
      <c r="A8" s="176">
        <f>+A7+1</f>
        <v>2</v>
      </c>
      <c r="B8" s="177" t="s">
        <v>163</v>
      </c>
      <c r="C8" s="342"/>
      <c r="D8" s="122" t="s">
        <v>121</v>
      </c>
      <c r="E8" s="122" t="s">
        <v>164</v>
      </c>
      <c r="F8" s="344"/>
      <c r="G8" s="178" t="s">
        <v>156</v>
      </c>
      <c r="H8" s="178"/>
      <c r="I8" s="179">
        <v>14</v>
      </c>
      <c r="J8" s="180" t="s">
        <v>157</v>
      </c>
    </row>
    <row r="9" spans="1:10" ht="89.25" x14ac:dyDescent="0.25">
      <c r="A9" s="176">
        <f t="shared" ref="A9:A11" si="0">+A8+1</f>
        <v>3</v>
      </c>
      <c r="B9" s="177" t="s">
        <v>165</v>
      </c>
      <c r="C9" s="342"/>
      <c r="D9" s="125" t="s">
        <v>105</v>
      </c>
      <c r="E9" s="125" t="s">
        <v>168</v>
      </c>
      <c r="F9" s="344"/>
      <c r="G9" s="178"/>
      <c r="H9" s="178" t="s">
        <v>156</v>
      </c>
      <c r="I9" s="179">
        <v>0</v>
      </c>
      <c r="J9" s="180" t="s">
        <v>170</v>
      </c>
    </row>
    <row r="10" spans="1:10" ht="54" customHeight="1" x14ac:dyDescent="0.25">
      <c r="A10" s="176">
        <f t="shared" si="0"/>
        <v>4</v>
      </c>
      <c r="B10" s="177" t="s">
        <v>166</v>
      </c>
      <c r="C10" s="342"/>
      <c r="D10" s="122" t="s">
        <v>129</v>
      </c>
      <c r="E10" s="122" t="s">
        <v>130</v>
      </c>
      <c r="F10" s="344"/>
      <c r="G10" s="178"/>
      <c r="H10" s="178" t="s">
        <v>156</v>
      </c>
      <c r="I10" s="179">
        <v>0</v>
      </c>
      <c r="J10" s="180" t="s">
        <v>171</v>
      </c>
    </row>
    <row r="11" spans="1:10" ht="72.75" customHeight="1" x14ac:dyDescent="0.25">
      <c r="A11" s="176">
        <f t="shared" si="0"/>
        <v>5</v>
      </c>
      <c r="B11" s="177" t="s">
        <v>167</v>
      </c>
      <c r="C11" s="342"/>
      <c r="D11" s="122" t="s">
        <v>138</v>
      </c>
      <c r="E11" s="122" t="s">
        <v>169</v>
      </c>
      <c r="F11" s="344"/>
      <c r="G11" s="178"/>
      <c r="H11" s="178" t="s">
        <v>156</v>
      </c>
      <c r="I11" s="179">
        <v>0</v>
      </c>
      <c r="J11" s="180" t="s">
        <v>170</v>
      </c>
    </row>
    <row r="12" spans="1:10" ht="18" x14ac:dyDescent="0.25">
      <c r="A12" s="181" t="s">
        <v>158</v>
      </c>
      <c r="B12" s="182"/>
      <c r="C12" s="182"/>
      <c r="D12" s="182"/>
      <c r="E12" s="182"/>
      <c r="F12" s="183"/>
      <c r="G12" s="184"/>
      <c r="H12" s="185"/>
      <c r="I12" s="186"/>
      <c r="J12" s="187"/>
    </row>
    <row r="13" spans="1:10" x14ac:dyDescent="0.25">
      <c r="B13" s="188"/>
    </row>
    <row r="16" spans="1:10" x14ac:dyDescent="0.25">
      <c r="B16" s="188"/>
    </row>
  </sheetData>
  <sheetProtection password="F56E" sheet="1" objects="1" scenarios="1" selectLockedCells="1" selectUnlockedCells="1"/>
  <mergeCells count="12">
    <mergeCell ref="C7:C11"/>
    <mergeCell ref="F7:F11"/>
    <mergeCell ref="A1:J1"/>
    <mergeCell ref="A2:J2"/>
    <mergeCell ref="A5:A6"/>
    <mergeCell ref="B5:B6"/>
    <mergeCell ref="C5:C6"/>
    <mergeCell ref="D5:E5"/>
    <mergeCell ref="F5:F6"/>
    <mergeCell ref="G5:H5"/>
    <mergeCell ref="I5:I6"/>
    <mergeCell ref="J5:J6"/>
  </mergeCells>
  <pageMargins left="0.11811023622047245" right="0" top="0.19685039370078741" bottom="0.19685039370078741" header="0.31496062992125984" footer="0.31496062992125984"/>
  <pageSetup paperSize="14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0"/>
  <sheetViews>
    <sheetView tabSelected="1" workbookViewId="0">
      <selection activeCell="K21" sqref="K21"/>
    </sheetView>
  </sheetViews>
  <sheetFormatPr baseColWidth="10" defaultRowHeight="15" x14ac:dyDescent="0.25"/>
  <sheetData>
    <row r="70" spans="1:1" x14ac:dyDescent="0.25">
      <c r="A70" s="181" t="s">
        <v>158</v>
      </c>
    </row>
  </sheetData>
  <sheetProtection password="F56E" sheet="1" objects="1" scenarios="1" selectLockedCells="1" selectUnlockedCell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6"/>
      <c r="B1" s="217"/>
      <c r="C1" s="220" t="s">
        <v>9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6" ht="51" customHeight="1" thickBot="1" x14ac:dyDescent="0.3">
      <c r="A2" s="218"/>
      <c r="B2" s="219"/>
      <c r="C2" s="220" t="s">
        <v>10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P2" s="160" t="str">
        <f ca="1">MID(CELL("nombrearchivo",'6'!E9),FIND("]", CELL("nombrearchivo",'6'!E9),1)+1,LEN(CELL("nombrearchivo",'6'!E9))-FIND("]",CELL("nombrearchivo",'6'!E9),1))</f>
        <v>6</v>
      </c>
    </row>
    <row r="3" spans="1:16" ht="15.75" x14ac:dyDescent="0.25">
      <c r="A3" s="223" t="s">
        <v>11</v>
      </c>
      <c r="B3" s="224"/>
      <c r="C3" s="224"/>
      <c r="D3" s="224"/>
      <c r="E3" s="7" t="str">
        <f>GENERAL!Z$2</f>
        <v>PLANTA</v>
      </c>
      <c r="F3" s="225"/>
      <c r="G3" s="225"/>
      <c r="H3" s="225"/>
      <c r="I3" s="225"/>
      <c r="J3" s="225"/>
      <c r="K3" s="225"/>
      <c r="L3" s="225"/>
      <c r="M3" s="225"/>
      <c r="N3" s="226"/>
    </row>
    <row r="4" spans="1:16" ht="15.75" x14ac:dyDescent="0.25">
      <c r="A4" s="212" t="s">
        <v>12</v>
      </c>
      <c r="B4" s="213"/>
      <c r="C4" s="213"/>
      <c r="D4" s="213"/>
      <c r="E4" s="8" t="str">
        <f>GENERAL!A$2</f>
        <v>CEA-P-04-4</v>
      </c>
      <c r="F4" s="214"/>
      <c r="G4" s="214"/>
      <c r="H4" s="214"/>
      <c r="I4" s="214"/>
      <c r="J4" s="214"/>
      <c r="K4" s="214"/>
      <c r="L4" s="214"/>
      <c r="M4" s="214"/>
      <c r="N4" s="215"/>
    </row>
    <row r="5" spans="1:16" ht="15.75" x14ac:dyDescent="0.25">
      <c r="A5" s="212" t="s">
        <v>13</v>
      </c>
      <c r="B5" s="213"/>
      <c r="C5" s="213"/>
      <c r="D5" s="21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233" t="s">
        <v>15</v>
      </c>
      <c r="B8" s="234"/>
      <c r="C8" s="237" t="s">
        <v>16</v>
      </c>
      <c r="D8" s="15"/>
      <c r="E8" s="239" t="s">
        <v>17</v>
      </c>
      <c r="F8" s="239" t="s">
        <v>18</v>
      </c>
      <c r="G8" s="239" t="s">
        <v>19</v>
      </c>
      <c r="H8" s="239" t="s">
        <v>20</v>
      </c>
      <c r="I8" s="239" t="s">
        <v>21</v>
      </c>
      <c r="J8" s="241" t="s">
        <v>22</v>
      </c>
      <c r="K8" s="16"/>
      <c r="L8" s="243"/>
      <c r="M8" s="243"/>
      <c r="N8" s="245" t="s">
        <v>23</v>
      </c>
    </row>
    <row r="9" spans="1:16" ht="31.5" customHeight="1" thickBot="1" x14ac:dyDescent="0.3">
      <c r="A9" s="235"/>
      <c r="B9" s="236"/>
      <c r="C9" s="238"/>
      <c r="D9" s="17"/>
      <c r="E9" s="240"/>
      <c r="F9" s="240"/>
      <c r="G9" s="240"/>
      <c r="H9" s="240"/>
      <c r="I9" s="240"/>
      <c r="J9" s="242"/>
      <c r="K9" s="18"/>
      <c r="L9" s="244"/>
      <c r="M9" s="244"/>
      <c r="N9" s="246"/>
    </row>
    <row r="10" spans="1:16" ht="44.25" customHeight="1" thickBot="1" x14ac:dyDescent="0.3">
      <c r="A10" s="247" t="str">
        <f ca="1">CONCATENATE((INDIRECT("GENERAL!D"&amp;P2+5))," ",((INDIRECT("GENERAL!E"&amp;P2+5))))</f>
        <v xml:space="preserve"> </v>
      </c>
      <c r="B10" s="24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9" t="s">
        <v>24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1"/>
      <c r="N12" s="27" t="s">
        <v>25</v>
      </c>
    </row>
    <row r="13" spans="1:16" ht="24" thickBot="1" x14ac:dyDescent="0.3">
      <c r="A13" s="227" t="s">
        <v>26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9"/>
      <c r="M13" s="8"/>
      <c r="N13" s="26"/>
    </row>
    <row r="14" spans="1:16" ht="31.5" customHeight="1" thickBot="1" x14ac:dyDescent="0.3">
      <c r="A14" s="252" t="s">
        <v>27</v>
      </c>
      <c r="B14" s="253"/>
      <c r="C14" s="28"/>
      <c r="D14" s="254">
        <f ca="1">(INDIRECT("GENERAL!J"&amp;P2+5))</f>
        <v>0</v>
      </c>
      <c r="E14" s="255"/>
      <c r="F14" s="255"/>
      <c r="G14" s="255"/>
      <c r="H14" s="255"/>
      <c r="I14" s="255"/>
      <c r="J14" s="255"/>
      <c r="K14" s="255"/>
      <c r="L14" s="256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7" t="s">
        <v>28</v>
      </c>
      <c r="B16" s="258"/>
      <c r="C16" s="8"/>
      <c r="D16" s="34"/>
      <c r="E16" s="259">
        <f ca="1">(INDIRECT("GENERAL!K"&amp;P2+5))</f>
        <v>0</v>
      </c>
      <c r="F16" s="260"/>
      <c r="G16" s="260"/>
      <c r="H16" s="260"/>
      <c r="I16" s="260"/>
      <c r="J16" s="260"/>
      <c r="K16" s="260"/>
      <c r="L16" s="26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7" t="s">
        <v>29</v>
      </c>
      <c r="B18" s="258"/>
      <c r="C18" s="28"/>
      <c r="D18" s="35"/>
      <c r="E18" s="260">
        <f ca="1">(INDIRECT("GENERAL!L"&amp;P2+5))</f>
        <v>0</v>
      </c>
      <c r="F18" s="260"/>
      <c r="G18" s="260"/>
      <c r="H18" s="260"/>
      <c r="I18" s="260"/>
      <c r="J18" s="260"/>
      <c r="K18" s="260"/>
      <c r="L18" s="26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7" t="s">
        <v>30</v>
      </c>
      <c r="B20" s="258"/>
      <c r="C20" s="28"/>
      <c r="D20" s="262">
        <f ca="1">(INDIRECT("GENERAL!M"&amp;P2+5))</f>
        <v>0</v>
      </c>
      <c r="E20" s="263"/>
      <c r="F20" s="263"/>
      <c r="G20" s="263"/>
      <c r="H20" s="263"/>
      <c r="I20" s="263"/>
      <c r="J20" s="263"/>
      <c r="K20" s="263"/>
      <c r="L20" s="264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65" t="s">
        <v>31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7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7" t="s">
        <v>32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9"/>
      <c r="M24" s="8"/>
      <c r="N24" s="40"/>
    </row>
    <row r="25" spans="1:17" ht="68.25" customHeight="1" thickBot="1" x14ac:dyDescent="0.3">
      <c r="A25" s="252" t="s">
        <v>33</v>
      </c>
      <c r="B25" s="253"/>
      <c r="C25" s="28"/>
      <c r="D25" s="254"/>
      <c r="E25" s="255"/>
      <c r="F25" s="255"/>
      <c r="G25" s="255"/>
      <c r="H25" s="255"/>
      <c r="I25" s="255"/>
      <c r="J25" s="255"/>
      <c r="K25" s="255"/>
      <c r="L25" s="256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65" t="s">
        <v>34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7"/>
      <c r="M27" s="38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7" t="s">
        <v>35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9"/>
      <c r="M29" s="45"/>
      <c r="N29" s="40"/>
    </row>
    <row r="30" spans="1:17" ht="35.25" customHeight="1" thickBot="1" x14ac:dyDescent="0.3">
      <c r="A30" s="252" t="s">
        <v>36</v>
      </c>
      <c r="B30" s="253"/>
      <c r="C30" s="28"/>
      <c r="D30" s="254"/>
      <c r="E30" s="255"/>
      <c r="F30" s="255"/>
      <c r="G30" s="255"/>
      <c r="H30" s="255"/>
      <c r="I30" s="255"/>
      <c r="J30" s="255"/>
      <c r="K30" s="255"/>
      <c r="L30" s="256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5" t="s">
        <v>37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7"/>
      <c r="M32" s="38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7" t="s">
        <v>38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9"/>
      <c r="M34" s="8"/>
      <c r="N34" s="40"/>
    </row>
    <row r="35" spans="1:14" ht="39.75" customHeight="1" thickBot="1" x14ac:dyDescent="0.3">
      <c r="A35" s="257" t="s">
        <v>39</v>
      </c>
      <c r="B35" s="258"/>
      <c r="C35" s="28"/>
      <c r="D35" s="254"/>
      <c r="E35" s="255"/>
      <c r="F35" s="255"/>
      <c r="G35" s="255"/>
      <c r="H35" s="255"/>
      <c r="I35" s="255"/>
      <c r="J35" s="255"/>
      <c r="K35" s="255"/>
      <c r="L35" s="256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65" t="s">
        <v>40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7"/>
      <c r="M37" s="38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2" t="s">
        <v>23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8" t="s">
        <v>43</v>
      </c>
      <c r="B57" s="269"/>
      <c r="C57" s="269"/>
      <c r="D57" s="269"/>
      <c r="E57" s="269"/>
      <c r="F57" s="270"/>
      <c r="G57" s="271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79"/>
      <c r="D59" s="279"/>
      <c r="E59" s="27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81"/>
      <c r="G64" s="28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2" t="s">
        <v>59</v>
      </c>
      <c r="B65" s="283"/>
      <c r="C65" s="283"/>
      <c r="D65" s="283"/>
      <c r="E65" s="283"/>
      <c r="F65" s="283"/>
      <c r="G65" s="283"/>
      <c r="H65" s="284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5" t="s">
        <v>60</v>
      </c>
      <c r="B66" s="286"/>
      <c r="C66" s="286"/>
      <c r="D66" s="286"/>
      <c r="E66" s="286"/>
      <c r="F66" s="286"/>
      <c r="G66" s="286"/>
      <c r="H66" s="286"/>
      <c r="I66" s="287"/>
      <c r="J66" s="287"/>
      <c r="K66" s="288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8" t="s">
        <v>61</v>
      </c>
      <c r="B68" s="269"/>
      <c r="C68" s="269"/>
      <c r="D68" s="269"/>
      <c r="E68" s="269"/>
      <c r="F68" s="269"/>
      <c r="G68" s="289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90" t="s">
        <v>62</v>
      </c>
      <c r="C69" s="290"/>
      <c r="D69" s="290"/>
      <c r="E69" s="290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1" t="s">
        <v>65</v>
      </c>
      <c r="C71" s="291"/>
      <c r="D71" s="291"/>
      <c r="E71" s="291"/>
      <c r="F71" s="281"/>
      <c r="G71" s="28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2" t="s">
        <v>66</v>
      </c>
      <c r="C72" s="292"/>
      <c r="D72" s="292"/>
      <c r="E72" s="292"/>
      <c r="F72" s="292"/>
      <c r="G72" s="292"/>
      <c r="H72" s="25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3" t="s">
        <v>67</v>
      </c>
      <c r="B73" s="294"/>
      <c r="C73" s="294"/>
      <c r="D73" s="294"/>
      <c r="E73" s="294"/>
      <c r="F73" s="294"/>
      <c r="G73" s="294"/>
      <c r="H73" s="294"/>
      <c r="I73" s="294"/>
      <c r="J73" s="294"/>
      <c r="K73" s="295"/>
      <c r="L73" s="82"/>
      <c r="M73" s="45"/>
      <c r="N73" s="77">
        <f>N72/3</f>
        <v>0</v>
      </c>
    </row>
    <row r="74" spans="1:14" ht="19.5" thickTop="1" thickBot="1" x14ac:dyDescent="0.3">
      <c r="A74" s="296"/>
      <c r="B74" s="297"/>
      <c r="C74" s="297"/>
      <c r="D74" s="297"/>
      <c r="E74" s="297"/>
      <c r="F74" s="297"/>
      <c r="G74" s="297"/>
      <c r="H74" s="297"/>
      <c r="I74" s="297"/>
      <c r="J74" s="298"/>
      <c r="K74" s="298"/>
      <c r="L74" s="82"/>
      <c r="M74" s="45"/>
      <c r="N74" s="92"/>
    </row>
    <row r="75" spans="1:14" ht="26.25" thickBot="1" x14ac:dyDescent="0.3">
      <c r="A75" s="299" t="s">
        <v>68</v>
      </c>
      <c r="B75" s="300"/>
      <c r="C75" s="300"/>
      <c r="D75" s="300"/>
      <c r="E75" s="300"/>
      <c r="F75" s="300"/>
      <c r="G75" s="301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302" t="s">
        <v>69</v>
      </c>
      <c r="C76" s="302"/>
      <c r="D76" s="302"/>
      <c r="E76" s="302"/>
      <c r="F76" s="303"/>
      <c r="G76" s="30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30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1" t="s">
        <v>71</v>
      </c>
      <c r="C78" s="291"/>
      <c r="D78" s="291"/>
      <c r="E78" s="291"/>
      <c r="F78" s="281"/>
      <c r="G78" s="30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7" t="s">
        <v>72</v>
      </c>
      <c r="B79" s="308"/>
      <c r="C79" s="308"/>
      <c r="D79" s="308"/>
      <c r="E79" s="308"/>
      <c r="F79" s="308"/>
      <c r="G79" s="308"/>
      <c r="H79" s="30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0" t="s">
        <v>73</v>
      </c>
      <c r="B80" s="311"/>
      <c r="C80" s="311"/>
      <c r="D80" s="311"/>
      <c r="E80" s="311"/>
      <c r="F80" s="311"/>
      <c r="G80" s="311"/>
      <c r="H80" s="311"/>
      <c r="I80" s="311"/>
      <c r="J80" s="311"/>
      <c r="K80" s="31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3"/>
      <c r="F81" s="313"/>
      <c r="G81" s="313"/>
      <c r="H81" s="313"/>
      <c r="I81" s="313"/>
      <c r="J81" s="313"/>
      <c r="K81" s="313"/>
      <c r="L81" s="313"/>
      <c r="M81" s="313"/>
      <c r="N81" s="31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4" t="s">
        <v>75</v>
      </c>
      <c r="B85" s="325"/>
      <c r="C85" s="325"/>
      <c r="D85" s="325"/>
      <c r="E85" s="325"/>
      <c r="F85" s="326"/>
      <c r="G85" s="327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8" t="s">
        <v>76</v>
      </c>
      <c r="C86" s="329"/>
      <c r="D86" s="329"/>
      <c r="E86" s="329"/>
      <c r="F86" s="330"/>
      <c r="G86" s="3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2" t="s">
        <v>78</v>
      </c>
      <c r="B88" s="333"/>
      <c r="C88" s="333"/>
      <c r="D88" s="333"/>
      <c r="E88" s="333"/>
      <c r="F88" s="333"/>
      <c r="G88" s="333"/>
      <c r="H88" s="333"/>
      <c r="I88" s="333"/>
      <c r="J88" s="3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5" t="s">
        <v>79</v>
      </c>
      <c r="B90" s="336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8" t="s">
        <v>23</v>
      </c>
      <c r="B92" s="339"/>
      <c r="C92" s="339"/>
      <c r="D92" s="339"/>
      <c r="E92" s="339"/>
      <c r="F92" s="339"/>
      <c r="G92" s="339"/>
      <c r="H92" s="339"/>
      <c r="I92" s="339"/>
      <c r="J92" s="340"/>
      <c r="K92" s="111"/>
      <c r="L92" s="111"/>
      <c r="M92" s="112"/>
      <c r="N92" s="113">
        <f>N40</f>
        <v>0</v>
      </c>
    </row>
    <row r="93" spans="1:14" ht="18" x14ac:dyDescent="0.25">
      <c r="A93" s="315" t="s">
        <v>80</v>
      </c>
      <c r="B93" s="316"/>
      <c r="C93" s="316"/>
      <c r="D93" s="316"/>
      <c r="E93" s="316"/>
      <c r="F93" s="316"/>
      <c r="G93" s="316"/>
      <c r="H93" s="316"/>
      <c r="I93" s="316"/>
      <c r="J93" s="317"/>
      <c r="K93" s="111"/>
      <c r="L93" s="111"/>
      <c r="M93" s="112"/>
      <c r="N93" s="114">
        <f>N66</f>
        <v>0</v>
      </c>
    </row>
    <row r="94" spans="1:14" ht="18" x14ac:dyDescent="0.25">
      <c r="A94" s="315" t="s">
        <v>81</v>
      </c>
      <c r="B94" s="316"/>
      <c r="C94" s="316"/>
      <c r="D94" s="316"/>
      <c r="E94" s="316"/>
      <c r="F94" s="316"/>
      <c r="G94" s="316"/>
      <c r="H94" s="316"/>
      <c r="I94" s="316"/>
      <c r="J94" s="317"/>
      <c r="K94" s="111"/>
      <c r="L94" s="111"/>
      <c r="M94" s="112"/>
      <c r="N94" s="115">
        <f>N73</f>
        <v>0</v>
      </c>
    </row>
    <row r="95" spans="1:14" ht="18" x14ac:dyDescent="0.25">
      <c r="A95" s="315" t="s">
        <v>82</v>
      </c>
      <c r="B95" s="316"/>
      <c r="C95" s="316"/>
      <c r="D95" s="316"/>
      <c r="E95" s="316"/>
      <c r="F95" s="316"/>
      <c r="G95" s="316"/>
      <c r="H95" s="316"/>
      <c r="I95" s="316"/>
      <c r="J95" s="317"/>
      <c r="K95" s="111"/>
      <c r="L95" s="111"/>
      <c r="M95" s="112"/>
      <c r="N95" s="116">
        <f>N80</f>
        <v>0</v>
      </c>
    </row>
    <row r="96" spans="1:14" ht="18.75" thickBot="1" x14ac:dyDescent="0.3">
      <c r="A96" s="318" t="s">
        <v>83</v>
      </c>
      <c r="B96" s="319"/>
      <c r="C96" s="319"/>
      <c r="D96" s="319"/>
      <c r="E96" s="319"/>
      <c r="F96" s="319"/>
      <c r="G96" s="319"/>
      <c r="H96" s="319"/>
      <c r="I96" s="319"/>
      <c r="J96" s="3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1" t="s">
        <v>84</v>
      </c>
      <c r="B97" s="322"/>
      <c r="C97" s="322"/>
      <c r="D97" s="322"/>
      <c r="E97" s="322"/>
      <c r="F97" s="322"/>
      <c r="G97" s="322"/>
      <c r="H97" s="322"/>
      <c r="I97" s="322"/>
      <c r="J97" s="32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6"/>
      <c r="B1" s="217"/>
      <c r="C1" s="220" t="s">
        <v>9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6" ht="51" customHeight="1" thickBot="1" x14ac:dyDescent="0.3">
      <c r="A2" s="218"/>
      <c r="B2" s="219"/>
      <c r="C2" s="220" t="s">
        <v>10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P2" s="160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23" t="s">
        <v>11</v>
      </c>
      <c r="B3" s="224"/>
      <c r="C3" s="224"/>
      <c r="D3" s="224"/>
      <c r="E3" s="7" t="str">
        <f>GENERAL!Z$2</f>
        <v>PLANTA</v>
      </c>
      <c r="F3" s="225"/>
      <c r="G3" s="225"/>
      <c r="H3" s="225"/>
      <c r="I3" s="225"/>
      <c r="J3" s="225"/>
      <c r="K3" s="225"/>
      <c r="L3" s="225"/>
      <c r="M3" s="225"/>
      <c r="N3" s="226"/>
    </row>
    <row r="4" spans="1:16" ht="15.75" x14ac:dyDescent="0.25">
      <c r="A4" s="212" t="s">
        <v>12</v>
      </c>
      <c r="B4" s="213"/>
      <c r="C4" s="213"/>
      <c r="D4" s="213"/>
      <c r="E4" s="8" t="str">
        <f>GENERAL!A$2</f>
        <v>CEA-P-04-4</v>
      </c>
      <c r="F4" s="214"/>
      <c r="G4" s="214"/>
      <c r="H4" s="214"/>
      <c r="I4" s="214"/>
      <c r="J4" s="214"/>
      <c r="K4" s="214"/>
      <c r="L4" s="214"/>
      <c r="M4" s="214"/>
      <c r="N4" s="215"/>
    </row>
    <row r="5" spans="1:16" ht="15.75" x14ac:dyDescent="0.25">
      <c r="A5" s="212" t="s">
        <v>13</v>
      </c>
      <c r="B5" s="213"/>
      <c r="C5" s="213"/>
      <c r="D5" s="21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233" t="s">
        <v>15</v>
      </c>
      <c r="B8" s="234"/>
      <c r="C8" s="237" t="s">
        <v>16</v>
      </c>
      <c r="D8" s="155"/>
      <c r="E8" s="239" t="s">
        <v>17</v>
      </c>
      <c r="F8" s="239" t="s">
        <v>18</v>
      </c>
      <c r="G8" s="239" t="s">
        <v>19</v>
      </c>
      <c r="H8" s="239" t="s">
        <v>20</v>
      </c>
      <c r="I8" s="239" t="s">
        <v>21</v>
      </c>
      <c r="J8" s="241" t="s">
        <v>22</v>
      </c>
      <c r="K8" s="156"/>
      <c r="L8" s="243"/>
      <c r="M8" s="243"/>
      <c r="N8" s="245" t="s">
        <v>23</v>
      </c>
    </row>
    <row r="9" spans="1:16" ht="31.5" customHeight="1" thickBot="1" x14ac:dyDescent="0.3">
      <c r="A9" s="235"/>
      <c r="B9" s="236"/>
      <c r="C9" s="238"/>
      <c r="D9" s="17"/>
      <c r="E9" s="240"/>
      <c r="F9" s="240"/>
      <c r="G9" s="240"/>
      <c r="H9" s="240"/>
      <c r="I9" s="240"/>
      <c r="J9" s="242"/>
      <c r="K9" s="157"/>
      <c r="L9" s="244"/>
      <c r="M9" s="244"/>
      <c r="N9" s="246"/>
    </row>
    <row r="10" spans="1:16" ht="44.25" customHeight="1" thickBot="1" x14ac:dyDescent="0.3">
      <c r="A10" s="247" t="str">
        <f ca="1">CONCATENATE((INDIRECT("GENERAL!D"&amp;P2+5))," ",((INDIRECT("GENERAL!E"&amp;P2+5))))</f>
        <v>OLIVEROS ARIZA JUAN CARLOS</v>
      </c>
      <c r="B10" s="24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9" t="s">
        <v>24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1"/>
      <c r="N12" s="27" t="s">
        <v>25</v>
      </c>
    </row>
    <row r="13" spans="1:16" ht="24" thickBot="1" x14ac:dyDescent="0.3">
      <c r="A13" s="227" t="s">
        <v>26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9"/>
      <c r="M13" s="8"/>
      <c r="N13" s="26"/>
    </row>
    <row r="14" spans="1:16" ht="31.5" customHeight="1" thickBot="1" x14ac:dyDescent="0.3">
      <c r="A14" s="252" t="s">
        <v>27</v>
      </c>
      <c r="B14" s="253"/>
      <c r="C14" s="28"/>
      <c r="D14" s="254" t="str">
        <f ca="1">(INDIRECT("GENERAL!J"&amp;P2+5))</f>
        <v>PROFESIONAL EN LENGUAS EXTRANJERAS Y NEGOCIOS INTERNACIONALES/UNIVERSIDAD DEL TOLIMA/2009</v>
      </c>
      <c r="E14" s="255"/>
      <c r="F14" s="255"/>
      <c r="G14" s="255"/>
      <c r="H14" s="255"/>
      <c r="I14" s="255"/>
      <c r="J14" s="255"/>
      <c r="K14" s="255"/>
      <c r="L14" s="256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7" t="s">
        <v>28</v>
      </c>
      <c r="B16" s="258"/>
      <c r="C16" s="8"/>
      <c r="D16" s="34"/>
      <c r="E16" s="259" t="str">
        <f ca="1">(INDIRECT("GENERAL!K"&amp;P2+5))</f>
        <v>NO REGISTRA</v>
      </c>
      <c r="F16" s="260"/>
      <c r="G16" s="260"/>
      <c r="H16" s="260"/>
      <c r="I16" s="260"/>
      <c r="J16" s="260"/>
      <c r="K16" s="260"/>
      <c r="L16" s="26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7" t="s">
        <v>29</v>
      </c>
      <c r="B18" s="258"/>
      <c r="C18" s="28"/>
      <c r="D18" s="154"/>
      <c r="E18" s="260" t="str">
        <f ca="1">(INDIRECT("GENERAL!L"&amp;P2+5))</f>
        <v>MASTER  OF SCIENCE IN LOGISTICS AND SUPPLY CHAIN MANAGEMENT/WESTMINSTER UNIVERSITY (LONDRES)/2012</v>
      </c>
      <c r="F18" s="260"/>
      <c r="G18" s="260"/>
      <c r="H18" s="260"/>
      <c r="I18" s="260"/>
      <c r="J18" s="260"/>
      <c r="K18" s="260"/>
      <c r="L18" s="26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7" t="s">
        <v>30</v>
      </c>
      <c r="B20" s="258"/>
      <c r="C20" s="28"/>
      <c r="D20" s="262" t="str">
        <f ca="1">(INDIRECT("GENERAL!M"&amp;P2+5))</f>
        <v>NO REGISTRA</v>
      </c>
      <c r="E20" s="263"/>
      <c r="F20" s="263"/>
      <c r="G20" s="263"/>
      <c r="H20" s="263"/>
      <c r="I20" s="263"/>
      <c r="J20" s="263"/>
      <c r="K20" s="263"/>
      <c r="L20" s="264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65" t="s">
        <v>31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7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7" t="s">
        <v>32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9"/>
      <c r="M24" s="8"/>
      <c r="N24" s="40"/>
    </row>
    <row r="25" spans="1:17" ht="68.25" customHeight="1" thickBot="1" x14ac:dyDescent="0.3">
      <c r="A25" s="252" t="s">
        <v>33</v>
      </c>
      <c r="B25" s="253"/>
      <c r="C25" s="28"/>
      <c r="D25" s="254"/>
      <c r="E25" s="255"/>
      <c r="F25" s="255"/>
      <c r="G25" s="255"/>
      <c r="H25" s="255"/>
      <c r="I25" s="255"/>
      <c r="J25" s="255"/>
      <c r="K25" s="255"/>
      <c r="L25" s="256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65" t="s">
        <v>34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7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7" t="s">
        <v>35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9"/>
      <c r="M29" s="45"/>
      <c r="N29" s="40"/>
    </row>
    <row r="30" spans="1:17" ht="35.25" customHeight="1" thickBot="1" x14ac:dyDescent="0.3">
      <c r="A30" s="252" t="s">
        <v>36</v>
      </c>
      <c r="B30" s="253"/>
      <c r="C30" s="28"/>
      <c r="D30" s="254"/>
      <c r="E30" s="255"/>
      <c r="F30" s="255"/>
      <c r="G30" s="255"/>
      <c r="H30" s="255"/>
      <c r="I30" s="255"/>
      <c r="J30" s="255"/>
      <c r="K30" s="255"/>
      <c r="L30" s="256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5" t="s">
        <v>37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7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7" t="s">
        <v>38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9"/>
      <c r="M34" s="8"/>
      <c r="N34" s="40"/>
    </row>
    <row r="35" spans="1:14" ht="39.75" customHeight="1" thickBot="1" x14ac:dyDescent="0.3">
      <c r="A35" s="257" t="s">
        <v>39</v>
      </c>
      <c r="B35" s="258"/>
      <c r="C35" s="28"/>
      <c r="D35" s="254"/>
      <c r="E35" s="255"/>
      <c r="F35" s="255"/>
      <c r="G35" s="255"/>
      <c r="H35" s="255"/>
      <c r="I35" s="255"/>
      <c r="J35" s="255"/>
      <c r="K35" s="255"/>
      <c r="L35" s="256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65" t="s">
        <v>40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7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2" t="s">
        <v>23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8" t="s">
        <v>43</v>
      </c>
      <c r="B57" s="269"/>
      <c r="C57" s="269"/>
      <c r="D57" s="269"/>
      <c r="E57" s="269"/>
      <c r="F57" s="270"/>
      <c r="G57" s="271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79"/>
      <c r="D59" s="279"/>
      <c r="E59" s="27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81"/>
      <c r="G64" s="28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2" t="s">
        <v>59</v>
      </c>
      <c r="B65" s="283"/>
      <c r="C65" s="283"/>
      <c r="D65" s="283"/>
      <c r="E65" s="283"/>
      <c r="F65" s="283"/>
      <c r="G65" s="283"/>
      <c r="H65" s="284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5" t="s">
        <v>60</v>
      </c>
      <c r="B66" s="286"/>
      <c r="C66" s="286"/>
      <c r="D66" s="286"/>
      <c r="E66" s="286"/>
      <c r="F66" s="286"/>
      <c r="G66" s="286"/>
      <c r="H66" s="286"/>
      <c r="I66" s="287"/>
      <c r="J66" s="287"/>
      <c r="K66" s="288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8" t="s">
        <v>61</v>
      </c>
      <c r="B68" s="269"/>
      <c r="C68" s="269"/>
      <c r="D68" s="269"/>
      <c r="E68" s="269"/>
      <c r="F68" s="269"/>
      <c r="G68" s="289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90" t="s">
        <v>62</v>
      </c>
      <c r="C69" s="290"/>
      <c r="D69" s="290"/>
      <c r="E69" s="290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1" t="s">
        <v>65</v>
      </c>
      <c r="C71" s="291"/>
      <c r="D71" s="291"/>
      <c r="E71" s="291"/>
      <c r="F71" s="281"/>
      <c r="G71" s="28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2" t="s">
        <v>66</v>
      </c>
      <c r="C72" s="292"/>
      <c r="D72" s="292"/>
      <c r="E72" s="292"/>
      <c r="F72" s="292"/>
      <c r="G72" s="292"/>
      <c r="H72" s="25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3" t="s">
        <v>67</v>
      </c>
      <c r="B73" s="294"/>
      <c r="C73" s="294"/>
      <c r="D73" s="294"/>
      <c r="E73" s="294"/>
      <c r="F73" s="294"/>
      <c r="G73" s="294"/>
      <c r="H73" s="294"/>
      <c r="I73" s="294"/>
      <c r="J73" s="294"/>
      <c r="K73" s="295"/>
      <c r="L73" s="82"/>
      <c r="M73" s="45"/>
      <c r="N73" s="77">
        <f>N72/3</f>
        <v>0</v>
      </c>
    </row>
    <row r="74" spans="1:14" ht="19.5" thickTop="1" thickBot="1" x14ac:dyDescent="0.3">
      <c r="A74" s="296"/>
      <c r="B74" s="297"/>
      <c r="C74" s="297"/>
      <c r="D74" s="297"/>
      <c r="E74" s="297"/>
      <c r="F74" s="297"/>
      <c r="G74" s="297"/>
      <c r="H74" s="297"/>
      <c r="I74" s="297"/>
      <c r="J74" s="298"/>
      <c r="K74" s="298"/>
      <c r="L74" s="82"/>
      <c r="M74" s="45"/>
      <c r="N74" s="158"/>
    </row>
    <row r="75" spans="1:14" ht="26.25" thickBot="1" x14ac:dyDescent="0.3">
      <c r="A75" s="299" t="s">
        <v>68</v>
      </c>
      <c r="B75" s="300"/>
      <c r="C75" s="300"/>
      <c r="D75" s="300"/>
      <c r="E75" s="300"/>
      <c r="F75" s="300"/>
      <c r="G75" s="301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302" t="s">
        <v>69</v>
      </c>
      <c r="C76" s="302"/>
      <c r="D76" s="302"/>
      <c r="E76" s="302"/>
      <c r="F76" s="303"/>
      <c r="G76" s="30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30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1" t="s">
        <v>71</v>
      </c>
      <c r="C78" s="291"/>
      <c r="D78" s="291"/>
      <c r="E78" s="291"/>
      <c r="F78" s="281"/>
      <c r="G78" s="30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7" t="s">
        <v>72</v>
      </c>
      <c r="B79" s="308"/>
      <c r="C79" s="308"/>
      <c r="D79" s="308"/>
      <c r="E79" s="308"/>
      <c r="F79" s="308"/>
      <c r="G79" s="308"/>
      <c r="H79" s="30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0" t="s">
        <v>73</v>
      </c>
      <c r="B80" s="311"/>
      <c r="C80" s="311"/>
      <c r="D80" s="311"/>
      <c r="E80" s="311"/>
      <c r="F80" s="311"/>
      <c r="G80" s="311"/>
      <c r="H80" s="311"/>
      <c r="I80" s="311"/>
      <c r="J80" s="311"/>
      <c r="K80" s="31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3"/>
      <c r="F81" s="313"/>
      <c r="G81" s="313"/>
      <c r="H81" s="313"/>
      <c r="I81" s="313"/>
      <c r="J81" s="313"/>
      <c r="K81" s="313"/>
      <c r="L81" s="313"/>
      <c r="M81" s="313"/>
      <c r="N81" s="31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4" t="s">
        <v>75</v>
      </c>
      <c r="B85" s="325"/>
      <c r="C85" s="325"/>
      <c r="D85" s="325"/>
      <c r="E85" s="325"/>
      <c r="F85" s="326"/>
      <c r="G85" s="327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8" t="s">
        <v>76</v>
      </c>
      <c r="C86" s="329"/>
      <c r="D86" s="329"/>
      <c r="E86" s="329"/>
      <c r="F86" s="330"/>
      <c r="G86" s="3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2" t="s">
        <v>78</v>
      </c>
      <c r="B88" s="333"/>
      <c r="C88" s="333"/>
      <c r="D88" s="333"/>
      <c r="E88" s="333"/>
      <c r="F88" s="333"/>
      <c r="G88" s="333"/>
      <c r="H88" s="333"/>
      <c r="I88" s="333"/>
      <c r="J88" s="3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5" t="s">
        <v>79</v>
      </c>
      <c r="B90" s="336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8" t="s">
        <v>23</v>
      </c>
      <c r="B92" s="339"/>
      <c r="C92" s="339"/>
      <c r="D92" s="339"/>
      <c r="E92" s="339"/>
      <c r="F92" s="339"/>
      <c r="G92" s="339"/>
      <c r="H92" s="339"/>
      <c r="I92" s="339"/>
      <c r="J92" s="340"/>
      <c r="K92" s="111"/>
      <c r="L92" s="111"/>
      <c r="M92" s="112"/>
      <c r="N92" s="113">
        <f>N40</f>
        <v>0</v>
      </c>
    </row>
    <row r="93" spans="1:14" ht="18" x14ac:dyDescent="0.25">
      <c r="A93" s="315" t="s">
        <v>80</v>
      </c>
      <c r="B93" s="316"/>
      <c r="C93" s="316"/>
      <c r="D93" s="316"/>
      <c r="E93" s="316"/>
      <c r="F93" s="316"/>
      <c r="G93" s="316"/>
      <c r="H93" s="316"/>
      <c r="I93" s="316"/>
      <c r="J93" s="317"/>
      <c r="K93" s="111"/>
      <c r="L93" s="111"/>
      <c r="M93" s="112"/>
      <c r="N93" s="114">
        <f>N66</f>
        <v>0</v>
      </c>
    </row>
    <row r="94" spans="1:14" ht="18" x14ac:dyDescent="0.25">
      <c r="A94" s="315" t="s">
        <v>81</v>
      </c>
      <c r="B94" s="316"/>
      <c r="C94" s="316"/>
      <c r="D94" s="316"/>
      <c r="E94" s="316"/>
      <c r="F94" s="316"/>
      <c r="G94" s="316"/>
      <c r="H94" s="316"/>
      <c r="I94" s="316"/>
      <c r="J94" s="317"/>
      <c r="K94" s="111"/>
      <c r="L94" s="111"/>
      <c r="M94" s="112"/>
      <c r="N94" s="115">
        <f>N73</f>
        <v>0</v>
      </c>
    </row>
    <row r="95" spans="1:14" ht="18" x14ac:dyDescent="0.25">
      <c r="A95" s="315" t="s">
        <v>82</v>
      </c>
      <c r="B95" s="316"/>
      <c r="C95" s="316"/>
      <c r="D95" s="316"/>
      <c r="E95" s="316"/>
      <c r="F95" s="316"/>
      <c r="G95" s="316"/>
      <c r="H95" s="316"/>
      <c r="I95" s="316"/>
      <c r="J95" s="317"/>
      <c r="K95" s="111"/>
      <c r="L95" s="111"/>
      <c r="M95" s="112"/>
      <c r="N95" s="116">
        <f>N80</f>
        <v>0</v>
      </c>
    </row>
    <row r="96" spans="1:14" ht="18.75" thickBot="1" x14ac:dyDescent="0.3">
      <c r="A96" s="318" t="s">
        <v>83</v>
      </c>
      <c r="B96" s="319"/>
      <c r="C96" s="319"/>
      <c r="D96" s="319"/>
      <c r="E96" s="319"/>
      <c r="F96" s="319"/>
      <c r="G96" s="319"/>
      <c r="H96" s="319"/>
      <c r="I96" s="319"/>
      <c r="J96" s="3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1" t="s">
        <v>84</v>
      </c>
      <c r="B97" s="322"/>
      <c r="C97" s="322"/>
      <c r="D97" s="322"/>
      <c r="E97" s="322"/>
      <c r="F97" s="322"/>
      <c r="G97" s="322"/>
      <c r="H97" s="322"/>
      <c r="I97" s="322"/>
      <c r="J97" s="32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6"/>
      <c r="B1" s="217"/>
      <c r="C1" s="220" t="s">
        <v>9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6" ht="51" customHeight="1" thickBot="1" x14ac:dyDescent="0.3">
      <c r="A2" s="218"/>
      <c r="B2" s="219"/>
      <c r="C2" s="220" t="s">
        <v>10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P2" s="160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23" t="s">
        <v>11</v>
      </c>
      <c r="B3" s="224"/>
      <c r="C3" s="224"/>
      <c r="D3" s="224"/>
      <c r="E3" s="7" t="str">
        <f>GENERAL!Z$2</f>
        <v>PLANTA</v>
      </c>
      <c r="F3" s="225"/>
      <c r="G3" s="225"/>
      <c r="H3" s="225"/>
      <c r="I3" s="225"/>
      <c r="J3" s="225"/>
      <c r="K3" s="225"/>
      <c r="L3" s="225"/>
      <c r="M3" s="225"/>
      <c r="N3" s="226"/>
    </row>
    <row r="4" spans="1:16" ht="15.75" x14ac:dyDescent="0.25">
      <c r="A4" s="212" t="s">
        <v>12</v>
      </c>
      <c r="B4" s="213"/>
      <c r="C4" s="213"/>
      <c r="D4" s="213"/>
      <c r="E4" s="8" t="str">
        <f>GENERAL!A$2</f>
        <v>CEA-P-04-4</v>
      </c>
      <c r="F4" s="214"/>
      <c r="G4" s="214"/>
      <c r="H4" s="214"/>
      <c r="I4" s="214"/>
      <c r="J4" s="214"/>
      <c r="K4" s="214"/>
      <c r="L4" s="214"/>
      <c r="M4" s="214"/>
      <c r="N4" s="215"/>
    </row>
    <row r="5" spans="1:16" ht="15.75" x14ac:dyDescent="0.25">
      <c r="A5" s="212" t="s">
        <v>13</v>
      </c>
      <c r="B5" s="213"/>
      <c r="C5" s="213"/>
      <c r="D5" s="21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233" t="s">
        <v>15</v>
      </c>
      <c r="B8" s="234"/>
      <c r="C8" s="237" t="s">
        <v>16</v>
      </c>
      <c r="D8" s="155"/>
      <c r="E8" s="239" t="s">
        <v>17</v>
      </c>
      <c r="F8" s="239" t="s">
        <v>18</v>
      </c>
      <c r="G8" s="239" t="s">
        <v>19</v>
      </c>
      <c r="H8" s="239" t="s">
        <v>20</v>
      </c>
      <c r="I8" s="239" t="s">
        <v>21</v>
      </c>
      <c r="J8" s="241" t="s">
        <v>22</v>
      </c>
      <c r="K8" s="156"/>
      <c r="L8" s="243"/>
      <c r="M8" s="243"/>
      <c r="N8" s="245" t="s">
        <v>23</v>
      </c>
    </row>
    <row r="9" spans="1:16" ht="31.5" customHeight="1" thickBot="1" x14ac:dyDescent="0.3">
      <c r="A9" s="235"/>
      <c r="B9" s="236"/>
      <c r="C9" s="238"/>
      <c r="D9" s="17"/>
      <c r="E9" s="240"/>
      <c r="F9" s="240"/>
      <c r="G9" s="240"/>
      <c r="H9" s="240"/>
      <c r="I9" s="240"/>
      <c r="J9" s="242"/>
      <c r="K9" s="157"/>
      <c r="L9" s="244"/>
      <c r="M9" s="244"/>
      <c r="N9" s="246"/>
    </row>
    <row r="10" spans="1:16" ht="44.25" customHeight="1" thickBot="1" x14ac:dyDescent="0.3">
      <c r="A10" s="247" t="str">
        <f ca="1">CONCATENATE((INDIRECT("GENERAL!D"&amp;P2+5))," ",((INDIRECT("GENERAL!E"&amp;P2+5))))</f>
        <v>CAMPOS MORALES  LUZ ASTRID</v>
      </c>
      <c r="B10" s="24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9" t="s">
        <v>24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1"/>
      <c r="N12" s="27" t="s">
        <v>25</v>
      </c>
    </row>
    <row r="13" spans="1:16" ht="24" thickBot="1" x14ac:dyDescent="0.3">
      <c r="A13" s="227" t="s">
        <v>26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9"/>
      <c r="M13" s="8"/>
      <c r="N13" s="26"/>
    </row>
    <row r="14" spans="1:16" ht="31.5" customHeight="1" thickBot="1" x14ac:dyDescent="0.3">
      <c r="A14" s="252" t="s">
        <v>27</v>
      </c>
      <c r="B14" s="253"/>
      <c r="C14" s="28"/>
      <c r="D14" s="254" t="str">
        <f ca="1">(INDIRECT("GENERAL!J"&amp;P2+5))</f>
        <v>PROFESIONAL EN MERCADOTECNIA/ UNIVERSIDAD DE IBAGUE/ 1989</v>
      </c>
      <c r="E14" s="255"/>
      <c r="F14" s="255"/>
      <c r="G14" s="255"/>
      <c r="H14" s="255"/>
      <c r="I14" s="255"/>
      <c r="J14" s="255"/>
      <c r="K14" s="255"/>
      <c r="L14" s="256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7" t="s">
        <v>28</v>
      </c>
      <c r="B16" s="258"/>
      <c r="C16" s="8"/>
      <c r="D16" s="34"/>
      <c r="E16" s="259" t="str">
        <f ca="1">(INDIRECT("GENERAL!K"&amp;P2+5))</f>
        <v>ESPECIALISTA EN GERENCIA DE NEGOCIOS INTERNACIONALES/ UNIVERSIDAD ANTONIO NARIÑO/ 1999</v>
      </c>
      <c r="F16" s="260"/>
      <c r="G16" s="260"/>
      <c r="H16" s="260"/>
      <c r="I16" s="260"/>
      <c r="J16" s="260"/>
      <c r="K16" s="260"/>
      <c r="L16" s="26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7" t="s">
        <v>29</v>
      </c>
      <c r="B18" s="258"/>
      <c r="C18" s="28"/>
      <c r="D18" s="154"/>
      <c r="E18" s="260" t="str">
        <f ca="1">(INDIRECT("GENERAL!L"&amp;P2+5))</f>
        <v>MAGISTER EN ADMINISTRACION/ UNIVERSIDAD NACIONAL/ 2007</v>
      </c>
      <c r="F18" s="260"/>
      <c r="G18" s="260"/>
      <c r="H18" s="260"/>
      <c r="I18" s="260"/>
      <c r="J18" s="260"/>
      <c r="K18" s="260"/>
      <c r="L18" s="26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7" t="s">
        <v>30</v>
      </c>
      <c r="B20" s="258"/>
      <c r="C20" s="28"/>
      <c r="D20" s="262" t="str">
        <f ca="1">(INDIRECT("GENERAL!M"&amp;P2+5))</f>
        <v>NO REGISTRA</v>
      </c>
      <c r="E20" s="263"/>
      <c r="F20" s="263"/>
      <c r="G20" s="263"/>
      <c r="H20" s="263"/>
      <c r="I20" s="263"/>
      <c r="J20" s="263"/>
      <c r="K20" s="263"/>
      <c r="L20" s="264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65" t="s">
        <v>31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7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7" t="s">
        <v>32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9"/>
      <c r="M24" s="8"/>
      <c r="N24" s="40"/>
    </row>
    <row r="25" spans="1:17" ht="68.25" customHeight="1" thickBot="1" x14ac:dyDescent="0.3">
      <c r="A25" s="252" t="s">
        <v>33</v>
      </c>
      <c r="B25" s="253"/>
      <c r="C25" s="28"/>
      <c r="D25" s="254"/>
      <c r="E25" s="255"/>
      <c r="F25" s="255"/>
      <c r="G25" s="255"/>
      <c r="H25" s="255"/>
      <c r="I25" s="255"/>
      <c r="J25" s="255"/>
      <c r="K25" s="255"/>
      <c r="L25" s="256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65" t="s">
        <v>34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7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7" t="s">
        <v>35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9"/>
      <c r="M29" s="45"/>
      <c r="N29" s="40"/>
    </row>
    <row r="30" spans="1:17" ht="35.25" customHeight="1" thickBot="1" x14ac:dyDescent="0.3">
      <c r="A30" s="252" t="s">
        <v>36</v>
      </c>
      <c r="B30" s="253"/>
      <c r="C30" s="28"/>
      <c r="D30" s="254"/>
      <c r="E30" s="255"/>
      <c r="F30" s="255"/>
      <c r="G30" s="255"/>
      <c r="H30" s="255"/>
      <c r="I30" s="255"/>
      <c r="J30" s="255"/>
      <c r="K30" s="255"/>
      <c r="L30" s="256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5" t="s">
        <v>37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7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7" t="s">
        <v>38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9"/>
      <c r="M34" s="8"/>
      <c r="N34" s="40"/>
    </row>
    <row r="35" spans="1:14" ht="39.75" customHeight="1" thickBot="1" x14ac:dyDescent="0.3">
      <c r="A35" s="257" t="s">
        <v>39</v>
      </c>
      <c r="B35" s="258"/>
      <c r="C35" s="28"/>
      <c r="D35" s="254"/>
      <c r="E35" s="255"/>
      <c r="F35" s="255"/>
      <c r="G35" s="255"/>
      <c r="H35" s="255"/>
      <c r="I35" s="255"/>
      <c r="J35" s="255"/>
      <c r="K35" s="255"/>
      <c r="L35" s="256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65" t="s">
        <v>40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7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2" t="s">
        <v>23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8" t="s">
        <v>43</v>
      </c>
      <c r="B57" s="269"/>
      <c r="C57" s="269"/>
      <c r="D57" s="269"/>
      <c r="E57" s="269"/>
      <c r="F57" s="270"/>
      <c r="G57" s="271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7" t="s">
        <v>49</v>
      </c>
      <c r="C58" s="277"/>
      <c r="D58" s="277"/>
      <c r="E58" s="277"/>
      <c r="F58" s="278"/>
      <c r="G58" s="27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5" t="s">
        <v>51</v>
      </c>
      <c r="C59" s="279"/>
      <c r="D59" s="279"/>
      <c r="E59" s="279"/>
      <c r="F59" s="276"/>
      <c r="G59" s="27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9" t="s">
        <v>52</v>
      </c>
      <c r="C60" s="279"/>
      <c r="D60" s="279"/>
      <c r="E60" s="279"/>
      <c r="F60" s="276"/>
      <c r="G60" s="27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9" t="s">
        <v>54</v>
      </c>
      <c r="C61" s="279"/>
      <c r="D61" s="279"/>
      <c r="E61" s="279"/>
      <c r="F61" s="276"/>
      <c r="G61" s="27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9" t="s">
        <v>55</v>
      </c>
      <c r="C62" s="279"/>
      <c r="D62" s="279"/>
      <c r="E62" s="279"/>
      <c r="F62" s="276"/>
      <c r="G62" s="27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9" t="s">
        <v>56</v>
      </c>
      <c r="C63" s="279"/>
      <c r="D63" s="279"/>
      <c r="E63" s="279"/>
      <c r="F63" s="276"/>
      <c r="G63" s="27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0" t="s">
        <v>58</v>
      </c>
      <c r="C64" s="280"/>
      <c r="D64" s="280"/>
      <c r="E64" s="280"/>
      <c r="F64" s="281"/>
      <c r="G64" s="28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2" t="s">
        <v>59</v>
      </c>
      <c r="B65" s="283"/>
      <c r="C65" s="283"/>
      <c r="D65" s="283"/>
      <c r="E65" s="283"/>
      <c r="F65" s="283"/>
      <c r="G65" s="283"/>
      <c r="H65" s="284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5" t="s">
        <v>60</v>
      </c>
      <c r="B66" s="286"/>
      <c r="C66" s="286"/>
      <c r="D66" s="286"/>
      <c r="E66" s="286"/>
      <c r="F66" s="286"/>
      <c r="G66" s="286"/>
      <c r="H66" s="286"/>
      <c r="I66" s="287"/>
      <c r="J66" s="287"/>
      <c r="K66" s="288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8" t="s">
        <v>61</v>
      </c>
      <c r="B68" s="269"/>
      <c r="C68" s="269"/>
      <c r="D68" s="269"/>
      <c r="E68" s="269"/>
      <c r="F68" s="269"/>
      <c r="G68" s="289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90" t="s">
        <v>62</v>
      </c>
      <c r="C69" s="290"/>
      <c r="D69" s="290"/>
      <c r="E69" s="290"/>
      <c r="F69" s="278"/>
      <c r="G69" s="27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5" t="s">
        <v>64</v>
      </c>
      <c r="C70" s="275"/>
      <c r="D70" s="275"/>
      <c r="E70" s="275"/>
      <c r="F70" s="276"/>
      <c r="G70" s="27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1" t="s">
        <v>65</v>
      </c>
      <c r="C71" s="291"/>
      <c r="D71" s="291"/>
      <c r="E71" s="291"/>
      <c r="F71" s="281"/>
      <c r="G71" s="28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2" t="s">
        <v>66</v>
      </c>
      <c r="C72" s="292"/>
      <c r="D72" s="292"/>
      <c r="E72" s="292"/>
      <c r="F72" s="292"/>
      <c r="G72" s="292"/>
      <c r="H72" s="25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3" t="s">
        <v>67</v>
      </c>
      <c r="B73" s="294"/>
      <c r="C73" s="294"/>
      <c r="D73" s="294"/>
      <c r="E73" s="294"/>
      <c r="F73" s="294"/>
      <c r="G73" s="294"/>
      <c r="H73" s="294"/>
      <c r="I73" s="294"/>
      <c r="J73" s="294"/>
      <c r="K73" s="295"/>
      <c r="L73" s="82"/>
      <c r="M73" s="45"/>
      <c r="N73" s="77">
        <f>N72/3</f>
        <v>0</v>
      </c>
    </row>
    <row r="74" spans="1:14" ht="19.5" thickTop="1" thickBot="1" x14ac:dyDescent="0.3">
      <c r="A74" s="296"/>
      <c r="B74" s="297"/>
      <c r="C74" s="297"/>
      <c r="D74" s="297"/>
      <c r="E74" s="297"/>
      <c r="F74" s="297"/>
      <c r="G74" s="297"/>
      <c r="H74" s="297"/>
      <c r="I74" s="297"/>
      <c r="J74" s="298"/>
      <c r="K74" s="298"/>
      <c r="L74" s="82"/>
      <c r="M74" s="45"/>
      <c r="N74" s="158"/>
    </row>
    <row r="75" spans="1:14" ht="26.25" thickBot="1" x14ac:dyDescent="0.3">
      <c r="A75" s="299" t="s">
        <v>68</v>
      </c>
      <c r="B75" s="300"/>
      <c r="C75" s="300"/>
      <c r="D75" s="300"/>
      <c r="E75" s="300"/>
      <c r="F75" s="300"/>
      <c r="G75" s="301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302" t="s">
        <v>69</v>
      </c>
      <c r="C76" s="302"/>
      <c r="D76" s="302"/>
      <c r="E76" s="302"/>
      <c r="F76" s="303"/>
      <c r="G76" s="30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5" t="s">
        <v>70</v>
      </c>
      <c r="C77" s="275"/>
      <c r="D77" s="275"/>
      <c r="E77" s="275"/>
      <c r="F77" s="276"/>
      <c r="G77" s="30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1" t="s">
        <v>71</v>
      </c>
      <c r="C78" s="291"/>
      <c r="D78" s="291"/>
      <c r="E78" s="291"/>
      <c r="F78" s="281"/>
      <c r="G78" s="30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7" t="s">
        <v>72</v>
      </c>
      <c r="B79" s="308"/>
      <c r="C79" s="308"/>
      <c r="D79" s="308"/>
      <c r="E79" s="308"/>
      <c r="F79" s="308"/>
      <c r="G79" s="308"/>
      <c r="H79" s="30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0" t="s">
        <v>73</v>
      </c>
      <c r="B80" s="311"/>
      <c r="C80" s="311"/>
      <c r="D80" s="311"/>
      <c r="E80" s="311"/>
      <c r="F80" s="311"/>
      <c r="G80" s="311"/>
      <c r="H80" s="311"/>
      <c r="I80" s="311"/>
      <c r="J80" s="311"/>
      <c r="K80" s="31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3"/>
      <c r="F81" s="313"/>
      <c r="G81" s="313"/>
      <c r="H81" s="313"/>
      <c r="I81" s="313"/>
      <c r="J81" s="313"/>
      <c r="K81" s="313"/>
      <c r="L81" s="313"/>
      <c r="M81" s="313"/>
      <c r="N81" s="31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4" t="s">
        <v>75</v>
      </c>
      <c r="B85" s="325"/>
      <c r="C85" s="325"/>
      <c r="D85" s="325"/>
      <c r="E85" s="325"/>
      <c r="F85" s="326"/>
      <c r="G85" s="327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8" t="s">
        <v>76</v>
      </c>
      <c r="C86" s="329"/>
      <c r="D86" s="329"/>
      <c r="E86" s="329"/>
      <c r="F86" s="330"/>
      <c r="G86" s="3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2" t="s">
        <v>78</v>
      </c>
      <c r="B88" s="333"/>
      <c r="C88" s="333"/>
      <c r="D88" s="333"/>
      <c r="E88" s="333"/>
      <c r="F88" s="333"/>
      <c r="G88" s="333"/>
      <c r="H88" s="333"/>
      <c r="I88" s="333"/>
      <c r="J88" s="3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5" t="s">
        <v>79</v>
      </c>
      <c r="B90" s="336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8" t="s">
        <v>23</v>
      </c>
      <c r="B92" s="339"/>
      <c r="C92" s="339"/>
      <c r="D92" s="339"/>
      <c r="E92" s="339"/>
      <c r="F92" s="339"/>
      <c r="G92" s="339"/>
      <c r="H92" s="339"/>
      <c r="I92" s="339"/>
      <c r="J92" s="340"/>
      <c r="K92" s="111"/>
      <c r="L92" s="111"/>
      <c r="M92" s="112"/>
      <c r="N92" s="113">
        <f>N40</f>
        <v>0</v>
      </c>
    </row>
    <row r="93" spans="1:14" ht="18" x14ac:dyDescent="0.25">
      <c r="A93" s="315" t="s">
        <v>80</v>
      </c>
      <c r="B93" s="316"/>
      <c r="C93" s="316"/>
      <c r="D93" s="316"/>
      <c r="E93" s="316"/>
      <c r="F93" s="316"/>
      <c r="G93" s="316"/>
      <c r="H93" s="316"/>
      <c r="I93" s="316"/>
      <c r="J93" s="317"/>
      <c r="K93" s="111"/>
      <c r="L93" s="111"/>
      <c r="M93" s="112"/>
      <c r="N93" s="114">
        <f>N66</f>
        <v>0</v>
      </c>
    </row>
    <row r="94" spans="1:14" ht="18" x14ac:dyDescent="0.25">
      <c r="A94" s="315" t="s">
        <v>81</v>
      </c>
      <c r="B94" s="316"/>
      <c r="C94" s="316"/>
      <c r="D94" s="316"/>
      <c r="E94" s="316"/>
      <c r="F94" s="316"/>
      <c r="G94" s="316"/>
      <c r="H94" s="316"/>
      <c r="I94" s="316"/>
      <c r="J94" s="317"/>
      <c r="K94" s="111"/>
      <c r="L94" s="111"/>
      <c r="M94" s="112"/>
      <c r="N94" s="115">
        <f>N73</f>
        <v>0</v>
      </c>
    </row>
    <row r="95" spans="1:14" ht="18" x14ac:dyDescent="0.25">
      <c r="A95" s="315" t="s">
        <v>82</v>
      </c>
      <c r="B95" s="316"/>
      <c r="C95" s="316"/>
      <c r="D95" s="316"/>
      <c r="E95" s="316"/>
      <c r="F95" s="316"/>
      <c r="G95" s="316"/>
      <c r="H95" s="316"/>
      <c r="I95" s="316"/>
      <c r="J95" s="317"/>
      <c r="K95" s="111"/>
      <c r="L95" s="111"/>
      <c r="M95" s="112"/>
      <c r="N95" s="116">
        <f>N80</f>
        <v>0</v>
      </c>
    </row>
    <row r="96" spans="1:14" ht="18.75" thickBot="1" x14ac:dyDescent="0.3">
      <c r="A96" s="318" t="s">
        <v>83</v>
      </c>
      <c r="B96" s="319"/>
      <c r="C96" s="319"/>
      <c r="D96" s="319"/>
      <c r="E96" s="319"/>
      <c r="F96" s="319"/>
      <c r="G96" s="319"/>
      <c r="H96" s="319"/>
      <c r="I96" s="319"/>
      <c r="J96" s="3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1" t="s">
        <v>84</v>
      </c>
      <c r="B97" s="322"/>
      <c r="C97" s="322"/>
      <c r="D97" s="322"/>
      <c r="E97" s="322"/>
      <c r="F97" s="322"/>
      <c r="G97" s="322"/>
      <c r="H97" s="322"/>
      <c r="I97" s="322"/>
      <c r="J97" s="32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1</vt:lpstr>
      <vt:lpstr>2</vt:lpstr>
      <vt:lpstr>EVALUACIÓN DEL PERFIL</vt:lpstr>
      <vt:lpstr>INFORMACIÓN IMPORTANTE</vt:lpstr>
      <vt:lpstr>6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2014-04-26T16:04:05Z</cp:lastPrinted>
  <dcterms:created xsi:type="dcterms:W3CDTF">2014-02-18T13:10:52Z</dcterms:created>
  <dcterms:modified xsi:type="dcterms:W3CDTF">2014-04-30T05:26:49Z</dcterms:modified>
</cp:coreProperties>
</file>