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EA\"/>
    </mc:Choice>
  </mc:AlternateContent>
  <workbookProtection workbookPassword="E57A" lockStructure="1"/>
  <bookViews>
    <workbookView xWindow="0" yWindow="0" windowWidth="24000" windowHeight="9435" tabRatio="500" firstSheet="2" activeTab="7"/>
  </bookViews>
  <sheets>
    <sheet name="GENERAL" sheetId="1" state="hidden" r:id="rId1"/>
    <sheet name="Hoja2" sheetId="26" state="hidden" r:id="rId2"/>
    <sheet name="1" sheetId="18" r:id="rId3"/>
    <sheet name="2" sheetId="19" r:id="rId4"/>
    <sheet name="3" sheetId="2" r:id="rId5"/>
    <sheet name="4" sheetId="20" r:id="rId6"/>
    <sheet name="EVALUACIÓN DEL PERFIL" sheetId="25" r:id="rId7"/>
    <sheet name="INFORMACIÓN IMPORTANTE" sheetId="27" r:id="rId8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20" l="1"/>
  <c r="P2" i="2" l="1"/>
  <c r="P2" i="20"/>
  <c r="P2" i="19"/>
  <c r="P2" i="18"/>
  <c r="A6" i="25" l="1"/>
  <c r="A7" i="25" s="1"/>
  <c r="A8" i="25" s="1"/>
  <c r="A9" i="25" s="1"/>
  <c r="A10" i="25" s="1"/>
  <c r="U7" i="1" l="1"/>
  <c r="X7" i="1"/>
  <c r="W7" i="1"/>
  <c r="V7" i="1"/>
  <c r="N96" i="20" l="1"/>
  <c r="N88" i="20"/>
  <c r="I79" i="20"/>
  <c r="N78" i="20"/>
  <c r="N77" i="20"/>
  <c r="N76" i="20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37" i="20"/>
  <c r="J10" i="20" s="1"/>
  <c r="N32" i="20"/>
  <c r="I10" i="20" s="1"/>
  <c r="N27" i="20"/>
  <c r="H10" i="20" s="1"/>
  <c r="N22" i="20"/>
  <c r="G10" i="20"/>
  <c r="F10" i="20"/>
  <c r="E10" i="20"/>
  <c r="C10" i="20"/>
  <c r="E5" i="20"/>
  <c r="E4" i="20"/>
  <c r="N96" i="19"/>
  <c r="N88" i="19"/>
  <c r="I79" i="19"/>
  <c r="N78" i="19"/>
  <c r="N77" i="19"/>
  <c r="N76" i="19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37" i="19"/>
  <c r="J10" i="19" s="1"/>
  <c r="N32" i="19"/>
  <c r="I10" i="19" s="1"/>
  <c r="N27" i="19"/>
  <c r="N22" i="19"/>
  <c r="H10" i="19"/>
  <c r="G10" i="19"/>
  <c r="F10" i="19"/>
  <c r="E10" i="19"/>
  <c r="C10" i="19"/>
  <c r="E5" i="19"/>
  <c r="E4" i="19"/>
  <c r="N96" i="18"/>
  <c r="N88" i="18"/>
  <c r="I79" i="18"/>
  <c r="N78" i="18"/>
  <c r="N77" i="18"/>
  <c r="N76" i="18"/>
  <c r="K72" i="18"/>
  <c r="J72" i="18"/>
  <c r="I72" i="18"/>
  <c r="N71" i="18"/>
  <c r="N70" i="18"/>
  <c r="N69" i="18"/>
  <c r="K65" i="18"/>
  <c r="J65" i="18"/>
  <c r="I65" i="18"/>
  <c r="N64" i="18"/>
  <c r="N63" i="18"/>
  <c r="N62" i="18"/>
  <c r="N61" i="18"/>
  <c r="N60" i="18"/>
  <c r="N59" i="18"/>
  <c r="N58" i="18"/>
  <c r="N37" i="18"/>
  <c r="N32" i="18"/>
  <c r="N27" i="18"/>
  <c r="N22" i="18"/>
  <c r="J10" i="18"/>
  <c r="I10" i="18"/>
  <c r="G10" i="18"/>
  <c r="T7" i="1" s="1"/>
  <c r="F10" i="18"/>
  <c r="S7" i="1" s="1"/>
  <c r="E10" i="18"/>
  <c r="R7" i="1" s="1"/>
  <c r="C10" i="18"/>
  <c r="Q7" i="1" s="1"/>
  <c r="E5" i="18"/>
  <c r="E4" i="18"/>
  <c r="E5" i="2"/>
  <c r="E4" i="2"/>
  <c r="N37" i="2"/>
  <c r="N32" i="2"/>
  <c r="N27" i="2"/>
  <c r="N22" i="2"/>
  <c r="E16" i="18"/>
  <c r="D14" i="19"/>
  <c r="D20" i="2"/>
  <c r="D14" i="20"/>
  <c r="N72" i="19" l="1"/>
  <c r="N73" i="19" s="1"/>
  <c r="N94" i="19" s="1"/>
  <c r="N80" i="19"/>
  <c r="N95" i="19" s="1"/>
  <c r="N80" i="20"/>
  <c r="N95" i="20" s="1"/>
  <c r="N72" i="20"/>
  <c r="N73" i="20" s="1"/>
  <c r="N94" i="20" s="1"/>
  <c r="N65" i="19"/>
  <c r="N66" i="19" s="1"/>
  <c r="N93" i="19" s="1"/>
  <c r="N80" i="18"/>
  <c r="N95" i="18" s="1"/>
  <c r="N72" i="18"/>
  <c r="N73" i="18" s="1"/>
  <c r="N94" i="18" s="1"/>
  <c r="N10" i="19"/>
  <c r="N40" i="20"/>
  <c r="N92" i="20" s="1"/>
  <c r="N65" i="20"/>
  <c r="N66" i="20" s="1"/>
  <c r="N93" i="20" s="1"/>
  <c r="N65" i="18"/>
  <c r="N66" i="18" s="1"/>
  <c r="N93" i="18" s="1"/>
  <c r="N10" i="20"/>
  <c r="N40" i="19"/>
  <c r="N92" i="19" s="1"/>
  <c r="N40" i="18"/>
  <c r="N92" i="18" s="1"/>
  <c r="N40" i="2"/>
  <c r="H10" i="18"/>
  <c r="N10" i="18" s="1"/>
  <c r="Z2" i="1"/>
  <c r="A10" i="2"/>
  <c r="A10" i="19"/>
  <c r="E16" i="20"/>
  <c r="A10" i="20"/>
  <c r="D14" i="18"/>
  <c r="D20" i="20"/>
  <c r="E18" i="19"/>
  <c r="E16" i="2"/>
  <c r="D20" i="18"/>
  <c r="D20" i="19"/>
  <c r="E18" i="18"/>
  <c r="E18" i="2"/>
  <c r="D14" i="2"/>
  <c r="E16" i="19"/>
  <c r="A10" i="18"/>
  <c r="E18" i="20"/>
  <c r="N97" i="19" l="1"/>
  <c r="N97" i="18"/>
  <c r="N97" i="20"/>
  <c r="E3" i="19"/>
  <c r="E3" i="18"/>
  <c r="E3" i="20"/>
  <c r="E3" i="2"/>
  <c r="Z1" i="1"/>
  <c r="N96" i="2" l="1"/>
  <c r="N88" i="2"/>
  <c r="I79" i="2"/>
  <c r="N78" i="2"/>
  <c r="N77" i="2"/>
  <c r="N76" i="2"/>
  <c r="K72" i="2"/>
  <c r="J72" i="2"/>
  <c r="I72" i="2"/>
  <c r="N71" i="2"/>
  <c r="N70" i="2"/>
  <c r="N69" i="2"/>
  <c r="K65" i="2"/>
  <c r="J65" i="2"/>
  <c r="I65" i="2"/>
  <c r="N64" i="2"/>
  <c r="N63" i="2"/>
  <c r="N62" i="2"/>
  <c r="N61" i="2"/>
  <c r="N60" i="2"/>
  <c r="N59" i="2"/>
  <c r="N58" i="2"/>
  <c r="W6" i="1"/>
  <c r="U6" i="1"/>
  <c r="H10" i="2"/>
  <c r="G10" i="2"/>
  <c r="T6" i="1" s="1"/>
  <c r="F10" i="2"/>
  <c r="S6" i="1" s="1"/>
  <c r="E10" i="2"/>
  <c r="R6" i="1" s="1"/>
  <c r="C10" i="2"/>
  <c r="N65" i="2" l="1"/>
  <c r="N66" i="2" s="1"/>
  <c r="N93" i="2" s="1"/>
  <c r="N72" i="2"/>
  <c r="N73" i="2" s="1"/>
  <c r="N94" i="2" s="1"/>
  <c r="N80" i="2"/>
  <c r="N95" i="2" s="1"/>
  <c r="Q6" i="1"/>
  <c r="I10" i="2"/>
  <c r="V6" i="1"/>
  <c r="J10" i="2"/>
  <c r="N10" i="2" l="1"/>
  <c r="N92" i="2"/>
  <c r="N97" i="2" s="1"/>
  <c r="X6" i="1"/>
</calcChain>
</file>

<file path=xl/sharedStrings.xml><?xml version="1.0" encoding="utf-8"?>
<sst xmlns="http://schemas.openxmlformats.org/spreadsheetml/2006/main" count="622" uniqueCount="231">
  <si>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</si>
  <si>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</si>
  <si>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</si>
  <si>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</si>
  <si>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</si>
  <si>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</si>
  <si>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</si>
  <si>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</si>
  <si>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</si>
  <si>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</si>
  <si>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</si>
  <si>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</si>
  <si>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</si>
  <si>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</si>
  <si>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</si>
  <si>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</si>
  <si>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</si>
  <si>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</si>
  <si>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</si>
  <si>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</si>
  <si>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</si>
  <si>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</si>
  <si>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</si>
  <si>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</si>
  <si>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</si>
  <si>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</si>
  <si>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</si>
  <si>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</si>
  <si>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</si>
  <si>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</si>
  <si>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</si>
  <si>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</si>
  <si>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</si>
  <si>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</si>
  <si>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</si>
  <si>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</si>
  <si>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</si>
  <si>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</si>
  <si>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</si>
  <si>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</si>
  <si>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</si>
  <si>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</si>
  <si>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</si>
  <si>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</si>
  <si>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</si>
  <si>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</si>
  <si>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</si>
  <si>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</si>
  <si>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</si>
  <si>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</si>
  <si>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</si>
  <si>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</si>
  <si>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</si>
  <si>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</si>
  <si>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</si>
  <si>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</si>
  <si>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</si>
  <si>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</si>
  <si>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</si>
  <si>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</si>
  <si>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</si>
  <si>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</si>
  <si>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</si>
  <si>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</si>
  <si>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</si>
  <si>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</si>
  <si>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</si>
  <si>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</si>
  <si>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</si>
  <si>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</si>
  <si>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</si>
  <si>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</si>
  <si>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</si>
  <si>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</si>
  <si>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</si>
  <si>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</si>
  <si>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</si>
  <si>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</si>
  <si>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</si>
  <si>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</si>
  <si>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</si>
  <si>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</si>
  <si>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</si>
  <si>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</si>
  <si>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</si>
  <si>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</si>
  <si>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</si>
  <si>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</si>
  <si>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</si>
  <si>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</si>
  <si>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</si>
  <si>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</si>
  <si>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</si>
  <si>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</si>
  <si>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</si>
  <si>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</si>
  <si>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</si>
  <si>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</si>
  <si>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CIENCIAS ECONÓMICAS Y ADMINISTRATIVAS</t>
  </si>
  <si>
    <t>CEA-P-04-2</t>
  </si>
  <si>
    <t>RUIZ TORRES</t>
  </si>
  <si>
    <t>JUAN CARLOS</t>
  </si>
  <si>
    <t>JCRTCONTADOR@GMAIL.COM</t>
  </si>
  <si>
    <t>CALLE 3 NO. 2-11</t>
  </si>
  <si>
    <t>CHIQUINQUIRA</t>
  </si>
  <si>
    <t>CONTADOR PUBLICO/UNIVERSIDAD PEDAGOGICA Y TECNOLOGICA DE COLOMBIA/2006</t>
  </si>
  <si>
    <t>ESPECIALISTA EN FINANZAS/UNIVERSIDAD PEDAGOGICA Y TECNOLOGICA DE COLOMBIA / 2009</t>
  </si>
  <si>
    <t>MAGISTER EN ADMINISTRACION ECONOMICA Y FINANCIERA/2013</t>
  </si>
  <si>
    <t>CASTRO PRADO</t>
  </si>
  <si>
    <t>FREDY</t>
  </si>
  <si>
    <t>frecas1@yahoo.es</t>
  </si>
  <si>
    <t>MANZANA 18 CASA 5 VILLA CAFÉ</t>
  </si>
  <si>
    <t>ADMINISTRADOR DE EMPRESAS/ UNIVERSIDAD DEL TOLIMA/1992</t>
  </si>
  <si>
    <t>ESPECIALISTA EN EVALUACION SOCIAL DE PROYECTOS/UNIVERSIDAD DE LOS ANDES/1997</t>
  </si>
  <si>
    <t>MAGISTER EN ADMINISTRACION Y DIRECCION DE EMPRESAS CON ENFASIS EN FINANZAS</t>
  </si>
  <si>
    <t>NO REGISTRA</t>
  </si>
  <si>
    <t xml:space="preserve">FONSECA PINTO </t>
  </si>
  <si>
    <t>DORA ESTHER</t>
  </si>
  <si>
    <t>fonesther@gmail.com</t>
  </si>
  <si>
    <t>CARRERA 2C No. 19-29  DUITAMA</t>
  </si>
  <si>
    <t xml:space="preserve">BOYACA </t>
  </si>
  <si>
    <t>ADMINISTRADORA DE EMPRESAS/ UNIVERSIDAD NACIONAL ABIERTA Y ADISTANCIA/ 2000</t>
  </si>
  <si>
    <t>ESPECIALISTA EN PLANEACION Y GESTION DE DESARROLLO TERRITORIAL/UNIVERSIDAD PEDAGOGICA DE COLOMBIA/2001</t>
  </si>
  <si>
    <t>MAESTRIA EN ADMINISTRACION ECONOMICA Y FINANCIERA /2012</t>
  </si>
  <si>
    <t>LOPEZ RAMIREZ</t>
  </si>
  <si>
    <t>MARIO RICARDO</t>
  </si>
  <si>
    <t>mrlopez@ut.edu.co /mrlpoez@unal.edu.co</t>
  </si>
  <si>
    <t>CALLE 18 NO 16-30 URBANIZACION LA AURORA</t>
  </si>
  <si>
    <t>ECONOMISTA/UNIVERSIDAD NACIONALDE COLOMBIA/2001</t>
  </si>
  <si>
    <t>ESPECIALISTA EN GESTION AMBIENTAL /UNIVERSIDAD NACIONAL DE COLOMBIA/ ANEXA CERTIFICADO DE TERMINACION DE NOTAS</t>
  </si>
  <si>
    <t>MAGISTER EN ADMINISTRACION ECONOMICA Y FINACIERA/UNIVERSIDAD TEGNOLOGICA DE PEREIRA/2014</t>
  </si>
  <si>
    <t xml:space="preserve">OSPINA GIRALDO </t>
  </si>
  <si>
    <t>MILTON ALEXANDER</t>
  </si>
  <si>
    <t>Mmilton2010osp@hotmail.com</t>
  </si>
  <si>
    <t xml:space="preserve">CARRERA 11 BIS NO 5-10 B / BELEN </t>
  </si>
  <si>
    <t>ADMINSTRADOR DE EMPRESAS/ UNIVERSIDAD COOPERATIVA DE COLOMBIA/2009</t>
  </si>
  <si>
    <t>ESPECIALISTA EN DIRECCION DE ORGANIZACIONES/ UNIVERSIDAD DEL TOLIMA/2011/ ESPECIALISTA EN DOCENCIA UNIVERSITARIA /UNIVERSIDAD COOPERATIVA DE COLOMBIA/2012</t>
  </si>
  <si>
    <t>MAGISTER EN ADMINISTRACION DE EMPRESAS CON ESPECIALIDAD EN FINANZAS CORPORATIVAS/UNIVERSIDAD VIÑA DEL MAR/ DIPLOMA PENDIENTE</t>
  </si>
  <si>
    <t>NO CUMPLE CON LOS  REQUISITOS REQUERIDOS PARA EL PERFIL YA QUE NO PRESENTA EL TITULO DE MAESTRIA DEBIDAMENTE CONVALIDADO</t>
  </si>
  <si>
    <t>CASELATA COMERCIALIZADORA AGROPECUARIA LTDA / CONTADOR / TIEMPO COMPLETO / 3 AÑOS - 8 MESES - 4 DIAS =  3.7 PUNTOS (EXCEDE PUNTAJE MAXIMO PERMITIDO)
CASELATA COMERCIALIZADORA AGROPECUARIA LTDA / CONTADOR / MEDIO TIEMPO = 1.7 PUNTOS</t>
  </si>
  <si>
    <t xml:space="preserve">UNIVERSIDAD PEDAGOGICA Y TECNOLOGICA DE COLOMBIA / OCASIONAL / TIEMPO COMPLETO / 34 MESES = 2,84 AÑOS = 2,84 PUNTOS
UNIVERSIDAD PEDAGOGICA Y TECNOLOGICA DE COLOMBIA / OCASIONAL / MEDIO COMPLETO / 2,25 MESES = 0,19 AÑOS = 0,19 PUNTOS
UNIVERSIDAD PEDAGOGICA Y TECNOLOGICA DE COLOMBIA / CATEDRA / HORAS CATEDRA / 192 HORAS = 0,53 AÑOS = 0,53 PUNTOS
</t>
  </si>
  <si>
    <t xml:space="preserve">PONENCIA EN EL QUINTO SEMINARIO INTERNACIONAL DE CONTADURIA PUBLICA </t>
  </si>
  <si>
    <t>CAJA DE COMPENSACION FAMILIAR DE FENALCO DEL TOLIMA "COMFENALCO TOLIMA" / JEFE ORGANIZACIÓN Y METODOS / 22 AÑOS = 5 PUNTOS (EXCEDE EL MAXIMO)</t>
  </si>
  <si>
    <t>UNIVERSIDAD DEL TOLIMA / DOCENTE DE CATEDRA / HORAS CATEDRA / 2855 HORAS = 5,94 AÑOS = 5 PUNTOS ( EXCEDE EL MAXIMO PERMITIDO)</t>
  </si>
  <si>
    <t>SERVICIO NACIONAL DE APRENDIZAJE SENA / INSTRUCTORA / 54 MESES = 4,5 AÑOS = 4,5 PUNTOS</t>
  </si>
  <si>
    <t xml:space="preserve">UNIVERSIDAD PEDAGOGICA Y TECNOLOGICA DE COLOMBIA / DOCENTE OCASIONAL / TIEMPO COMPLETO / 576 DIAS = 1,6 AÑOS = 1,6 PUNTOS
UNIVERSIDAD PEDAGOGICA Y TECNOLOGICA DE COLOMBIA / DOCENTE DE CATEDRA / HORAS CATEDRA / 192 HORAS = 0,4 AÑOS = 0,4 PUNTOS
</t>
  </si>
  <si>
    <t>REVISTA PENSAMIENTO Y GESTION / INDEXADA CATEGORIA C /JULIO - DICIEMBRE 2012 = 2 PUNTOS
REVISTA FAEDPYME INTERNATION REVIEW / MATERIAL DIVULGATIVO = 0.5 PUNTOS
PONENCIA XVI CONGRESO INTERNACIONAL DE CONTADURIA, ADMINISTRACION E INFORMATICA = 0,5 PUNTOS
PONENCIA XLVII CLADEA 2012 = 0,5 PUNTOS</t>
  </si>
  <si>
    <t>UNIVERSIDAD DEL TOLIMA / DOCENTE DE CATEDRA / HORAS CATEDRA / 6011 HORAS = 12,5 AÑOS = 5 PUNTOS ( EXCEDE EL PUNTAJE MAXIMO )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</si>
  <si>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</si>
  <si>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</si>
  <si>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</si>
  <si>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</si>
  <si>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</si>
  <si>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</si>
  <si>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</si>
  <si>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</si>
  <si>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</si>
  <si>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</si>
  <si>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</si>
  <si>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</si>
  <si>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VAC/BENÍTEZ/YOLANDA O.</t>
  </si>
  <si>
    <t xml:space="preserve">                                                      EVALUACIÓN DE LAS HOJAS DE VIDA PARA EL CUMPLIMIENTO DEL PERFIL DE LOS ASPIRANTES AL CÓDIGO DE CONCURSO CEA-P-04-2</t>
  </si>
  <si>
    <t>CASTRO</t>
  </si>
  <si>
    <t xml:space="preserve">FONSECA </t>
  </si>
  <si>
    <t>LOPEZ</t>
  </si>
  <si>
    <t>RUIZ</t>
  </si>
  <si>
    <t>CASTRO PRADO FREDY</t>
  </si>
  <si>
    <t>ESPECIALISTA EN EVALUACION SOCIAL DE PROYECTOS/UNIVERSIDAD DE LOS ANDES/1997 - MAGISTER EN ADMINISTRACION Y DIRECCION DE EMPRESAS CON ENFASIS EN FINANZAS</t>
  </si>
  <si>
    <t>FONSECA PINTO DORA ESTHER</t>
  </si>
  <si>
    <t>ESPECIALISTA EN PLANEACION Y GESTION DE DESARROLLO TERRITORIAL/UNIVERSIDAD PEDAGOGICA DE COLOMBIA/2001 - MAESTRIA EN ADMINISTRACION ECONOMICA Y FINANCIERA /2012</t>
  </si>
  <si>
    <t>LOPEZ RAMIREZ MARIO RICARDO</t>
  </si>
  <si>
    <t>ESPECIALISTA EN GESTION AMBIENTAL /UNIVERSIDAD NACIONAL DE COLOMBIA/ ANEXA CERTIFICADO DE TERMINACION DE NOTAS-MAGISTER EN ADMINISTRACION ECONOMICA Y FINACIERA/UNIVERSIDAD TEGNOLOGICA DE PEREIRA/2014</t>
  </si>
  <si>
    <t>RUIZ TORRES JUAN CARLOS</t>
  </si>
  <si>
    <t>ESPECIALISTA EN FINANZAS/UNIVERSIDAD PEDAGOGICA Y TECNOLOGICA DE COLOMBIA / 2009 - MAGISTER EN ADMINISTRACION ECONOMICA Y FINANCIERA/2013</t>
  </si>
  <si>
    <t>OSPINA GIRALDO MILTON ALEXANDER</t>
  </si>
  <si>
    <t>ESPECIALISTA EN DIRECCION DE ORGANIZACIONES/ UNIVERSIDAD DEL TOLIMA/2011/-ESPECIALISTA EN DOCENCIA UNIVERSITARIA /UNIVERSIDAD COOPERATIVA DE COLOMBIA/2012 -MAGISTER EN ADMINISTRACION DE EMPRESAS CON ESPECIALIDAD EN FINANZAS CORPORATIVAS/UNIVERSIDAD VIÑA DEL MAR/ DIPLOMA PENDIENTE</t>
  </si>
  <si>
    <t xml:space="preserve">CIENCIAS ECONÓMICAS Y ADMINISTRATIVAS  </t>
  </si>
  <si>
    <t xml:space="preserve">PROFESIONAL EN CIENCIAS ECONÓMICAS O ADMINISTRATIVAS O INGENIERO, CON MAESTRÍA O DOCTORADO EN EL ÁREA DE FINANZAS, Y CON EXPERIENCIA MÍNIMA DE DOS AÑOS EN INVESTIGACIÓN O EN DOCENCIA UNIVERSITARIA.  </t>
  </si>
  <si>
    <r>
      <t xml:space="preserve">NO PRESELECCIONADO
</t>
    </r>
    <r>
      <rPr>
        <sz val="9"/>
        <rFont val="Arial"/>
        <family val="2"/>
      </rPr>
      <t xml:space="preserve">EL DOCUMENTO QUE ACREDITA COMO TÍTULO PROVISIONAL DEL GRADO DE MAESTRÍA NO SE ENCUENTRA DEBIDAMENTE APOSTILLADO
</t>
    </r>
  </si>
  <si>
    <t>4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</si>
  <si>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</si>
  <si>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</si>
  <si>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</si>
  <si>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</si>
  <si>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</si>
  <si>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</si>
  <si>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</si>
  <si>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</si>
  <si>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</si>
  <si>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</si>
  <si>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</si>
  <si>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</si>
  <si>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</si>
  <si>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</si>
  <si>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</si>
  <si>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</si>
  <si>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</si>
  <si>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</si>
  <si>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</si>
  <si>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</si>
  <si>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</si>
  <si>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</si>
  <si>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</si>
  <si>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</si>
  <si>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</si>
  <si>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</si>
  <si>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</si>
  <si>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</si>
  <si>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</si>
  <si>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</si>
  <si>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</si>
  <si>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</si>
  <si>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</si>
  <si>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</si>
  <si>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</si>
  <si>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</si>
  <si>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</si>
  <si>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</si>
  <si>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</si>
  <si>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</si>
  <si>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</si>
  <si>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</si>
  <si>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</si>
  <si>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</si>
  <si>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</si>
  <si>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</si>
  <si>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</si>
  <si>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</si>
  <si>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</si>
  <si>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LOS SOPORTES PRESENTADOS Y ADQUIRIDOS EN LAS DEPENDENCIAS INSTITUCIONALES NO PERMITEN EVIDENCIAR NI SOPORTAN DEBIDAMENTE LA EXPERIENCIA RELACIONADA DENTRO DE LA HOJA DE VIDA.</t>
  </si>
  <si>
    <t xml:space="preserve">PUBLICACIÓN DE ARTÍCULOS EN REVISTAS NO INDEXADAS NI HOMOLOGADAS: 
REVISTA ECONOMÍA Y SOCIEDAD EN AMÉRICA LATINA/ISSN: 1887-939X
*ARTÍCULO: DIAGNÓSTICO ECONÓMICO COLOMBIA-SEGUNDO TRIMESTRE DEL 2010. 3 AUTORES: 0,5 PUNTOS.
*ARTÍCULO: DIAGNÓSTICO ECONÓMICO COLOMBIA-CUARTO TRIMESTRE DEL 2010. 2 AUTORES: 0,5 PUNTOS.
*ARTÍCULO: DIAGNÓSTICO ECONÓMICO COLOMBIA-PRIMER TRIMESTRE DEL 2011. 2 AUTORES: 0,5 PUNTOS.
*ARTÍCULO: DIAGNÓSTICO ECONÓMICO COLOMBIA-TERCER TRIMESTRE DEL 2011. 2 AUTORES: 0,5 PUNTOS.
LA DEMÁS PRODUCCIÓN INTELECTUAL NO CUMPLE CON LO ESTABLECIDO EN LA NORMATIVIDAD VIGENTE.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</si>
</sst>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" fontId="6" fillId="0" borderId="0" xfId="0" applyNumberFormat="1" applyFont="1" applyFill="1" applyBorder="1"/>
    <xf numFmtId="0" fontId="28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7" xfId="4" applyNumberFormat="1" applyFont="1" applyFill="1" applyBorder="1" applyAlignment="1">
      <alignment horizontal="justify" vertical="center" wrapText="1"/>
    </xf>
    <xf numFmtId="0" fontId="8" fillId="0" borderId="7" xfId="4" applyFont="1" applyBorder="1" applyAlignment="1">
      <alignment horizontal="center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49" fontId="7" fillId="0" borderId="52" xfId="4" applyNumberFormat="1" applyFont="1" applyFill="1" applyBorder="1" applyAlignment="1">
      <alignment horizontal="justify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31" fillId="0" borderId="46" xfId="0" applyFont="1" applyBorder="1" applyAlignment="1">
      <alignment horizontal="justify" vertical="center" wrapText="1"/>
    </xf>
    <xf numFmtId="0" fontId="32" fillId="0" borderId="0" xfId="0" applyFon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7" fillId="0" borderId="51" xfId="4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0" fontId="7" fillId="0" borderId="4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2" fontId="29" fillId="0" borderId="46" xfId="4" applyNumberFormat="1" applyFont="1" applyBorder="1" applyAlignment="1">
      <alignment horizontal="center" vertical="center" wrapText="1"/>
    </xf>
    <xf numFmtId="2" fontId="29" fillId="0" borderId="7" xfId="4" applyNumberFormat="1" applyFont="1" applyBorder="1" applyAlignment="1">
      <alignment horizontal="center" vertical="center" wrapText="1"/>
    </xf>
    <xf numFmtId="2" fontId="29" fillId="0" borderId="52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61" xfId="4" applyFont="1" applyFill="1" applyBorder="1" applyAlignment="1">
      <alignment horizontal="center" vertical="center" wrapText="1"/>
    </xf>
    <xf numFmtId="0" fontId="9" fillId="5" borderId="64" xfId="4" applyFont="1" applyFill="1" applyBorder="1" applyAlignment="1">
      <alignment horizontal="center" vertical="center" wrapText="1"/>
    </xf>
    <xf numFmtId="0" fontId="9" fillId="5" borderId="13" xfId="4" applyFont="1" applyFill="1" applyBorder="1" applyAlignment="1">
      <alignment horizontal="center" vertical="center" wrapText="1"/>
    </xf>
    <xf numFmtId="0" fontId="9" fillId="5" borderId="15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85726</xdr:rowOff>
    </xdr:from>
    <xdr:to>
      <xdr:col>2</xdr:col>
      <xdr:colOff>638175</xdr:colOff>
      <xdr:row>2</xdr:row>
      <xdr:rowOff>95250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6"/>
          <a:ext cx="2114550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260968</xdr:colOff>
      <xdr:row>62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56968" cy="1198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nesther@gmail.com" TargetMode="External"/><Relationship Id="rId2" Type="http://schemas.openxmlformats.org/officeDocument/2006/relationships/hyperlink" Target="mailto:frecas1@yahoo.es" TargetMode="External"/><Relationship Id="rId1" Type="http://schemas.openxmlformats.org/officeDocument/2006/relationships/hyperlink" Target="mailto:JCRTCONTADOR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milton2010osp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onesther@gmail.com" TargetMode="External"/><Relationship Id="rId2" Type="http://schemas.openxmlformats.org/officeDocument/2006/relationships/hyperlink" Target="mailto:frecas1@yahoo.es" TargetMode="External"/><Relationship Id="rId1" Type="http://schemas.openxmlformats.org/officeDocument/2006/relationships/hyperlink" Target="mailto:JCRTCONTADOR@GMAIL.COM" TargetMode="External"/><Relationship Id="rId4" Type="http://schemas.openxmlformats.org/officeDocument/2006/relationships/hyperlink" Target="mailto:Mmilton2010osp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topLeftCell="F1" zoomScale="80" zoomScaleNormal="80" workbookViewId="0">
      <selection activeCell="L9" sqref="L9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" width="29.42578125" style="3" customWidth="1"/>
    <col min="26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99" t="s">
        <v>98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Z1" s="121">
        <f>COUNTA(C:C)-1</f>
        <v>9</v>
      </c>
    </row>
    <row r="2" spans="1:26" ht="17.25" thickBot="1" x14ac:dyDescent="0.35">
      <c r="A2" s="199" t="s">
        <v>99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206" t="s">
        <v>93</v>
      </c>
      <c r="B3" s="203" t="s">
        <v>91</v>
      </c>
      <c r="C3" s="203" t="s">
        <v>92</v>
      </c>
      <c r="D3" s="203" t="s">
        <v>89</v>
      </c>
      <c r="E3" s="203" t="s">
        <v>90</v>
      </c>
      <c r="F3" s="203" t="s">
        <v>0</v>
      </c>
      <c r="G3" s="203" t="s">
        <v>1</v>
      </c>
      <c r="H3" s="203" t="s">
        <v>2</v>
      </c>
      <c r="I3" s="196" t="s">
        <v>3</v>
      </c>
      <c r="J3" s="209" t="s">
        <v>4</v>
      </c>
      <c r="K3" s="210"/>
      <c r="L3" s="210"/>
      <c r="M3" s="211"/>
      <c r="N3" s="203" t="s">
        <v>5</v>
      </c>
      <c r="O3" s="203" t="s">
        <v>88</v>
      </c>
      <c r="P3" s="203" t="s">
        <v>6</v>
      </c>
      <c r="Q3" s="201" t="s">
        <v>16</v>
      </c>
      <c r="R3" s="201" t="s">
        <v>17</v>
      </c>
      <c r="S3" s="201" t="s">
        <v>18</v>
      </c>
      <c r="T3" s="201" t="s">
        <v>19</v>
      </c>
      <c r="U3" s="201" t="s">
        <v>20</v>
      </c>
      <c r="V3" s="201" t="s">
        <v>21</v>
      </c>
      <c r="W3" s="201" t="s">
        <v>22</v>
      </c>
      <c r="X3" s="196" t="s">
        <v>97</v>
      </c>
    </row>
    <row r="4" spans="1:26" s="1" customFormat="1" ht="15.75" customHeight="1" thickBot="1" x14ac:dyDescent="0.25">
      <c r="A4" s="207"/>
      <c r="B4" s="204"/>
      <c r="C4" s="204"/>
      <c r="D4" s="204"/>
      <c r="E4" s="204"/>
      <c r="F4" s="204"/>
      <c r="G4" s="204"/>
      <c r="H4" s="204"/>
      <c r="I4" s="197"/>
      <c r="J4" s="196" t="s">
        <v>7</v>
      </c>
      <c r="K4" s="123"/>
      <c r="L4" s="123" t="s">
        <v>8</v>
      </c>
      <c r="M4" s="124"/>
      <c r="N4" s="204"/>
      <c r="O4" s="204"/>
      <c r="P4" s="204"/>
      <c r="Q4" s="202"/>
      <c r="R4" s="202"/>
      <c r="S4" s="202"/>
      <c r="T4" s="202"/>
      <c r="U4" s="202"/>
      <c r="V4" s="202"/>
      <c r="W4" s="202"/>
      <c r="X4" s="197"/>
    </row>
    <row r="5" spans="1:26" s="1" customFormat="1" ht="13.5" customHeight="1" thickBot="1" x14ac:dyDescent="0.25">
      <c r="A5" s="208"/>
      <c r="B5" s="205"/>
      <c r="C5" s="205"/>
      <c r="D5" s="205"/>
      <c r="E5" s="205"/>
      <c r="F5" s="205"/>
      <c r="G5" s="205"/>
      <c r="H5" s="205"/>
      <c r="I5" s="198"/>
      <c r="J5" s="198"/>
      <c r="K5" s="124" t="s">
        <v>85</v>
      </c>
      <c r="L5" s="126" t="s">
        <v>86</v>
      </c>
      <c r="M5" s="126" t="s">
        <v>87</v>
      </c>
      <c r="N5" s="205"/>
      <c r="O5" s="205"/>
      <c r="P5" s="205"/>
      <c r="Q5" s="202"/>
      <c r="R5" s="202"/>
      <c r="S5" s="202"/>
      <c r="T5" s="202"/>
      <c r="U5" s="202"/>
      <c r="V5" s="202"/>
      <c r="W5" s="202"/>
      <c r="X5" s="198"/>
    </row>
    <row r="6" spans="1:26" s="1" customFormat="1" ht="39" thickBot="1" x14ac:dyDescent="0.25">
      <c r="A6" s="192" t="s">
        <v>182</v>
      </c>
      <c r="B6" s="130" t="s">
        <v>94</v>
      </c>
      <c r="C6" s="125">
        <v>7316245</v>
      </c>
      <c r="D6" s="125" t="s">
        <v>100</v>
      </c>
      <c r="E6" s="125" t="s">
        <v>101</v>
      </c>
      <c r="F6" s="125">
        <v>3208363971</v>
      </c>
      <c r="G6" s="127" t="s">
        <v>102</v>
      </c>
      <c r="H6" s="125" t="s">
        <v>103</v>
      </c>
      <c r="I6" s="125" t="s">
        <v>104</v>
      </c>
      <c r="J6" s="125" t="s">
        <v>105</v>
      </c>
      <c r="K6" s="125" t="s">
        <v>106</v>
      </c>
      <c r="L6" s="125" t="s">
        <v>107</v>
      </c>
      <c r="M6" s="125" t="s">
        <v>115</v>
      </c>
      <c r="N6" s="125">
        <v>23</v>
      </c>
      <c r="O6" s="125" t="s">
        <v>96</v>
      </c>
      <c r="P6" s="128"/>
      <c r="Q6" s="131">
        <f>'3'!C10</f>
        <v>4</v>
      </c>
      <c r="R6" s="151">
        <f>'3'!E10</f>
        <v>1</v>
      </c>
      <c r="S6" s="151">
        <f>'3'!F10</f>
        <v>3</v>
      </c>
      <c r="T6" s="151">
        <f>'3'!G10</f>
        <v>0</v>
      </c>
      <c r="U6" s="151">
        <f>'3'!N27</f>
        <v>5</v>
      </c>
      <c r="V6" s="151">
        <f>'3'!N32</f>
        <v>3.56</v>
      </c>
      <c r="W6" s="151">
        <f>'3'!N37</f>
        <v>0.2</v>
      </c>
      <c r="X6" s="152">
        <f>'3'!N40</f>
        <v>16.759999999999998</v>
      </c>
    </row>
    <row r="7" spans="1:26" s="2" customFormat="1" ht="39" thickBot="1" x14ac:dyDescent="0.25">
      <c r="A7" s="193" t="s">
        <v>180</v>
      </c>
      <c r="B7" s="133" t="s">
        <v>94</v>
      </c>
      <c r="C7" s="122">
        <v>93366319</v>
      </c>
      <c r="D7" s="122" t="s">
        <v>108</v>
      </c>
      <c r="E7" s="122" t="s">
        <v>109</v>
      </c>
      <c r="F7" s="122">
        <v>3166931422</v>
      </c>
      <c r="G7" s="153" t="s">
        <v>110</v>
      </c>
      <c r="H7" s="122" t="s">
        <v>111</v>
      </c>
      <c r="I7" s="122" t="s">
        <v>95</v>
      </c>
      <c r="J7" s="122" t="s">
        <v>112</v>
      </c>
      <c r="K7" s="122" t="s">
        <v>113</v>
      </c>
      <c r="L7" s="122" t="s">
        <v>114</v>
      </c>
      <c r="M7" s="122" t="s">
        <v>115</v>
      </c>
      <c r="N7" s="122">
        <v>40</v>
      </c>
      <c r="O7" s="122" t="s">
        <v>96</v>
      </c>
      <c r="P7" s="129"/>
      <c r="Q7" s="131">
        <f>'1'!C10</f>
        <v>4</v>
      </c>
      <c r="R7" s="151">
        <f>'1'!E10</f>
        <v>1</v>
      </c>
      <c r="S7" s="151">
        <f>'1'!F10</f>
        <v>3</v>
      </c>
      <c r="T7" s="151">
        <f>'1'!G10</f>
        <v>0</v>
      </c>
      <c r="U7" s="151">
        <f>'3'!N28</f>
        <v>0</v>
      </c>
      <c r="V7" s="151">
        <f>'3'!N33</f>
        <v>0</v>
      </c>
      <c r="W7" s="151">
        <f>'3'!N38</f>
        <v>0</v>
      </c>
      <c r="X7" s="152">
        <f>'3'!N41</f>
        <v>0</v>
      </c>
    </row>
    <row r="8" spans="1:26" s="2" customFormat="1" ht="51.75" thickBot="1" x14ac:dyDescent="0.25">
      <c r="A8" s="193" t="s">
        <v>181</v>
      </c>
      <c r="B8" s="133" t="s">
        <v>94</v>
      </c>
      <c r="C8" s="122">
        <v>46670788</v>
      </c>
      <c r="D8" s="122" t="s">
        <v>116</v>
      </c>
      <c r="E8" s="122" t="s">
        <v>117</v>
      </c>
      <c r="F8" s="122">
        <v>46670788</v>
      </c>
      <c r="G8" s="153" t="s">
        <v>118</v>
      </c>
      <c r="H8" s="122" t="s">
        <v>119</v>
      </c>
      <c r="I8" s="122" t="s">
        <v>120</v>
      </c>
      <c r="J8" s="122" t="s">
        <v>121</v>
      </c>
      <c r="K8" s="122" t="s">
        <v>122</v>
      </c>
      <c r="L8" s="122" t="s">
        <v>123</v>
      </c>
      <c r="M8" s="122" t="s">
        <v>115</v>
      </c>
      <c r="N8" s="122">
        <v>261</v>
      </c>
      <c r="O8" s="122" t="s">
        <v>96</v>
      </c>
      <c r="P8" s="129"/>
      <c r="Q8" s="131"/>
      <c r="R8" s="151"/>
      <c r="S8" s="151"/>
      <c r="T8" s="151"/>
      <c r="U8" s="151"/>
      <c r="V8" s="151"/>
      <c r="W8" s="151"/>
      <c r="X8" s="152"/>
    </row>
    <row r="9" spans="1:26" s="2" customFormat="1" ht="51.75" thickBot="1" x14ac:dyDescent="0.25">
      <c r="A9" s="193" t="s">
        <v>179</v>
      </c>
      <c r="B9" s="133" t="s">
        <v>94</v>
      </c>
      <c r="C9" s="122">
        <v>93381175</v>
      </c>
      <c r="D9" s="122" t="s">
        <v>124</v>
      </c>
      <c r="E9" s="122" t="s">
        <v>125</v>
      </c>
      <c r="F9" s="122">
        <v>3207915450</v>
      </c>
      <c r="G9" s="122" t="s">
        <v>126</v>
      </c>
      <c r="H9" s="122" t="s">
        <v>127</v>
      </c>
      <c r="I9" s="122" t="s">
        <v>95</v>
      </c>
      <c r="J9" s="122" t="s">
        <v>128</v>
      </c>
      <c r="K9" s="122" t="s">
        <v>129</v>
      </c>
      <c r="L9" s="122" t="s">
        <v>130</v>
      </c>
      <c r="M9" s="122" t="s">
        <v>115</v>
      </c>
      <c r="N9" s="122">
        <v>79</v>
      </c>
      <c r="O9" s="122" t="s">
        <v>96</v>
      </c>
      <c r="P9" s="129"/>
      <c r="Q9" s="131"/>
      <c r="R9" s="151"/>
      <c r="S9" s="151"/>
      <c r="T9" s="151"/>
      <c r="U9" s="151"/>
      <c r="V9" s="151"/>
      <c r="W9" s="151"/>
      <c r="X9" s="152"/>
    </row>
    <row r="10" spans="1:26" s="2" customFormat="1" ht="63.75" x14ac:dyDescent="0.2">
      <c r="A10" s="193" t="s">
        <v>183</v>
      </c>
      <c r="B10" s="133" t="s">
        <v>94</v>
      </c>
      <c r="C10" s="122">
        <v>93411770</v>
      </c>
      <c r="D10" s="122" t="s">
        <v>131</v>
      </c>
      <c r="E10" s="122" t="s">
        <v>132</v>
      </c>
      <c r="F10" s="122">
        <v>3124795551</v>
      </c>
      <c r="G10" s="153" t="s">
        <v>133</v>
      </c>
      <c r="H10" s="122" t="s">
        <v>134</v>
      </c>
      <c r="I10" s="122" t="s">
        <v>95</v>
      </c>
      <c r="J10" s="122" t="s">
        <v>135</v>
      </c>
      <c r="K10" s="122" t="s">
        <v>136</v>
      </c>
      <c r="L10" s="122" t="s">
        <v>137</v>
      </c>
      <c r="M10" s="122" t="s">
        <v>115</v>
      </c>
      <c r="N10" s="122">
        <v>18</v>
      </c>
      <c r="O10" s="122" t="s">
        <v>96</v>
      </c>
      <c r="P10" s="129"/>
      <c r="Q10" s="131"/>
      <c r="R10" s="151"/>
      <c r="S10" s="151"/>
      <c r="T10" s="151"/>
      <c r="U10" s="151"/>
      <c r="V10" s="151"/>
      <c r="W10" s="151"/>
      <c r="X10" s="152"/>
      <c r="Y10" s="162" t="s">
        <v>138</v>
      </c>
    </row>
    <row r="11" spans="1:26" s="1" customFormat="1" ht="12.75" x14ac:dyDescent="0.2">
      <c r="A11" s="193" t="s">
        <v>184</v>
      </c>
      <c r="B11" s="133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5"/>
      <c r="R11" s="136"/>
      <c r="S11" s="136"/>
      <c r="T11" s="136"/>
      <c r="U11" s="136"/>
      <c r="V11" s="136"/>
      <c r="W11" s="136"/>
      <c r="X11" s="137"/>
    </row>
    <row r="12" spans="1:26" s="2" customFormat="1" ht="12.75" x14ac:dyDescent="0.2">
      <c r="A12" s="193" t="s">
        <v>185</v>
      </c>
      <c r="B12" s="133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12.75" x14ac:dyDescent="0.2">
      <c r="A13" s="193" t="s">
        <v>186</v>
      </c>
      <c r="B13" s="133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12.75" x14ac:dyDescent="0.2">
      <c r="A14" s="193" t="s">
        <v>187</v>
      </c>
      <c r="B14" s="133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2" customFormat="1" ht="12.75" x14ac:dyDescent="0.2">
      <c r="A15" s="193" t="s">
        <v>188</v>
      </c>
      <c r="B15" s="133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2"/>
      <c r="R15" s="133"/>
      <c r="S15" s="133"/>
      <c r="T15" s="133"/>
      <c r="U15" s="133"/>
      <c r="V15" s="133"/>
      <c r="W15" s="133"/>
      <c r="X15" s="134"/>
    </row>
    <row r="16" spans="1:26" s="1" customFormat="1" ht="12.75" x14ac:dyDescent="0.2">
      <c r="A16" s="193" t="s">
        <v>189</v>
      </c>
      <c r="B16" s="133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5"/>
      <c r="R16" s="136"/>
      <c r="S16" s="136"/>
      <c r="T16" s="136"/>
      <c r="U16" s="136"/>
      <c r="V16" s="136"/>
      <c r="W16" s="136"/>
      <c r="X16" s="137"/>
    </row>
    <row r="17" spans="1:24" s="2" customFormat="1" ht="12.75" x14ac:dyDescent="0.2">
      <c r="A17" s="193" t="s">
        <v>190</v>
      </c>
      <c r="B17" s="13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12.75" x14ac:dyDescent="0.2">
      <c r="A18" s="193" t="s">
        <v>191</v>
      </c>
      <c r="B18" s="13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12.75" x14ac:dyDescent="0.2">
      <c r="A19" s="193" t="s">
        <v>192</v>
      </c>
      <c r="B19" s="133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2" customFormat="1" ht="12.75" x14ac:dyDescent="0.2">
      <c r="A20" s="193" t="s">
        <v>193</v>
      </c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2"/>
      <c r="R20" s="133"/>
      <c r="S20" s="133"/>
      <c r="T20" s="133"/>
      <c r="U20" s="133"/>
      <c r="V20" s="133"/>
      <c r="W20" s="133"/>
      <c r="X20" s="134"/>
    </row>
    <row r="21" spans="1:24" s="1" customFormat="1" ht="12.75" x14ac:dyDescent="0.2">
      <c r="A21" s="193" t="s">
        <v>194</v>
      </c>
      <c r="B21" s="133"/>
      <c r="C21" s="122">
        <v>1</v>
      </c>
      <c r="D21" s="122" t="s">
        <v>162</v>
      </c>
      <c r="E21" s="122">
        <v>18</v>
      </c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5"/>
      <c r="R21" s="136"/>
      <c r="S21" s="136"/>
      <c r="T21" s="136"/>
      <c r="U21" s="136"/>
      <c r="V21" s="136"/>
      <c r="W21" s="136"/>
      <c r="X21" s="137"/>
    </row>
    <row r="22" spans="1:24" s="2" customFormat="1" ht="12.75" x14ac:dyDescent="0.2">
      <c r="A22" s="193" t="s">
        <v>195</v>
      </c>
      <c r="B22" s="133"/>
      <c r="C22" s="122">
        <v>2</v>
      </c>
      <c r="D22" s="122" t="s">
        <v>163</v>
      </c>
      <c r="E22" s="122">
        <v>18</v>
      </c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193" t="s">
        <v>196</v>
      </c>
      <c r="B23" s="133"/>
      <c r="C23" s="122">
        <v>3</v>
      </c>
      <c r="D23" s="122" t="s">
        <v>164</v>
      </c>
      <c r="E23" s="122">
        <v>17.75</v>
      </c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193" t="s">
        <v>197</v>
      </c>
      <c r="B24" s="133"/>
      <c r="C24" s="122">
        <v>4</v>
      </c>
      <c r="D24" s="122" t="s">
        <v>165</v>
      </c>
      <c r="E24" s="122">
        <v>16.760000000000002</v>
      </c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s="2" customFormat="1" ht="12.75" x14ac:dyDescent="0.2">
      <c r="A25" s="193" t="s">
        <v>198</v>
      </c>
      <c r="B25" s="133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2"/>
      <c r="R25" s="133"/>
      <c r="S25" s="133"/>
      <c r="T25" s="133"/>
      <c r="U25" s="133"/>
      <c r="V25" s="133"/>
      <c r="W25" s="133"/>
      <c r="X25" s="134"/>
    </row>
    <row r="26" spans="1:24" x14ac:dyDescent="0.3">
      <c r="A26" s="193" t="s">
        <v>199</v>
      </c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193" t="s">
        <v>200</v>
      </c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193" t="s">
        <v>201</v>
      </c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193" t="s">
        <v>202</v>
      </c>
      <c r="B29" s="138"/>
      <c r="C29" s="139"/>
      <c r="D29" s="139"/>
      <c r="E29" s="140"/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193" t="s">
        <v>203</v>
      </c>
      <c r="B30" s="138"/>
      <c r="C30" s="139"/>
      <c r="D30" s="139"/>
      <c r="E30" s="140"/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193" t="s">
        <v>204</v>
      </c>
      <c r="B31" s="138"/>
      <c r="C31" s="139"/>
      <c r="D31" s="139"/>
      <c r="E31" s="144"/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193" t="s">
        <v>205</v>
      </c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193" t="s">
        <v>206</v>
      </c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193" t="s">
        <v>207</v>
      </c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193" t="s">
        <v>208</v>
      </c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193" t="s">
        <v>209</v>
      </c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193" t="s">
        <v>210</v>
      </c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193" t="s">
        <v>211</v>
      </c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193" t="s">
        <v>212</v>
      </c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193" t="s">
        <v>213</v>
      </c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193" t="s">
        <v>214</v>
      </c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193" t="s">
        <v>215</v>
      </c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193" t="s">
        <v>216</v>
      </c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193" t="s">
        <v>217</v>
      </c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193" t="s">
        <v>218</v>
      </c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193" t="s">
        <v>219</v>
      </c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193" t="s">
        <v>220</v>
      </c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193" t="s">
        <v>221</v>
      </c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193" t="s">
        <v>222</v>
      </c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193" t="s">
        <v>223</v>
      </c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193" t="s">
        <v>224</v>
      </c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193" t="s">
        <v>225</v>
      </c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193" t="s">
        <v>226</v>
      </c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x14ac:dyDescent="0.3">
      <c r="A54" s="193" t="s">
        <v>227</v>
      </c>
      <c r="B54" s="138"/>
      <c r="C54" s="139"/>
      <c r="D54" s="139"/>
      <c r="E54" s="140"/>
      <c r="F54" s="140"/>
      <c r="G54" s="140"/>
      <c r="H54" s="140"/>
      <c r="I54" s="140"/>
      <c r="J54" s="138"/>
      <c r="K54" s="138"/>
      <c r="L54" s="138"/>
      <c r="M54" s="138"/>
      <c r="N54" s="138"/>
      <c r="O54" s="138"/>
      <c r="P54" s="141"/>
      <c r="Q54" s="142"/>
      <c r="R54" s="138"/>
      <c r="S54" s="138"/>
      <c r="T54" s="138"/>
      <c r="U54" s="138"/>
      <c r="V54" s="138"/>
      <c r="W54" s="138"/>
      <c r="X54" s="143"/>
    </row>
    <row r="55" spans="1:24" ht="17.25" thickBot="1" x14ac:dyDescent="0.35">
      <c r="A55" s="194" t="s">
        <v>228</v>
      </c>
      <c r="B55" s="145"/>
      <c r="C55" s="146"/>
      <c r="D55" s="146"/>
      <c r="E55" s="147"/>
      <c r="F55" s="147"/>
      <c r="G55" s="147"/>
      <c r="H55" s="147"/>
      <c r="I55" s="147"/>
      <c r="J55" s="145"/>
      <c r="K55" s="145"/>
      <c r="L55" s="145"/>
      <c r="M55" s="145"/>
      <c r="N55" s="145"/>
      <c r="O55" s="145"/>
      <c r="P55" s="148"/>
      <c r="Q55" s="149"/>
      <c r="R55" s="145"/>
      <c r="S55" s="145"/>
      <c r="T55" s="145"/>
      <c r="U55" s="145"/>
      <c r="V55" s="145"/>
      <c r="W55" s="145"/>
      <c r="X55" s="150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/>
    <hyperlink ref="G7" r:id="rId2"/>
    <hyperlink ref="G8" r:id="rId3"/>
    <hyperlink ref="G1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"/>
  <sheetViews>
    <sheetView workbookViewId="0"/>
  </sheetViews>
  <sheetFormatPr baseColWidth="10" defaultRowHeight="15" x14ac:dyDescent="0.25"/>
  <cols>
    <col min="9" max="11" width="28.140625" customWidth="1"/>
  </cols>
  <sheetData>
    <row r="3" spans="1:11" ht="51" x14ac:dyDescent="0.25">
      <c r="A3" s="130">
        <v>4</v>
      </c>
      <c r="B3" s="125">
        <v>7316245</v>
      </c>
      <c r="C3" s="125" t="s">
        <v>100</v>
      </c>
      <c r="D3" s="125" t="s">
        <v>101</v>
      </c>
      <c r="E3" s="125">
        <v>3208363971</v>
      </c>
      <c r="F3" s="127" t="s">
        <v>102</v>
      </c>
      <c r="G3" s="125" t="s">
        <v>103</v>
      </c>
      <c r="H3" s="125" t="s">
        <v>104</v>
      </c>
      <c r="I3" s="125" t="s">
        <v>105</v>
      </c>
      <c r="J3" s="125" t="s">
        <v>106</v>
      </c>
      <c r="K3" s="125" t="s">
        <v>107</v>
      </c>
    </row>
    <row r="4" spans="1:11" ht="51" x14ac:dyDescent="0.25">
      <c r="A4" s="133">
        <v>1</v>
      </c>
      <c r="B4" s="122">
        <v>93366319</v>
      </c>
      <c r="C4" s="122" t="s">
        <v>108</v>
      </c>
      <c r="D4" s="122" t="s">
        <v>109</v>
      </c>
      <c r="E4" s="122">
        <v>3166931422</v>
      </c>
      <c r="F4" s="153" t="s">
        <v>110</v>
      </c>
      <c r="G4" s="122" t="s">
        <v>111</v>
      </c>
      <c r="H4" s="122" t="s">
        <v>95</v>
      </c>
      <c r="I4" s="122" t="s">
        <v>112</v>
      </c>
      <c r="J4" s="122" t="s">
        <v>113</v>
      </c>
      <c r="K4" s="122" t="s">
        <v>114</v>
      </c>
    </row>
    <row r="5" spans="1:11" ht="51" x14ac:dyDescent="0.25">
      <c r="A5" s="133">
        <v>2</v>
      </c>
      <c r="B5" s="122">
        <v>46670788</v>
      </c>
      <c r="C5" s="122" t="s">
        <v>116</v>
      </c>
      <c r="D5" s="122" t="s">
        <v>117</v>
      </c>
      <c r="E5" s="122">
        <v>46670788</v>
      </c>
      <c r="F5" s="153" t="s">
        <v>118</v>
      </c>
      <c r="G5" s="122" t="s">
        <v>119</v>
      </c>
      <c r="H5" s="122" t="s">
        <v>120</v>
      </c>
      <c r="I5" s="122" t="s">
        <v>121</v>
      </c>
      <c r="J5" s="122" t="s">
        <v>122</v>
      </c>
      <c r="K5" s="122" t="s">
        <v>123</v>
      </c>
    </row>
    <row r="6" spans="1:11" ht="63.75" x14ac:dyDescent="0.25">
      <c r="A6" s="133">
        <v>3</v>
      </c>
      <c r="B6" s="122">
        <v>93381175</v>
      </c>
      <c r="C6" s="122" t="s">
        <v>124</v>
      </c>
      <c r="D6" s="122" t="s">
        <v>125</v>
      </c>
      <c r="E6" s="122">
        <v>3207915450</v>
      </c>
      <c r="F6" s="122" t="s">
        <v>126</v>
      </c>
      <c r="G6" s="122" t="s">
        <v>127</v>
      </c>
      <c r="H6" s="122" t="s">
        <v>95</v>
      </c>
      <c r="I6" s="122" t="s">
        <v>128</v>
      </c>
      <c r="J6" s="122" t="s">
        <v>129</v>
      </c>
      <c r="K6" s="122" t="s">
        <v>130</v>
      </c>
    </row>
    <row r="7" spans="1:11" ht="76.5" x14ac:dyDescent="0.25">
      <c r="A7" s="133" t="s">
        <v>157</v>
      </c>
      <c r="B7" s="122">
        <v>93411770</v>
      </c>
      <c r="C7" s="122" t="s">
        <v>131</v>
      </c>
      <c r="D7" s="122" t="s">
        <v>132</v>
      </c>
      <c r="E7" s="122">
        <v>3124795551</v>
      </c>
      <c r="F7" s="153" t="s">
        <v>133</v>
      </c>
      <c r="G7" s="122" t="s">
        <v>134</v>
      </c>
      <c r="H7" s="122" t="s">
        <v>95</v>
      </c>
      <c r="I7" s="122" t="s">
        <v>135</v>
      </c>
      <c r="J7" s="122" t="s">
        <v>136</v>
      </c>
      <c r="K7" s="122" t="s">
        <v>137</v>
      </c>
    </row>
  </sheetData>
  <hyperlinks>
    <hyperlink ref="F3" r:id="rId1"/>
    <hyperlink ref="F4" r:id="rId2"/>
    <hyperlink ref="F5" r:id="rId3"/>
    <hyperlink ref="F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7" workbookViewId="0">
      <selection activeCell="D14" sqref="D14:L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1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8.140625" style="6" customWidth="1"/>
    <col min="13" max="13" width="3.285156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0"/>
      <c r="B1" s="331"/>
      <c r="C1" s="334" t="s">
        <v>9</v>
      </c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6"/>
    </row>
    <row r="2" spans="1:16" ht="51" customHeight="1" thickBot="1" x14ac:dyDescent="0.3">
      <c r="A2" s="332"/>
      <c r="B2" s="333"/>
      <c r="C2" s="334" t="s">
        <v>10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6"/>
      <c r="P2" s="161">
        <f ca="1">MATCH(MID(CELL("nombrearchivo",'1'!E9),FIND("]", CELL("nombrearchivo",'1'!E9),1)+1,LEN(CELL("nombrearchivo",'1'!E9))-FIND("]",CELL("nombrearchivo",'1'!E9),1)),GENERAL!A6:A50,0)</f>
        <v>2</v>
      </c>
    </row>
    <row r="3" spans="1:16" ht="15.75" x14ac:dyDescent="0.25">
      <c r="A3" s="337" t="s">
        <v>11</v>
      </c>
      <c r="B3" s="338"/>
      <c r="C3" s="338"/>
      <c r="D3" s="338"/>
      <c r="E3" s="7" t="str">
        <f>GENERAL!Z$2</f>
        <v>PLANTA</v>
      </c>
      <c r="F3" s="339"/>
      <c r="G3" s="339"/>
      <c r="H3" s="339"/>
      <c r="I3" s="339"/>
      <c r="J3" s="339"/>
      <c r="K3" s="339"/>
      <c r="L3" s="339"/>
      <c r="M3" s="339"/>
      <c r="N3" s="340"/>
    </row>
    <row r="4" spans="1:16" ht="15.75" x14ac:dyDescent="0.25">
      <c r="A4" s="307" t="s">
        <v>12</v>
      </c>
      <c r="B4" s="308"/>
      <c r="C4" s="308"/>
      <c r="D4" s="308"/>
      <c r="E4" s="8" t="str">
        <f>GENERAL!A$2</f>
        <v>CEA-P-04-2</v>
      </c>
      <c r="F4" s="328"/>
      <c r="G4" s="328"/>
      <c r="H4" s="328"/>
      <c r="I4" s="328"/>
      <c r="J4" s="328"/>
      <c r="K4" s="328"/>
      <c r="L4" s="328"/>
      <c r="M4" s="328"/>
      <c r="N4" s="329"/>
    </row>
    <row r="5" spans="1:16" ht="15.75" x14ac:dyDescent="0.25">
      <c r="A5" s="307" t="s">
        <v>13</v>
      </c>
      <c r="B5" s="308"/>
      <c r="C5" s="308"/>
      <c r="D5" s="308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309" t="s">
        <v>15</v>
      </c>
      <c r="B8" s="310"/>
      <c r="C8" s="313" t="s">
        <v>16</v>
      </c>
      <c r="D8" s="156"/>
      <c r="E8" s="315" t="s">
        <v>17</v>
      </c>
      <c r="F8" s="315" t="s">
        <v>18</v>
      </c>
      <c r="G8" s="315" t="s">
        <v>19</v>
      </c>
      <c r="H8" s="315" t="s">
        <v>20</v>
      </c>
      <c r="I8" s="315" t="s">
        <v>21</v>
      </c>
      <c r="J8" s="317" t="s">
        <v>22</v>
      </c>
      <c r="K8" s="157"/>
      <c r="L8" s="319"/>
      <c r="M8" s="319"/>
      <c r="N8" s="321" t="s">
        <v>23</v>
      </c>
    </row>
    <row r="9" spans="1:16" ht="31.5" customHeight="1" thickBot="1" x14ac:dyDescent="0.3">
      <c r="A9" s="311"/>
      <c r="B9" s="312"/>
      <c r="C9" s="314"/>
      <c r="D9" s="17"/>
      <c r="E9" s="316"/>
      <c r="F9" s="316"/>
      <c r="G9" s="316"/>
      <c r="H9" s="316"/>
      <c r="I9" s="316"/>
      <c r="J9" s="318"/>
      <c r="K9" s="158"/>
      <c r="L9" s="320"/>
      <c r="M9" s="320"/>
      <c r="N9" s="322"/>
    </row>
    <row r="10" spans="1:16" ht="44.25" customHeight="1" thickBot="1" x14ac:dyDescent="0.3">
      <c r="A10" s="323" t="str">
        <f ca="1">CONCATENATE((INDIRECT("GENERAL!D"&amp;P2+5))," ",((INDIRECT("GENERAL!E"&amp;P2+5))))</f>
        <v>CASTRO PRADO FREDY</v>
      </c>
      <c r="B10" s="324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5</v>
      </c>
      <c r="J10" s="22">
        <f>N37</f>
        <v>0</v>
      </c>
      <c r="K10" s="23"/>
      <c r="L10" s="23"/>
      <c r="M10" s="23"/>
      <c r="N10" s="24">
        <f>IF( SUM(C10:J10)&lt;=30,SUM(C10:J10),"EXCEDE LOS 30 PUNTOS")</f>
        <v>18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5" t="s">
        <v>24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7"/>
      <c r="N12" s="27" t="s">
        <v>25</v>
      </c>
    </row>
    <row r="13" spans="1:16" ht="24" thickBot="1" x14ac:dyDescent="0.3">
      <c r="A13" s="290" t="s">
        <v>26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2"/>
      <c r="M13" s="8"/>
      <c r="N13" s="26"/>
    </row>
    <row r="14" spans="1:16" ht="31.5" customHeight="1" thickBot="1" x14ac:dyDescent="0.3">
      <c r="A14" s="243" t="s">
        <v>27</v>
      </c>
      <c r="B14" s="245"/>
      <c r="C14" s="28"/>
      <c r="D14" s="293" t="str">
        <f ca="1">(INDIRECT("GENERAL!J"&amp;P2+5))</f>
        <v>ADMINISTRADOR DE EMPRESAS/ UNIVERSIDAD DEL TOLIMA/1992</v>
      </c>
      <c r="E14" s="294"/>
      <c r="F14" s="294"/>
      <c r="G14" s="294"/>
      <c r="H14" s="294"/>
      <c r="I14" s="294"/>
      <c r="J14" s="294"/>
      <c r="K14" s="294"/>
      <c r="L14" s="295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6" t="s">
        <v>28</v>
      </c>
      <c r="B16" s="297"/>
      <c r="C16" s="8"/>
      <c r="D16" s="34"/>
      <c r="E16" s="304" t="str">
        <f ca="1">(INDIRECT("GENERAL!K"&amp;P2+5))</f>
        <v>ESPECIALISTA EN EVALUACION SOCIAL DE PROYECTOS/UNIVERSIDAD DE LOS ANDES/1997</v>
      </c>
      <c r="F16" s="305"/>
      <c r="G16" s="305"/>
      <c r="H16" s="305"/>
      <c r="I16" s="305"/>
      <c r="J16" s="305"/>
      <c r="K16" s="305"/>
      <c r="L16" s="306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6" t="s">
        <v>29</v>
      </c>
      <c r="B18" s="297"/>
      <c r="C18" s="28"/>
      <c r="D18" s="155"/>
      <c r="E18" s="305" t="str">
        <f ca="1">(INDIRECT("GENERAL!L"&amp;P2+5))</f>
        <v>MAGISTER EN ADMINISTRACION Y DIRECCION DE EMPRESAS CON ENFASIS EN FINANZAS</v>
      </c>
      <c r="F18" s="305"/>
      <c r="G18" s="305"/>
      <c r="H18" s="305"/>
      <c r="I18" s="305"/>
      <c r="J18" s="305"/>
      <c r="K18" s="305"/>
      <c r="L18" s="306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6" t="s">
        <v>30</v>
      </c>
      <c r="B20" s="297"/>
      <c r="C20" s="28"/>
      <c r="D20" s="301" t="str">
        <f ca="1">(INDIRECT("GENERAL!M"&amp;P2+5))</f>
        <v>NO REGISTRA</v>
      </c>
      <c r="E20" s="302"/>
      <c r="F20" s="302"/>
      <c r="G20" s="302"/>
      <c r="H20" s="302"/>
      <c r="I20" s="302"/>
      <c r="J20" s="302"/>
      <c r="K20" s="302"/>
      <c r="L20" s="303"/>
      <c r="M20" s="29"/>
      <c r="N20" s="30">
        <v>0</v>
      </c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87" t="s">
        <v>31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9"/>
      <c r="M22" s="8"/>
      <c r="N22" s="160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0" t="s">
        <v>32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2"/>
      <c r="M24" s="8"/>
      <c r="N24" s="40"/>
    </row>
    <row r="25" spans="1:17" ht="68.25" customHeight="1" thickBot="1" x14ac:dyDescent="0.3">
      <c r="A25" s="243" t="s">
        <v>33</v>
      </c>
      <c r="B25" s="245"/>
      <c r="C25" s="28"/>
      <c r="D25" s="293" t="s">
        <v>142</v>
      </c>
      <c r="E25" s="294"/>
      <c r="F25" s="294"/>
      <c r="G25" s="294"/>
      <c r="H25" s="294"/>
      <c r="I25" s="294"/>
      <c r="J25" s="294"/>
      <c r="K25" s="294"/>
      <c r="L25" s="295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87" t="s">
        <v>34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9"/>
      <c r="M27" s="154"/>
      <c r="N27" s="160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0" t="s">
        <v>35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2"/>
      <c r="M29" s="45"/>
      <c r="N29" s="40"/>
    </row>
    <row r="30" spans="1:17" ht="35.25" customHeight="1" thickBot="1" x14ac:dyDescent="0.3">
      <c r="A30" s="243" t="s">
        <v>36</v>
      </c>
      <c r="B30" s="245"/>
      <c r="C30" s="28"/>
      <c r="D30" s="293" t="s">
        <v>143</v>
      </c>
      <c r="E30" s="294"/>
      <c r="F30" s="294"/>
      <c r="G30" s="294"/>
      <c r="H30" s="294"/>
      <c r="I30" s="294"/>
      <c r="J30" s="294"/>
      <c r="K30" s="294"/>
      <c r="L30" s="295"/>
      <c r="M30" s="29"/>
      <c r="N30" s="30">
        <v>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7" t="s">
        <v>37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9"/>
      <c r="M32" s="154"/>
      <c r="N32" s="160">
        <f>IF(N30&lt;=5,N30,"EXCEDE LOS 5 PUNTOS PERMITIDOS")</f>
        <v>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0" t="s">
        <v>38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2"/>
      <c r="M34" s="8"/>
      <c r="N34" s="40"/>
    </row>
    <row r="35" spans="1:14" ht="39.75" customHeight="1" thickBot="1" x14ac:dyDescent="0.3">
      <c r="A35" s="296" t="s">
        <v>39</v>
      </c>
      <c r="B35" s="297"/>
      <c r="C35" s="28"/>
      <c r="D35" s="293" t="s">
        <v>115</v>
      </c>
      <c r="E35" s="294"/>
      <c r="F35" s="294"/>
      <c r="G35" s="294"/>
      <c r="H35" s="294"/>
      <c r="I35" s="294"/>
      <c r="J35" s="294"/>
      <c r="K35" s="294"/>
      <c r="L35" s="295"/>
      <c r="M35" s="29"/>
      <c r="N35" s="30">
        <v>0</v>
      </c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87" t="s">
        <v>40</v>
      </c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9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8" t="s">
        <v>23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300"/>
      <c r="M40" s="48"/>
      <c r="N40" s="49">
        <f>IF((N22+N27+N32+N37)&lt;=30,(N22+N27+N32+N37),"ERROR EXCEDE LOS 30 PUNTOS")</f>
        <v>18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1" t="s">
        <v>43</v>
      </c>
      <c r="B57" s="282"/>
      <c r="C57" s="282"/>
      <c r="D57" s="282"/>
      <c r="E57" s="282"/>
      <c r="F57" s="285"/>
      <c r="G57" s="286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0" t="s">
        <v>49</v>
      </c>
      <c r="C58" s="270"/>
      <c r="D58" s="270"/>
      <c r="E58" s="270"/>
      <c r="F58" s="271"/>
      <c r="G58" s="27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72"/>
      <c r="D59" s="272"/>
      <c r="E59" s="27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2" t="s">
        <v>52</v>
      </c>
      <c r="C60" s="272"/>
      <c r="D60" s="272"/>
      <c r="E60" s="27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2" t="s">
        <v>54</v>
      </c>
      <c r="C61" s="272"/>
      <c r="D61" s="272"/>
      <c r="E61" s="27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2" t="s">
        <v>55</v>
      </c>
      <c r="C62" s="272"/>
      <c r="D62" s="272"/>
      <c r="E62" s="27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2" t="s">
        <v>56</v>
      </c>
      <c r="C63" s="272"/>
      <c r="D63" s="272"/>
      <c r="E63" s="27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3" t="s">
        <v>58</v>
      </c>
      <c r="C64" s="273"/>
      <c r="D64" s="273"/>
      <c r="E64" s="273"/>
      <c r="F64" s="242"/>
      <c r="G64" s="242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1" t="s">
        <v>61</v>
      </c>
      <c r="B68" s="282"/>
      <c r="C68" s="282"/>
      <c r="D68" s="282"/>
      <c r="E68" s="282"/>
      <c r="F68" s="282"/>
      <c r="G68" s="283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84" t="s">
        <v>62</v>
      </c>
      <c r="C69" s="284"/>
      <c r="D69" s="284"/>
      <c r="E69" s="284"/>
      <c r="F69" s="271"/>
      <c r="G69" s="27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1" t="s">
        <v>65</v>
      </c>
      <c r="C71" s="241"/>
      <c r="D71" s="241"/>
      <c r="E71" s="241"/>
      <c r="F71" s="242"/>
      <c r="G71" s="242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3" t="s">
        <v>66</v>
      </c>
      <c r="C72" s="244"/>
      <c r="D72" s="244"/>
      <c r="E72" s="244"/>
      <c r="F72" s="244"/>
      <c r="G72" s="24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6" t="s">
        <v>67</v>
      </c>
      <c r="B73" s="247"/>
      <c r="C73" s="247"/>
      <c r="D73" s="247"/>
      <c r="E73" s="247"/>
      <c r="F73" s="247"/>
      <c r="G73" s="247"/>
      <c r="H73" s="247"/>
      <c r="I73" s="247"/>
      <c r="J73" s="247"/>
      <c r="K73" s="248"/>
      <c r="L73" s="82"/>
      <c r="M73" s="45"/>
      <c r="N73" s="77">
        <f>N72/3</f>
        <v>0</v>
      </c>
    </row>
    <row r="74" spans="1:14" ht="19.5" thickTop="1" thickBot="1" x14ac:dyDescent="0.3">
      <c r="A74" s="249"/>
      <c r="B74" s="250"/>
      <c r="C74" s="250"/>
      <c r="D74" s="250"/>
      <c r="E74" s="250"/>
      <c r="F74" s="250"/>
      <c r="G74" s="250"/>
      <c r="H74" s="250"/>
      <c r="I74" s="250"/>
      <c r="J74" s="251"/>
      <c r="K74" s="251"/>
      <c r="L74" s="82"/>
      <c r="M74" s="45"/>
      <c r="N74" s="159"/>
    </row>
    <row r="75" spans="1:14" ht="26.25" thickBot="1" x14ac:dyDescent="0.3">
      <c r="A75" s="252" t="s">
        <v>68</v>
      </c>
      <c r="B75" s="253"/>
      <c r="C75" s="253"/>
      <c r="D75" s="253"/>
      <c r="E75" s="253"/>
      <c r="F75" s="253"/>
      <c r="G75" s="254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55" t="s">
        <v>69</v>
      </c>
      <c r="C76" s="255"/>
      <c r="D76" s="255"/>
      <c r="E76" s="255"/>
      <c r="F76" s="256"/>
      <c r="G76" s="25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6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1" t="s">
        <v>71</v>
      </c>
      <c r="C78" s="241"/>
      <c r="D78" s="241"/>
      <c r="E78" s="241"/>
      <c r="F78" s="242"/>
      <c r="G78" s="26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2" t="s">
        <v>72</v>
      </c>
      <c r="B79" s="263"/>
      <c r="C79" s="263"/>
      <c r="D79" s="263"/>
      <c r="E79" s="263"/>
      <c r="F79" s="263"/>
      <c r="G79" s="263"/>
      <c r="H79" s="26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5" t="s">
        <v>73</v>
      </c>
      <c r="B80" s="266"/>
      <c r="C80" s="266"/>
      <c r="D80" s="266"/>
      <c r="E80" s="266"/>
      <c r="F80" s="266"/>
      <c r="G80" s="266"/>
      <c r="H80" s="266"/>
      <c r="I80" s="266"/>
      <c r="J80" s="266"/>
      <c r="K80" s="26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8"/>
      <c r="F81" s="268"/>
      <c r="G81" s="268"/>
      <c r="H81" s="268"/>
      <c r="I81" s="268"/>
      <c r="J81" s="268"/>
      <c r="K81" s="268"/>
      <c r="L81" s="268"/>
      <c r="M81" s="268"/>
      <c r="N81" s="26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1" t="s">
        <v>75</v>
      </c>
      <c r="B85" s="222"/>
      <c r="C85" s="222"/>
      <c r="D85" s="222"/>
      <c r="E85" s="222"/>
      <c r="F85" s="223"/>
      <c r="G85" s="224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5" t="s">
        <v>76</v>
      </c>
      <c r="C86" s="226"/>
      <c r="D86" s="226"/>
      <c r="E86" s="226"/>
      <c r="F86" s="227"/>
      <c r="G86" s="228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9" t="s">
        <v>78</v>
      </c>
      <c r="B88" s="230"/>
      <c r="C88" s="230"/>
      <c r="D88" s="230"/>
      <c r="E88" s="230"/>
      <c r="F88" s="230"/>
      <c r="G88" s="230"/>
      <c r="H88" s="230"/>
      <c r="I88" s="230"/>
      <c r="J88" s="231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2" t="s">
        <v>79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4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5" t="s">
        <v>23</v>
      </c>
      <c r="B92" s="236"/>
      <c r="C92" s="236"/>
      <c r="D92" s="236"/>
      <c r="E92" s="236"/>
      <c r="F92" s="236"/>
      <c r="G92" s="236"/>
      <c r="H92" s="236"/>
      <c r="I92" s="236"/>
      <c r="J92" s="237"/>
      <c r="K92" s="111"/>
      <c r="L92" s="111"/>
      <c r="M92" s="112"/>
      <c r="N92" s="113">
        <f>N40</f>
        <v>18</v>
      </c>
    </row>
    <row r="93" spans="1:14" ht="18" x14ac:dyDescent="0.25">
      <c r="A93" s="212" t="s">
        <v>80</v>
      </c>
      <c r="B93" s="213"/>
      <c r="C93" s="213"/>
      <c r="D93" s="213"/>
      <c r="E93" s="213"/>
      <c r="F93" s="213"/>
      <c r="G93" s="213"/>
      <c r="H93" s="213"/>
      <c r="I93" s="213"/>
      <c r="J93" s="214"/>
      <c r="K93" s="111"/>
      <c r="L93" s="111"/>
      <c r="M93" s="112"/>
      <c r="N93" s="114">
        <f>N66</f>
        <v>0</v>
      </c>
    </row>
    <row r="94" spans="1:14" ht="18" x14ac:dyDescent="0.25">
      <c r="A94" s="212" t="s">
        <v>81</v>
      </c>
      <c r="B94" s="213"/>
      <c r="C94" s="213"/>
      <c r="D94" s="213"/>
      <c r="E94" s="213"/>
      <c r="F94" s="213"/>
      <c r="G94" s="213"/>
      <c r="H94" s="213"/>
      <c r="I94" s="213"/>
      <c r="J94" s="214"/>
      <c r="K94" s="111"/>
      <c r="L94" s="111"/>
      <c r="M94" s="112"/>
      <c r="N94" s="115">
        <f>N73</f>
        <v>0</v>
      </c>
    </row>
    <row r="95" spans="1:14" ht="18" x14ac:dyDescent="0.25">
      <c r="A95" s="212" t="s">
        <v>82</v>
      </c>
      <c r="B95" s="213"/>
      <c r="C95" s="213"/>
      <c r="D95" s="213"/>
      <c r="E95" s="213"/>
      <c r="F95" s="213"/>
      <c r="G95" s="213"/>
      <c r="H95" s="213"/>
      <c r="I95" s="213"/>
      <c r="J95" s="214"/>
      <c r="K95" s="111"/>
      <c r="L95" s="111"/>
      <c r="M95" s="112"/>
      <c r="N95" s="116">
        <f>N80</f>
        <v>0</v>
      </c>
    </row>
    <row r="96" spans="1:14" ht="18.75" thickBot="1" x14ac:dyDescent="0.3">
      <c r="A96" s="215" t="s">
        <v>83</v>
      </c>
      <c r="B96" s="216"/>
      <c r="C96" s="216"/>
      <c r="D96" s="216"/>
      <c r="E96" s="216"/>
      <c r="F96" s="216"/>
      <c r="G96" s="216"/>
      <c r="H96" s="216"/>
      <c r="I96" s="216"/>
      <c r="J96" s="217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8" t="s">
        <v>84</v>
      </c>
      <c r="B97" s="219"/>
      <c r="C97" s="219"/>
      <c r="D97" s="219"/>
      <c r="E97" s="219"/>
      <c r="F97" s="219"/>
      <c r="G97" s="219"/>
      <c r="H97" s="219"/>
      <c r="I97" s="219"/>
      <c r="J97" s="220"/>
      <c r="K97" s="117"/>
      <c r="L97" s="118"/>
      <c r="M97" s="119"/>
      <c r="N97" s="120">
        <f>SUM(N92:N96)</f>
        <v>18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31496062992125984" right="0.31496062992125984" top="0.35433070866141736" bottom="0.35433070866141736" header="0" footer="0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8"/>
  <sheetViews>
    <sheetView topLeftCell="A7" workbookViewId="0">
      <selection activeCell="F8" sqref="F8:F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0"/>
      <c r="B1" s="331"/>
      <c r="C1" s="334" t="s">
        <v>9</v>
      </c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6"/>
    </row>
    <row r="2" spans="1:16" ht="51" customHeight="1" thickBot="1" x14ac:dyDescent="0.3">
      <c r="A2" s="332"/>
      <c r="B2" s="333"/>
      <c r="C2" s="334" t="s">
        <v>10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6"/>
      <c r="P2" s="161">
        <f ca="1">MATCH(MID(CELL("nombrearchivo",'2'!E9),FIND("]", CELL("nombrearchivo",'2'!E9),1)+1,LEN(CELL("nombrearchivo",'2'!E9))-FIND("]",CELL("nombrearchivo",'2'!E9),1)),GENERAL!A6:A50,0)</f>
        <v>3</v>
      </c>
    </row>
    <row r="3" spans="1:16" ht="15.75" x14ac:dyDescent="0.25">
      <c r="A3" s="337" t="s">
        <v>11</v>
      </c>
      <c r="B3" s="338"/>
      <c r="C3" s="338"/>
      <c r="D3" s="338"/>
      <c r="E3" s="7" t="str">
        <f>GENERAL!Z$2</f>
        <v>PLANTA</v>
      </c>
      <c r="F3" s="339"/>
      <c r="G3" s="339"/>
      <c r="H3" s="339"/>
      <c r="I3" s="339"/>
      <c r="J3" s="339"/>
      <c r="K3" s="339"/>
      <c r="L3" s="339"/>
      <c r="M3" s="339"/>
      <c r="N3" s="340"/>
    </row>
    <row r="4" spans="1:16" ht="15.75" x14ac:dyDescent="0.25">
      <c r="A4" s="307" t="s">
        <v>12</v>
      </c>
      <c r="B4" s="308"/>
      <c r="C4" s="308"/>
      <c r="D4" s="308"/>
      <c r="E4" s="8" t="str">
        <f>GENERAL!A$2</f>
        <v>CEA-P-04-2</v>
      </c>
      <c r="F4" s="328"/>
      <c r="G4" s="328"/>
      <c r="H4" s="328"/>
      <c r="I4" s="328"/>
      <c r="J4" s="328"/>
      <c r="K4" s="328"/>
      <c r="L4" s="328"/>
      <c r="M4" s="328"/>
      <c r="N4" s="329"/>
    </row>
    <row r="5" spans="1:16" ht="15.75" x14ac:dyDescent="0.25">
      <c r="A5" s="307" t="s">
        <v>13</v>
      </c>
      <c r="B5" s="308"/>
      <c r="C5" s="308"/>
      <c r="D5" s="308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309" t="s">
        <v>15</v>
      </c>
      <c r="B8" s="310"/>
      <c r="C8" s="313" t="s">
        <v>16</v>
      </c>
      <c r="D8" s="156"/>
      <c r="E8" s="315" t="s">
        <v>17</v>
      </c>
      <c r="F8" s="315" t="s">
        <v>18</v>
      </c>
      <c r="G8" s="315" t="s">
        <v>19</v>
      </c>
      <c r="H8" s="315" t="s">
        <v>20</v>
      </c>
      <c r="I8" s="315" t="s">
        <v>21</v>
      </c>
      <c r="J8" s="317" t="s">
        <v>22</v>
      </c>
      <c r="K8" s="157"/>
      <c r="L8" s="319"/>
      <c r="M8" s="319"/>
      <c r="N8" s="321" t="s">
        <v>23</v>
      </c>
    </row>
    <row r="9" spans="1:16" ht="31.5" customHeight="1" thickBot="1" x14ac:dyDescent="0.3">
      <c r="A9" s="311"/>
      <c r="B9" s="312"/>
      <c r="C9" s="314"/>
      <c r="D9" s="17"/>
      <c r="E9" s="316"/>
      <c r="F9" s="316"/>
      <c r="G9" s="316"/>
      <c r="H9" s="316"/>
      <c r="I9" s="316"/>
      <c r="J9" s="318"/>
      <c r="K9" s="158"/>
      <c r="L9" s="320"/>
      <c r="M9" s="320"/>
      <c r="N9" s="322"/>
    </row>
    <row r="10" spans="1:16" ht="44.25" customHeight="1" thickBot="1" x14ac:dyDescent="0.3">
      <c r="A10" s="323" t="str">
        <f ca="1">CONCATENATE((INDIRECT("GENERAL!D"&amp;P2+5))," ",((INDIRECT("GENERAL!E"&amp;P2+5))))</f>
        <v>FONSECA PINTO  DORA ESTHER</v>
      </c>
      <c r="B10" s="324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4.5</v>
      </c>
      <c r="I10" s="21">
        <f>N32</f>
        <v>2</v>
      </c>
      <c r="J10" s="22">
        <f>N37</f>
        <v>3.5</v>
      </c>
      <c r="K10" s="23"/>
      <c r="L10" s="23"/>
      <c r="M10" s="23"/>
      <c r="N10" s="24">
        <f>IF( SUM(C10:J10)&lt;=30,SUM(C10:J10),"EXCEDE LOS 30 PUNTOS")</f>
        <v>18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5" t="s">
        <v>24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7"/>
      <c r="N12" s="27" t="s">
        <v>25</v>
      </c>
    </row>
    <row r="13" spans="1:16" ht="24" thickBot="1" x14ac:dyDescent="0.3">
      <c r="A13" s="290" t="s">
        <v>26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2"/>
      <c r="M13" s="8"/>
      <c r="N13" s="26"/>
    </row>
    <row r="14" spans="1:16" ht="31.5" customHeight="1" thickBot="1" x14ac:dyDescent="0.3">
      <c r="A14" s="243" t="s">
        <v>27</v>
      </c>
      <c r="B14" s="245"/>
      <c r="C14" s="28"/>
      <c r="D14" s="293" t="str">
        <f ca="1">(INDIRECT("GENERAL!J"&amp;P2+5))</f>
        <v>ADMINISTRADORA DE EMPRESAS/ UNIVERSIDAD NACIONAL ABIERTA Y ADISTANCIA/ 2000</v>
      </c>
      <c r="E14" s="294"/>
      <c r="F14" s="294"/>
      <c r="G14" s="294"/>
      <c r="H14" s="294"/>
      <c r="I14" s="294"/>
      <c r="J14" s="294"/>
      <c r="K14" s="294"/>
      <c r="L14" s="295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6" t="s">
        <v>28</v>
      </c>
      <c r="B16" s="297"/>
      <c r="C16" s="8"/>
      <c r="D16" s="34"/>
      <c r="E16" s="304" t="str">
        <f ca="1">(INDIRECT("GENERAL!K"&amp;P2+5))</f>
        <v>ESPECIALISTA EN PLANEACION Y GESTION DE DESARROLLO TERRITORIAL/UNIVERSIDAD PEDAGOGICA DE COLOMBIA/2001</v>
      </c>
      <c r="F16" s="305"/>
      <c r="G16" s="305"/>
      <c r="H16" s="305"/>
      <c r="I16" s="305"/>
      <c r="J16" s="305"/>
      <c r="K16" s="305"/>
      <c r="L16" s="306"/>
      <c r="M16" s="29"/>
      <c r="N16" s="30">
        <v>1</v>
      </c>
    </row>
    <row r="17" spans="1:18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8" ht="34.5" customHeight="1" thickBot="1" x14ac:dyDescent="0.3">
      <c r="A18" s="296" t="s">
        <v>29</v>
      </c>
      <c r="B18" s="297"/>
      <c r="C18" s="28"/>
      <c r="D18" s="155"/>
      <c r="E18" s="305" t="str">
        <f ca="1">(INDIRECT("GENERAL!L"&amp;P2+5))</f>
        <v>MAESTRIA EN ADMINISTRACION ECONOMICA Y FINANCIERA /2012</v>
      </c>
      <c r="F18" s="305"/>
      <c r="G18" s="305"/>
      <c r="H18" s="305"/>
      <c r="I18" s="305"/>
      <c r="J18" s="305"/>
      <c r="K18" s="305"/>
      <c r="L18" s="306"/>
      <c r="M18" s="29"/>
      <c r="N18" s="30">
        <v>3</v>
      </c>
    </row>
    <row r="19" spans="1:18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8" ht="54" customHeight="1" thickBot="1" x14ac:dyDescent="0.3">
      <c r="A20" s="296" t="s">
        <v>30</v>
      </c>
      <c r="B20" s="297"/>
      <c r="C20" s="28"/>
      <c r="D20" s="301" t="str">
        <f ca="1">(INDIRECT("GENERAL!M"&amp;P2+5))</f>
        <v>NO REGISTRA</v>
      </c>
      <c r="E20" s="302"/>
      <c r="F20" s="302"/>
      <c r="G20" s="302"/>
      <c r="H20" s="302"/>
      <c r="I20" s="302"/>
      <c r="J20" s="302"/>
      <c r="K20" s="302"/>
      <c r="L20" s="303"/>
      <c r="M20" s="29"/>
      <c r="N20" s="30">
        <v>0</v>
      </c>
    </row>
    <row r="21" spans="1:18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8" ht="19.5" thickTop="1" thickBot="1" x14ac:dyDescent="0.3">
      <c r="A22" s="287" t="s">
        <v>31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9"/>
      <c r="M22" s="8"/>
      <c r="N22" s="160">
        <f>IF( SUM(N14:N20)&lt;=10,SUM(N14:N20),"EXCEDE LOS 10 PUNTOS VALIDOS")</f>
        <v>8</v>
      </c>
    </row>
    <row r="23" spans="1:18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8" ht="24" thickBot="1" x14ac:dyDescent="0.3">
      <c r="A24" s="290" t="s">
        <v>32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2"/>
      <c r="M24" s="8"/>
      <c r="N24" s="40"/>
    </row>
    <row r="25" spans="1:18" ht="68.25" customHeight="1" thickBot="1" x14ac:dyDescent="0.3">
      <c r="A25" s="243" t="s">
        <v>33</v>
      </c>
      <c r="B25" s="245"/>
      <c r="C25" s="28"/>
      <c r="D25" s="293" t="s">
        <v>144</v>
      </c>
      <c r="E25" s="294"/>
      <c r="F25" s="294"/>
      <c r="G25" s="294"/>
      <c r="H25" s="294"/>
      <c r="I25" s="294"/>
      <c r="J25" s="294"/>
      <c r="K25" s="294"/>
      <c r="L25" s="295"/>
      <c r="M25" s="29"/>
      <c r="N25" s="30">
        <v>4.5</v>
      </c>
      <c r="P25" s="43"/>
      <c r="Q25" s="43"/>
    </row>
    <row r="26" spans="1:18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8" ht="19.5" thickTop="1" thickBot="1" x14ac:dyDescent="0.3">
      <c r="A27" s="287" t="s">
        <v>34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9"/>
      <c r="M27" s="154"/>
      <c r="N27" s="160">
        <f>IF(N25&lt;=5,N25,"EXCEDE LOS 5 PUNTOS PERMITIDOS")</f>
        <v>4.5</v>
      </c>
      <c r="P27" s="43"/>
      <c r="Q27" s="43"/>
    </row>
    <row r="28" spans="1:18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8" ht="24" thickBot="1" x14ac:dyDescent="0.3">
      <c r="A29" s="290" t="s">
        <v>35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2"/>
      <c r="M29" s="45"/>
      <c r="N29" s="40"/>
    </row>
    <row r="30" spans="1:18" ht="69.75" customHeight="1" thickBot="1" x14ac:dyDescent="0.3">
      <c r="A30" s="243" t="s">
        <v>36</v>
      </c>
      <c r="B30" s="245"/>
      <c r="C30" s="28"/>
      <c r="D30" s="293" t="s">
        <v>145</v>
      </c>
      <c r="E30" s="294"/>
      <c r="F30" s="294"/>
      <c r="G30" s="294"/>
      <c r="H30" s="294"/>
      <c r="I30" s="294"/>
      <c r="J30" s="294"/>
      <c r="K30" s="294"/>
      <c r="L30" s="295"/>
      <c r="M30" s="29"/>
      <c r="N30" s="30">
        <v>2</v>
      </c>
      <c r="Q30" s="163"/>
      <c r="R30" s="43"/>
    </row>
    <row r="31" spans="1:18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8" ht="19.5" thickTop="1" thickBot="1" x14ac:dyDescent="0.3">
      <c r="A32" s="287" t="s">
        <v>37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9"/>
      <c r="M32" s="154"/>
      <c r="N32" s="160">
        <f>IF(N30&lt;=5,N30,"EXCEDE LOS 5 PUNTOS PERMITIDOS")</f>
        <v>2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0" t="s">
        <v>38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2"/>
      <c r="M34" s="8"/>
      <c r="N34" s="40"/>
    </row>
    <row r="35" spans="1:14" ht="71.25" customHeight="1" thickBot="1" x14ac:dyDescent="0.3">
      <c r="A35" s="296" t="s">
        <v>39</v>
      </c>
      <c r="B35" s="297"/>
      <c r="C35" s="28"/>
      <c r="D35" s="293" t="s">
        <v>146</v>
      </c>
      <c r="E35" s="294"/>
      <c r="F35" s="294"/>
      <c r="G35" s="294"/>
      <c r="H35" s="294"/>
      <c r="I35" s="294"/>
      <c r="J35" s="294"/>
      <c r="K35" s="294"/>
      <c r="L35" s="295"/>
      <c r="M35" s="29"/>
      <c r="N35" s="30">
        <v>3.5</v>
      </c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87" t="s">
        <v>40</v>
      </c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9"/>
      <c r="M37" s="154"/>
      <c r="N37" s="160">
        <f>IF(N35&lt;=10,N35,"EXCEDE LOS 10 PUNTOS PERMITIDOS")</f>
        <v>3.5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8" t="s">
        <v>23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300"/>
      <c r="M40" s="48"/>
      <c r="N40" s="49">
        <f>IF((N22+N27+N32+N37)&lt;=30,(N22+N27+N32+N37),"ERROR EXCEDE LOS 30 PUNTOS")</f>
        <v>18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1" t="s">
        <v>43</v>
      </c>
      <c r="B57" s="282"/>
      <c r="C57" s="282"/>
      <c r="D57" s="282"/>
      <c r="E57" s="282"/>
      <c r="F57" s="285"/>
      <c r="G57" s="286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0" t="s">
        <v>49</v>
      </c>
      <c r="C58" s="270"/>
      <c r="D58" s="270"/>
      <c r="E58" s="270"/>
      <c r="F58" s="271"/>
      <c r="G58" s="27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72"/>
      <c r="D59" s="272"/>
      <c r="E59" s="27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2" t="s">
        <v>52</v>
      </c>
      <c r="C60" s="272"/>
      <c r="D60" s="272"/>
      <c r="E60" s="27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2" t="s">
        <v>54</v>
      </c>
      <c r="C61" s="272"/>
      <c r="D61" s="272"/>
      <c r="E61" s="27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2" t="s">
        <v>55</v>
      </c>
      <c r="C62" s="272"/>
      <c r="D62" s="272"/>
      <c r="E62" s="27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2" t="s">
        <v>56</v>
      </c>
      <c r="C63" s="272"/>
      <c r="D63" s="272"/>
      <c r="E63" s="27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3" t="s">
        <v>58</v>
      </c>
      <c r="C64" s="273"/>
      <c r="D64" s="273"/>
      <c r="E64" s="273"/>
      <c r="F64" s="242"/>
      <c r="G64" s="242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1" t="s">
        <v>61</v>
      </c>
      <c r="B68" s="282"/>
      <c r="C68" s="282"/>
      <c r="D68" s="282"/>
      <c r="E68" s="282"/>
      <c r="F68" s="282"/>
      <c r="G68" s="283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84" t="s">
        <v>62</v>
      </c>
      <c r="C69" s="284"/>
      <c r="D69" s="284"/>
      <c r="E69" s="284"/>
      <c r="F69" s="271"/>
      <c r="G69" s="27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1" t="s">
        <v>65</v>
      </c>
      <c r="C71" s="241"/>
      <c r="D71" s="241"/>
      <c r="E71" s="241"/>
      <c r="F71" s="242"/>
      <c r="G71" s="242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3" t="s">
        <v>66</v>
      </c>
      <c r="C72" s="244"/>
      <c r="D72" s="244"/>
      <c r="E72" s="244"/>
      <c r="F72" s="244"/>
      <c r="G72" s="24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6" t="s">
        <v>67</v>
      </c>
      <c r="B73" s="247"/>
      <c r="C73" s="247"/>
      <c r="D73" s="247"/>
      <c r="E73" s="247"/>
      <c r="F73" s="247"/>
      <c r="G73" s="247"/>
      <c r="H73" s="247"/>
      <c r="I73" s="247"/>
      <c r="J73" s="247"/>
      <c r="K73" s="248"/>
      <c r="L73" s="82"/>
      <c r="M73" s="45"/>
      <c r="N73" s="77">
        <f>N72/3</f>
        <v>0</v>
      </c>
    </row>
    <row r="74" spans="1:14" ht="19.5" thickTop="1" thickBot="1" x14ac:dyDescent="0.3">
      <c r="A74" s="249"/>
      <c r="B74" s="250"/>
      <c r="C74" s="250"/>
      <c r="D74" s="250"/>
      <c r="E74" s="250"/>
      <c r="F74" s="250"/>
      <c r="G74" s="250"/>
      <c r="H74" s="250"/>
      <c r="I74" s="250"/>
      <c r="J74" s="251"/>
      <c r="K74" s="251"/>
      <c r="L74" s="82"/>
      <c r="M74" s="45"/>
      <c r="N74" s="159"/>
    </row>
    <row r="75" spans="1:14" ht="26.25" thickBot="1" x14ac:dyDescent="0.3">
      <c r="A75" s="252" t="s">
        <v>68</v>
      </c>
      <c r="B75" s="253"/>
      <c r="C75" s="253"/>
      <c r="D75" s="253"/>
      <c r="E75" s="253"/>
      <c r="F75" s="253"/>
      <c r="G75" s="254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55" t="s">
        <v>69</v>
      </c>
      <c r="C76" s="255"/>
      <c r="D76" s="255"/>
      <c r="E76" s="255"/>
      <c r="F76" s="256"/>
      <c r="G76" s="25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6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1" t="s">
        <v>71</v>
      </c>
      <c r="C78" s="241"/>
      <c r="D78" s="241"/>
      <c r="E78" s="241"/>
      <c r="F78" s="242"/>
      <c r="G78" s="26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2" t="s">
        <v>72</v>
      </c>
      <c r="B79" s="263"/>
      <c r="C79" s="263"/>
      <c r="D79" s="263"/>
      <c r="E79" s="263"/>
      <c r="F79" s="263"/>
      <c r="G79" s="263"/>
      <c r="H79" s="26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5" t="s">
        <v>73</v>
      </c>
      <c r="B80" s="266"/>
      <c r="C80" s="266"/>
      <c r="D80" s="266"/>
      <c r="E80" s="266"/>
      <c r="F80" s="266"/>
      <c r="G80" s="266"/>
      <c r="H80" s="266"/>
      <c r="I80" s="266"/>
      <c r="J80" s="266"/>
      <c r="K80" s="26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8"/>
      <c r="F81" s="268"/>
      <c r="G81" s="268"/>
      <c r="H81" s="268"/>
      <c r="I81" s="268"/>
      <c r="J81" s="268"/>
      <c r="K81" s="268"/>
      <c r="L81" s="268"/>
      <c r="M81" s="268"/>
      <c r="N81" s="26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1" t="s">
        <v>75</v>
      </c>
      <c r="B85" s="222"/>
      <c r="C85" s="222"/>
      <c r="D85" s="222"/>
      <c r="E85" s="222"/>
      <c r="F85" s="223"/>
      <c r="G85" s="224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5" t="s">
        <v>76</v>
      </c>
      <c r="C86" s="226"/>
      <c r="D86" s="226"/>
      <c r="E86" s="226"/>
      <c r="F86" s="227"/>
      <c r="G86" s="228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9" t="s">
        <v>78</v>
      </c>
      <c r="B88" s="230"/>
      <c r="C88" s="230"/>
      <c r="D88" s="230"/>
      <c r="E88" s="230"/>
      <c r="F88" s="230"/>
      <c r="G88" s="230"/>
      <c r="H88" s="230"/>
      <c r="I88" s="230"/>
      <c r="J88" s="231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2" t="s">
        <v>79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4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5" t="s">
        <v>23</v>
      </c>
      <c r="B92" s="236"/>
      <c r="C92" s="236"/>
      <c r="D92" s="236"/>
      <c r="E92" s="236"/>
      <c r="F92" s="236"/>
      <c r="G92" s="236"/>
      <c r="H92" s="236"/>
      <c r="I92" s="236"/>
      <c r="J92" s="237"/>
      <c r="K92" s="111"/>
      <c r="L92" s="111"/>
      <c r="M92" s="112"/>
      <c r="N92" s="113">
        <f>N40</f>
        <v>18</v>
      </c>
    </row>
    <row r="93" spans="1:14" ht="18" x14ac:dyDescent="0.25">
      <c r="A93" s="212" t="s">
        <v>80</v>
      </c>
      <c r="B93" s="213"/>
      <c r="C93" s="213"/>
      <c r="D93" s="213"/>
      <c r="E93" s="213"/>
      <c r="F93" s="213"/>
      <c r="G93" s="213"/>
      <c r="H93" s="213"/>
      <c r="I93" s="213"/>
      <c r="J93" s="214"/>
      <c r="K93" s="111"/>
      <c r="L93" s="111"/>
      <c r="M93" s="112"/>
      <c r="N93" s="114">
        <f>N66</f>
        <v>0</v>
      </c>
    </row>
    <row r="94" spans="1:14" ht="18" x14ac:dyDescent="0.25">
      <c r="A94" s="212" t="s">
        <v>81</v>
      </c>
      <c r="B94" s="213"/>
      <c r="C94" s="213"/>
      <c r="D94" s="213"/>
      <c r="E94" s="213"/>
      <c r="F94" s="213"/>
      <c r="G94" s="213"/>
      <c r="H94" s="213"/>
      <c r="I94" s="213"/>
      <c r="J94" s="214"/>
      <c r="K94" s="111"/>
      <c r="L94" s="111"/>
      <c r="M94" s="112"/>
      <c r="N94" s="115">
        <f>N73</f>
        <v>0</v>
      </c>
    </row>
    <row r="95" spans="1:14" ht="18" x14ac:dyDescent="0.25">
      <c r="A95" s="212" t="s">
        <v>82</v>
      </c>
      <c r="B95" s="213"/>
      <c r="C95" s="213"/>
      <c r="D95" s="213"/>
      <c r="E95" s="213"/>
      <c r="F95" s="213"/>
      <c r="G95" s="213"/>
      <c r="H95" s="213"/>
      <c r="I95" s="213"/>
      <c r="J95" s="214"/>
      <c r="K95" s="111"/>
      <c r="L95" s="111"/>
      <c r="M95" s="112"/>
      <c r="N95" s="116">
        <f>N80</f>
        <v>0</v>
      </c>
    </row>
    <row r="96" spans="1:14" ht="18.75" thickBot="1" x14ac:dyDescent="0.3">
      <c r="A96" s="215" t="s">
        <v>83</v>
      </c>
      <c r="B96" s="216"/>
      <c r="C96" s="216"/>
      <c r="D96" s="216"/>
      <c r="E96" s="216"/>
      <c r="F96" s="216"/>
      <c r="G96" s="216"/>
      <c r="H96" s="216"/>
      <c r="I96" s="216"/>
      <c r="J96" s="217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8" t="s">
        <v>84</v>
      </c>
      <c r="B97" s="219"/>
      <c r="C97" s="219"/>
      <c r="D97" s="219"/>
      <c r="E97" s="219"/>
      <c r="F97" s="219"/>
      <c r="G97" s="219"/>
      <c r="H97" s="219"/>
      <c r="I97" s="219"/>
      <c r="J97" s="220"/>
      <c r="K97" s="117"/>
      <c r="L97" s="118"/>
      <c r="M97" s="119"/>
      <c r="N97" s="120">
        <f>SUM(N92:N96)</f>
        <v>18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31496062992125984" right="0.19685039370078741" top="0.55118110236220474" bottom="0.55118110236220474" header="0" footer="0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5" workbookViewId="0">
      <selection activeCell="D18" sqref="D1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0"/>
      <c r="B1" s="331"/>
      <c r="C1" s="334" t="s">
        <v>9</v>
      </c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6"/>
    </row>
    <row r="2" spans="1:16" ht="51" customHeight="1" thickBot="1" x14ac:dyDescent="0.3">
      <c r="A2" s="332"/>
      <c r="B2" s="333"/>
      <c r="C2" s="334" t="s">
        <v>10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6"/>
      <c r="P2" s="161">
        <f ca="1">MATCH(MID(CELL("nombrearchivo",'3'!E9),FIND("]", CELL("nombrearchivo",'3'!E9),1)+1,LEN(CELL("nombrearchivo",'3'!E9))-FIND("]",CELL("nombrearchivo",'3'!E9),1)),GENERAL!A6:A50,0)</f>
        <v>1</v>
      </c>
    </row>
    <row r="3" spans="1:16" ht="15.75" x14ac:dyDescent="0.25">
      <c r="A3" s="337" t="s">
        <v>11</v>
      </c>
      <c r="B3" s="338"/>
      <c r="C3" s="338"/>
      <c r="D3" s="338"/>
      <c r="E3" s="7" t="str">
        <f>GENERAL!Z$2</f>
        <v>PLANTA</v>
      </c>
      <c r="F3" s="339"/>
      <c r="G3" s="339"/>
      <c r="H3" s="339"/>
      <c r="I3" s="339"/>
      <c r="J3" s="339"/>
      <c r="K3" s="339"/>
      <c r="L3" s="339"/>
      <c r="M3" s="339"/>
      <c r="N3" s="340"/>
    </row>
    <row r="4" spans="1:16" ht="15.75" x14ac:dyDescent="0.25">
      <c r="A4" s="307" t="s">
        <v>12</v>
      </c>
      <c r="B4" s="308"/>
      <c r="C4" s="308"/>
      <c r="D4" s="308"/>
      <c r="E4" s="8" t="str">
        <f>GENERAL!A$2</f>
        <v>CEA-P-04-2</v>
      </c>
      <c r="F4" s="328"/>
      <c r="G4" s="328"/>
      <c r="H4" s="328"/>
      <c r="I4" s="328"/>
      <c r="J4" s="328"/>
      <c r="K4" s="328"/>
      <c r="L4" s="328"/>
      <c r="M4" s="328"/>
      <c r="N4" s="329"/>
    </row>
    <row r="5" spans="1:16" ht="15.75" x14ac:dyDescent="0.25">
      <c r="A5" s="307" t="s">
        <v>13</v>
      </c>
      <c r="B5" s="308"/>
      <c r="C5" s="308"/>
      <c r="D5" s="308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309" t="s">
        <v>15</v>
      </c>
      <c r="B8" s="310"/>
      <c r="C8" s="313" t="s">
        <v>16</v>
      </c>
      <c r="D8" s="15"/>
      <c r="E8" s="315" t="s">
        <v>17</v>
      </c>
      <c r="F8" s="315" t="s">
        <v>18</v>
      </c>
      <c r="G8" s="315" t="s">
        <v>19</v>
      </c>
      <c r="H8" s="315" t="s">
        <v>20</v>
      </c>
      <c r="I8" s="315" t="s">
        <v>21</v>
      </c>
      <c r="J8" s="317" t="s">
        <v>22</v>
      </c>
      <c r="K8" s="16"/>
      <c r="L8" s="319"/>
      <c r="M8" s="319"/>
      <c r="N8" s="321" t="s">
        <v>23</v>
      </c>
    </row>
    <row r="9" spans="1:16" ht="31.5" customHeight="1" thickBot="1" x14ac:dyDescent="0.3">
      <c r="A9" s="311"/>
      <c r="B9" s="312"/>
      <c r="C9" s="314"/>
      <c r="D9" s="17"/>
      <c r="E9" s="316"/>
      <c r="F9" s="316"/>
      <c r="G9" s="316"/>
      <c r="H9" s="316"/>
      <c r="I9" s="316"/>
      <c r="J9" s="318"/>
      <c r="K9" s="18"/>
      <c r="L9" s="320"/>
      <c r="M9" s="320"/>
      <c r="N9" s="322"/>
    </row>
    <row r="10" spans="1:16" ht="44.25" customHeight="1" thickBot="1" x14ac:dyDescent="0.3">
      <c r="A10" s="323" t="str">
        <f ca="1">CONCATENATE((INDIRECT("GENERAL!D"&amp;P2+5))," ",((INDIRECT("GENERAL!E"&amp;P2+5))))</f>
        <v>RUIZ TORRES JUAN CARLOS</v>
      </c>
      <c r="B10" s="324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3.56</v>
      </c>
      <c r="J10" s="22">
        <f>N37</f>
        <v>0.2</v>
      </c>
      <c r="K10" s="23"/>
      <c r="L10" s="23"/>
      <c r="M10" s="23"/>
      <c r="N10" s="24">
        <f>IF( SUM(C10:J10)&lt;=30,SUM(C10:J10),"EXCEDE LOS 30 PUNTOS")</f>
        <v>16.759999999999998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5" t="s">
        <v>24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7"/>
      <c r="N12" s="27" t="s">
        <v>25</v>
      </c>
    </row>
    <row r="13" spans="1:16" ht="24" thickBot="1" x14ac:dyDescent="0.3">
      <c r="A13" s="290" t="s">
        <v>26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2"/>
      <c r="M13" s="8"/>
      <c r="N13" s="26"/>
    </row>
    <row r="14" spans="1:16" ht="31.5" customHeight="1" thickBot="1" x14ac:dyDescent="0.3">
      <c r="A14" s="243" t="s">
        <v>27</v>
      </c>
      <c r="B14" s="245"/>
      <c r="C14" s="28"/>
      <c r="D14" s="293" t="str">
        <f ca="1">(INDIRECT("GENERAL!J"&amp;P2+5))</f>
        <v>CONTADOR PUBLICO/UNIVERSIDAD PEDAGOGICA Y TECNOLOGICA DE COLOMBIA/2006</v>
      </c>
      <c r="E14" s="294"/>
      <c r="F14" s="294"/>
      <c r="G14" s="294"/>
      <c r="H14" s="294"/>
      <c r="I14" s="294"/>
      <c r="J14" s="294"/>
      <c r="K14" s="294"/>
      <c r="L14" s="295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6" t="s">
        <v>28</v>
      </c>
      <c r="B16" s="297"/>
      <c r="C16" s="8"/>
      <c r="D16" s="34"/>
      <c r="E16" s="304" t="str">
        <f ca="1">(INDIRECT("GENERAL!K"&amp;P2+5))</f>
        <v>ESPECIALISTA EN FINANZAS/UNIVERSIDAD PEDAGOGICA Y TECNOLOGICA DE COLOMBIA / 2009</v>
      </c>
      <c r="F16" s="305"/>
      <c r="G16" s="305"/>
      <c r="H16" s="305"/>
      <c r="I16" s="305"/>
      <c r="J16" s="305"/>
      <c r="K16" s="305"/>
      <c r="L16" s="306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6" t="s">
        <v>29</v>
      </c>
      <c r="B18" s="297"/>
      <c r="C18" s="28"/>
      <c r="D18" s="35"/>
      <c r="E18" s="305" t="str">
        <f ca="1">(INDIRECT("GENERAL!L"&amp;P2+5))</f>
        <v>MAGISTER EN ADMINISTRACION ECONOMICA Y FINANCIERA/2013</v>
      </c>
      <c r="F18" s="305"/>
      <c r="G18" s="305"/>
      <c r="H18" s="305"/>
      <c r="I18" s="305"/>
      <c r="J18" s="305"/>
      <c r="K18" s="305"/>
      <c r="L18" s="306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6" t="s">
        <v>30</v>
      </c>
      <c r="B20" s="297"/>
      <c r="C20" s="28"/>
      <c r="D20" s="301" t="str">
        <f ca="1">(INDIRECT("GENERAL!M"&amp;P2+5))</f>
        <v>NO REGISTRA</v>
      </c>
      <c r="E20" s="302"/>
      <c r="F20" s="302"/>
      <c r="G20" s="302"/>
      <c r="H20" s="302"/>
      <c r="I20" s="302"/>
      <c r="J20" s="302"/>
      <c r="K20" s="302"/>
      <c r="L20" s="303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87" t="s">
        <v>31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9"/>
      <c r="M22" s="8"/>
      <c r="N22" s="160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0" t="s">
        <v>32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2"/>
      <c r="M24" s="8"/>
      <c r="N24" s="40"/>
    </row>
    <row r="25" spans="1:17" ht="68.25" customHeight="1" thickBot="1" x14ac:dyDescent="0.3">
      <c r="A25" s="243" t="s">
        <v>33</v>
      </c>
      <c r="B25" s="245"/>
      <c r="C25" s="28"/>
      <c r="D25" s="293" t="s">
        <v>139</v>
      </c>
      <c r="E25" s="294"/>
      <c r="F25" s="294"/>
      <c r="G25" s="294"/>
      <c r="H25" s="294"/>
      <c r="I25" s="294"/>
      <c r="J25" s="294"/>
      <c r="K25" s="294"/>
      <c r="L25" s="295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87" t="s">
        <v>34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9"/>
      <c r="M27" s="38"/>
      <c r="N27" s="160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0" t="s">
        <v>35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2"/>
      <c r="M29" s="45"/>
      <c r="N29" s="40"/>
    </row>
    <row r="30" spans="1:17" ht="97.5" customHeight="1" thickBot="1" x14ac:dyDescent="0.3">
      <c r="A30" s="243" t="s">
        <v>36</v>
      </c>
      <c r="B30" s="245"/>
      <c r="C30" s="28"/>
      <c r="D30" s="293" t="s">
        <v>140</v>
      </c>
      <c r="E30" s="294"/>
      <c r="F30" s="294"/>
      <c r="G30" s="294"/>
      <c r="H30" s="294"/>
      <c r="I30" s="294"/>
      <c r="J30" s="294"/>
      <c r="K30" s="294"/>
      <c r="L30" s="295"/>
      <c r="M30" s="29"/>
      <c r="N30" s="30">
        <v>3.56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7" t="s">
        <v>37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9"/>
      <c r="M32" s="38"/>
      <c r="N32" s="160">
        <f>IF(N30&lt;=5,N30,"EXCEDE LOS 5 PUNTOS PERMITIDOS")</f>
        <v>3.56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0" t="s">
        <v>38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2"/>
      <c r="M34" s="8"/>
      <c r="N34" s="40"/>
    </row>
    <row r="35" spans="1:14" ht="39.75" customHeight="1" thickBot="1" x14ac:dyDescent="0.3">
      <c r="A35" s="296" t="s">
        <v>39</v>
      </c>
      <c r="B35" s="297"/>
      <c r="C35" s="28"/>
      <c r="D35" s="293" t="s">
        <v>141</v>
      </c>
      <c r="E35" s="294"/>
      <c r="F35" s="294"/>
      <c r="G35" s="294"/>
      <c r="H35" s="294"/>
      <c r="I35" s="294"/>
      <c r="J35" s="294"/>
      <c r="K35" s="294"/>
      <c r="L35" s="295"/>
      <c r="M35" s="29"/>
      <c r="N35" s="30">
        <v>0.2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87" t="s">
        <v>40</v>
      </c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9"/>
      <c r="M37" s="38"/>
      <c r="N37" s="160">
        <f>IF(N35&lt;=10,N35,"EXCEDE LOS 10 PUNTOS PERMITIDOS")</f>
        <v>0.2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8" t="s">
        <v>23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300"/>
      <c r="M40" s="48"/>
      <c r="N40" s="49">
        <f>IF((N22+N27+N32+N37)&lt;=30,(N22+N27+N32+N37),"ERROR EXCEDE LOS 30 PUNTOS")</f>
        <v>16.759999999999998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1" t="s">
        <v>43</v>
      </c>
      <c r="B57" s="282"/>
      <c r="C57" s="282"/>
      <c r="D57" s="282"/>
      <c r="E57" s="282"/>
      <c r="F57" s="285"/>
      <c r="G57" s="286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0" t="s">
        <v>49</v>
      </c>
      <c r="C58" s="270"/>
      <c r="D58" s="270"/>
      <c r="E58" s="270"/>
      <c r="F58" s="271"/>
      <c r="G58" s="27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72"/>
      <c r="D59" s="272"/>
      <c r="E59" s="27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2" t="s">
        <v>52</v>
      </c>
      <c r="C60" s="272"/>
      <c r="D60" s="272"/>
      <c r="E60" s="27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2" t="s">
        <v>54</v>
      </c>
      <c r="C61" s="272"/>
      <c r="D61" s="272"/>
      <c r="E61" s="27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2" t="s">
        <v>55</v>
      </c>
      <c r="C62" s="272"/>
      <c r="D62" s="272"/>
      <c r="E62" s="27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2" t="s">
        <v>56</v>
      </c>
      <c r="C63" s="272"/>
      <c r="D63" s="272"/>
      <c r="E63" s="27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3" t="s">
        <v>58</v>
      </c>
      <c r="C64" s="273"/>
      <c r="D64" s="273"/>
      <c r="E64" s="273"/>
      <c r="F64" s="242"/>
      <c r="G64" s="242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1" t="s">
        <v>61</v>
      </c>
      <c r="B68" s="282"/>
      <c r="C68" s="282"/>
      <c r="D68" s="282"/>
      <c r="E68" s="282"/>
      <c r="F68" s="282"/>
      <c r="G68" s="283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84" t="s">
        <v>62</v>
      </c>
      <c r="C69" s="284"/>
      <c r="D69" s="284"/>
      <c r="E69" s="284"/>
      <c r="F69" s="271"/>
      <c r="G69" s="27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1" t="s">
        <v>65</v>
      </c>
      <c r="C71" s="241"/>
      <c r="D71" s="241"/>
      <c r="E71" s="241"/>
      <c r="F71" s="242"/>
      <c r="G71" s="242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3" t="s">
        <v>66</v>
      </c>
      <c r="C72" s="244"/>
      <c r="D72" s="244"/>
      <c r="E72" s="244"/>
      <c r="F72" s="244"/>
      <c r="G72" s="24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6" t="s">
        <v>67</v>
      </c>
      <c r="B73" s="247"/>
      <c r="C73" s="247"/>
      <c r="D73" s="247"/>
      <c r="E73" s="247"/>
      <c r="F73" s="247"/>
      <c r="G73" s="247"/>
      <c r="H73" s="247"/>
      <c r="I73" s="247"/>
      <c r="J73" s="247"/>
      <c r="K73" s="248"/>
      <c r="L73" s="82"/>
      <c r="M73" s="45"/>
      <c r="N73" s="77">
        <f>N72/3</f>
        <v>0</v>
      </c>
    </row>
    <row r="74" spans="1:14" ht="19.5" thickTop="1" thickBot="1" x14ac:dyDescent="0.3">
      <c r="A74" s="249"/>
      <c r="B74" s="250"/>
      <c r="C74" s="250"/>
      <c r="D74" s="250"/>
      <c r="E74" s="250"/>
      <c r="F74" s="250"/>
      <c r="G74" s="250"/>
      <c r="H74" s="250"/>
      <c r="I74" s="250"/>
      <c r="J74" s="251"/>
      <c r="K74" s="251"/>
      <c r="L74" s="82"/>
      <c r="M74" s="45"/>
      <c r="N74" s="92"/>
    </row>
    <row r="75" spans="1:14" ht="26.25" thickBot="1" x14ac:dyDescent="0.3">
      <c r="A75" s="252" t="s">
        <v>68</v>
      </c>
      <c r="B75" s="253"/>
      <c r="C75" s="253"/>
      <c r="D75" s="253"/>
      <c r="E75" s="253"/>
      <c r="F75" s="253"/>
      <c r="G75" s="254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55" t="s">
        <v>69</v>
      </c>
      <c r="C76" s="255"/>
      <c r="D76" s="255"/>
      <c r="E76" s="255"/>
      <c r="F76" s="256"/>
      <c r="G76" s="25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6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1" t="s">
        <v>71</v>
      </c>
      <c r="C78" s="241"/>
      <c r="D78" s="241"/>
      <c r="E78" s="241"/>
      <c r="F78" s="242"/>
      <c r="G78" s="26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2" t="s">
        <v>72</v>
      </c>
      <c r="B79" s="263"/>
      <c r="C79" s="263"/>
      <c r="D79" s="263"/>
      <c r="E79" s="263"/>
      <c r="F79" s="263"/>
      <c r="G79" s="263"/>
      <c r="H79" s="26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5" t="s">
        <v>73</v>
      </c>
      <c r="B80" s="266"/>
      <c r="C80" s="266"/>
      <c r="D80" s="266"/>
      <c r="E80" s="266"/>
      <c r="F80" s="266"/>
      <c r="G80" s="266"/>
      <c r="H80" s="266"/>
      <c r="I80" s="266"/>
      <c r="J80" s="266"/>
      <c r="K80" s="26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8"/>
      <c r="F81" s="268"/>
      <c r="G81" s="268"/>
      <c r="H81" s="268"/>
      <c r="I81" s="268"/>
      <c r="J81" s="268"/>
      <c r="K81" s="268"/>
      <c r="L81" s="268"/>
      <c r="M81" s="268"/>
      <c r="N81" s="26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1" t="s">
        <v>75</v>
      </c>
      <c r="B85" s="222"/>
      <c r="C85" s="222"/>
      <c r="D85" s="222"/>
      <c r="E85" s="222"/>
      <c r="F85" s="223"/>
      <c r="G85" s="224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5" t="s">
        <v>76</v>
      </c>
      <c r="C86" s="226"/>
      <c r="D86" s="226"/>
      <c r="E86" s="226"/>
      <c r="F86" s="227"/>
      <c r="G86" s="228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9" t="s">
        <v>78</v>
      </c>
      <c r="B88" s="230"/>
      <c r="C88" s="230"/>
      <c r="D88" s="230"/>
      <c r="E88" s="230"/>
      <c r="F88" s="230"/>
      <c r="G88" s="230"/>
      <c r="H88" s="230"/>
      <c r="I88" s="230"/>
      <c r="J88" s="231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2" t="s">
        <v>79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4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5" t="s">
        <v>23</v>
      </c>
      <c r="B92" s="236"/>
      <c r="C92" s="236"/>
      <c r="D92" s="236"/>
      <c r="E92" s="236"/>
      <c r="F92" s="236"/>
      <c r="G92" s="236"/>
      <c r="H92" s="236"/>
      <c r="I92" s="236"/>
      <c r="J92" s="237"/>
      <c r="K92" s="111"/>
      <c r="L92" s="111"/>
      <c r="M92" s="112"/>
      <c r="N92" s="113">
        <f>N40</f>
        <v>16.759999999999998</v>
      </c>
    </row>
    <row r="93" spans="1:14" ht="18" x14ac:dyDescent="0.25">
      <c r="A93" s="212" t="s">
        <v>80</v>
      </c>
      <c r="B93" s="213"/>
      <c r="C93" s="213"/>
      <c r="D93" s="213"/>
      <c r="E93" s="213"/>
      <c r="F93" s="213"/>
      <c r="G93" s="213"/>
      <c r="H93" s="213"/>
      <c r="I93" s="213"/>
      <c r="J93" s="214"/>
      <c r="K93" s="111"/>
      <c r="L93" s="111"/>
      <c r="M93" s="112"/>
      <c r="N93" s="114">
        <f>N66</f>
        <v>0</v>
      </c>
    </row>
    <row r="94" spans="1:14" ht="18" x14ac:dyDescent="0.25">
      <c r="A94" s="212" t="s">
        <v>81</v>
      </c>
      <c r="B94" s="213"/>
      <c r="C94" s="213"/>
      <c r="D94" s="213"/>
      <c r="E94" s="213"/>
      <c r="F94" s="213"/>
      <c r="G94" s="213"/>
      <c r="H94" s="213"/>
      <c r="I94" s="213"/>
      <c r="J94" s="214"/>
      <c r="K94" s="111"/>
      <c r="L94" s="111"/>
      <c r="M94" s="112"/>
      <c r="N94" s="115">
        <f>N73</f>
        <v>0</v>
      </c>
    </row>
    <row r="95" spans="1:14" ht="18" x14ac:dyDescent="0.25">
      <c r="A95" s="212" t="s">
        <v>82</v>
      </c>
      <c r="B95" s="213"/>
      <c r="C95" s="213"/>
      <c r="D95" s="213"/>
      <c r="E95" s="213"/>
      <c r="F95" s="213"/>
      <c r="G95" s="213"/>
      <c r="H95" s="213"/>
      <c r="I95" s="213"/>
      <c r="J95" s="214"/>
      <c r="K95" s="111"/>
      <c r="L95" s="111"/>
      <c r="M95" s="112"/>
      <c r="N95" s="116">
        <f>N80</f>
        <v>0</v>
      </c>
    </row>
    <row r="96" spans="1:14" ht="18.75" thickBot="1" x14ac:dyDescent="0.3">
      <c r="A96" s="215" t="s">
        <v>83</v>
      </c>
      <c r="B96" s="216"/>
      <c r="C96" s="216"/>
      <c r="D96" s="216"/>
      <c r="E96" s="216"/>
      <c r="F96" s="216"/>
      <c r="G96" s="216"/>
      <c r="H96" s="216"/>
      <c r="I96" s="216"/>
      <c r="J96" s="217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8" t="s">
        <v>84</v>
      </c>
      <c r="B97" s="219"/>
      <c r="C97" s="219"/>
      <c r="D97" s="219"/>
      <c r="E97" s="219"/>
      <c r="F97" s="219"/>
      <c r="G97" s="219"/>
      <c r="H97" s="219"/>
      <c r="I97" s="219"/>
      <c r="J97" s="220"/>
      <c r="K97" s="117"/>
      <c r="L97" s="118"/>
      <c r="M97" s="119"/>
      <c r="N97" s="120">
        <f>SUM(N92:N96)</f>
        <v>16.759999999999998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15748031496062992" bottom="0.35433070866141736" header="0" footer="0"/>
  <pageSetup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9"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0"/>
      <c r="B1" s="331"/>
      <c r="C1" s="334" t="s">
        <v>9</v>
      </c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6"/>
    </row>
    <row r="2" spans="1:16" ht="51" customHeight="1" thickBot="1" x14ac:dyDescent="0.3">
      <c r="A2" s="332"/>
      <c r="B2" s="333"/>
      <c r="C2" s="334" t="s">
        <v>10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6"/>
      <c r="P2" s="161">
        <f ca="1">MATCH(MID(CELL("nombrearchivo",'4'!E9),FIND("]", CELL("nombrearchivo",'4'!E9),1)+1,LEN(CELL("nombrearchivo",'4'!E9))-FIND("]",CELL("nombrearchivo",'4'!E9),1)),GENERAL!A6:A50,0)</f>
        <v>4</v>
      </c>
    </row>
    <row r="3" spans="1:16" ht="15.75" x14ac:dyDescent="0.25">
      <c r="A3" s="337" t="s">
        <v>11</v>
      </c>
      <c r="B3" s="338"/>
      <c r="C3" s="338"/>
      <c r="D3" s="338"/>
      <c r="E3" s="7" t="str">
        <f>GENERAL!Z$2</f>
        <v>PLANTA</v>
      </c>
      <c r="F3" s="339"/>
      <c r="G3" s="339"/>
      <c r="H3" s="339"/>
      <c r="I3" s="339"/>
      <c r="J3" s="339"/>
      <c r="K3" s="339"/>
      <c r="L3" s="339"/>
      <c r="M3" s="339"/>
      <c r="N3" s="340"/>
    </row>
    <row r="4" spans="1:16" ht="15.75" x14ac:dyDescent="0.25">
      <c r="A4" s="307" t="s">
        <v>12</v>
      </c>
      <c r="B4" s="308"/>
      <c r="C4" s="308"/>
      <c r="D4" s="308"/>
      <c r="E4" s="8" t="str">
        <f>GENERAL!A$2</f>
        <v>CEA-P-04-2</v>
      </c>
      <c r="F4" s="328"/>
      <c r="G4" s="328"/>
      <c r="H4" s="328"/>
      <c r="I4" s="328"/>
      <c r="J4" s="328"/>
      <c r="K4" s="328"/>
      <c r="L4" s="328"/>
      <c r="M4" s="328"/>
      <c r="N4" s="329"/>
    </row>
    <row r="5" spans="1:16" ht="15.75" x14ac:dyDescent="0.25">
      <c r="A5" s="307" t="s">
        <v>13</v>
      </c>
      <c r="B5" s="308"/>
      <c r="C5" s="308"/>
      <c r="D5" s="308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309" t="s">
        <v>15</v>
      </c>
      <c r="B8" s="310"/>
      <c r="C8" s="313" t="s">
        <v>16</v>
      </c>
      <c r="D8" s="156"/>
      <c r="E8" s="315" t="s">
        <v>17</v>
      </c>
      <c r="F8" s="315" t="s">
        <v>18</v>
      </c>
      <c r="G8" s="315" t="s">
        <v>19</v>
      </c>
      <c r="H8" s="315" t="s">
        <v>20</v>
      </c>
      <c r="I8" s="315" t="s">
        <v>21</v>
      </c>
      <c r="J8" s="317" t="s">
        <v>22</v>
      </c>
      <c r="K8" s="157"/>
      <c r="L8" s="319"/>
      <c r="M8" s="319"/>
      <c r="N8" s="321" t="s">
        <v>23</v>
      </c>
    </row>
    <row r="9" spans="1:16" ht="31.5" customHeight="1" thickBot="1" x14ac:dyDescent="0.3">
      <c r="A9" s="311"/>
      <c r="B9" s="312"/>
      <c r="C9" s="314"/>
      <c r="D9" s="17"/>
      <c r="E9" s="316"/>
      <c r="F9" s="316"/>
      <c r="G9" s="316"/>
      <c r="H9" s="316"/>
      <c r="I9" s="316"/>
      <c r="J9" s="318"/>
      <c r="K9" s="158"/>
      <c r="L9" s="320"/>
      <c r="M9" s="320"/>
      <c r="N9" s="322"/>
    </row>
    <row r="10" spans="1:16" ht="44.25" customHeight="1" thickBot="1" x14ac:dyDescent="0.3">
      <c r="A10" s="323" t="str">
        <f ca="1">CONCATENATE((INDIRECT("GENERAL!D"&amp;P2+5))," ",((INDIRECT("GENERAL!E"&amp;P2+5))))</f>
        <v>LOPEZ RAMIREZ MARIO RICARDO</v>
      </c>
      <c r="B10" s="324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0</v>
      </c>
      <c r="I10" s="21">
        <f>N32</f>
        <v>5</v>
      </c>
      <c r="J10" s="22">
        <f>N37</f>
        <v>2</v>
      </c>
      <c r="K10" s="23"/>
      <c r="L10" s="23"/>
      <c r="M10" s="23"/>
      <c r="N10" s="24">
        <f>IF( SUM(C10:J10)&lt;=30,SUM(C10:J10),"EXCEDE LOS 30 PUNTOS")</f>
        <v>14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5" t="s">
        <v>24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7"/>
      <c r="N12" s="27" t="s">
        <v>25</v>
      </c>
    </row>
    <row r="13" spans="1:16" ht="24" thickBot="1" x14ac:dyDescent="0.3">
      <c r="A13" s="290" t="s">
        <v>26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2"/>
      <c r="M13" s="8"/>
      <c r="N13" s="26"/>
    </row>
    <row r="14" spans="1:16" ht="31.5" customHeight="1" thickBot="1" x14ac:dyDescent="0.3">
      <c r="A14" s="243" t="s">
        <v>27</v>
      </c>
      <c r="B14" s="245"/>
      <c r="C14" s="28"/>
      <c r="D14" s="293" t="str">
        <f ca="1">(INDIRECT("GENERAL!J"&amp;P2+5))</f>
        <v>ECONOMISTA/UNIVERSIDAD NACIONALDE COLOMBIA/2001</v>
      </c>
      <c r="E14" s="294"/>
      <c r="F14" s="294"/>
      <c r="G14" s="294"/>
      <c r="H14" s="294"/>
      <c r="I14" s="294"/>
      <c r="J14" s="294"/>
      <c r="K14" s="294"/>
      <c r="L14" s="295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6" t="s">
        <v>28</v>
      </c>
      <c r="B16" s="297"/>
      <c r="C16" s="8"/>
      <c r="D16" s="34"/>
      <c r="E16" s="304" t="str">
        <f ca="1">(INDIRECT("GENERAL!K"&amp;P2+5))</f>
        <v>ESPECIALISTA EN GESTION AMBIENTAL /UNIVERSIDAD NACIONAL DE COLOMBIA/ ANEXA CERTIFICADO DE TERMINACION DE NOTAS</v>
      </c>
      <c r="F16" s="305"/>
      <c r="G16" s="305"/>
      <c r="H16" s="305"/>
      <c r="I16" s="305"/>
      <c r="J16" s="305"/>
      <c r="K16" s="305"/>
      <c r="L16" s="306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6" t="s">
        <v>29</v>
      </c>
      <c r="B18" s="297"/>
      <c r="C18" s="28"/>
      <c r="D18" s="155"/>
      <c r="E18" s="305" t="str">
        <f ca="1">(INDIRECT("GENERAL!L"&amp;P2+5))</f>
        <v>MAGISTER EN ADMINISTRACION ECONOMICA Y FINACIERA/UNIVERSIDAD TEGNOLOGICA DE PEREIRA/2014</v>
      </c>
      <c r="F18" s="305"/>
      <c r="G18" s="305"/>
      <c r="H18" s="305"/>
      <c r="I18" s="305"/>
      <c r="J18" s="305"/>
      <c r="K18" s="305"/>
      <c r="L18" s="306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6" t="s">
        <v>30</v>
      </c>
      <c r="B20" s="297"/>
      <c r="C20" s="28"/>
      <c r="D20" s="301" t="str">
        <f ca="1">(INDIRECT("GENERAL!M"&amp;P2+5))</f>
        <v>NO REGISTRA</v>
      </c>
      <c r="E20" s="302"/>
      <c r="F20" s="302"/>
      <c r="G20" s="302"/>
      <c r="H20" s="302"/>
      <c r="I20" s="302"/>
      <c r="J20" s="302"/>
      <c r="K20" s="302"/>
      <c r="L20" s="303"/>
      <c r="M20" s="29"/>
      <c r="N20" s="30">
        <v>0</v>
      </c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87" t="s">
        <v>31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9"/>
      <c r="M22" s="8"/>
      <c r="N22" s="160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0" t="s">
        <v>32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2"/>
      <c r="M24" s="8"/>
      <c r="N24" s="40"/>
    </row>
    <row r="25" spans="1:17" ht="68.25" customHeight="1" thickBot="1" x14ac:dyDescent="0.3">
      <c r="A25" s="243" t="s">
        <v>33</v>
      </c>
      <c r="B25" s="245"/>
      <c r="C25" s="28"/>
      <c r="D25" s="293" t="s">
        <v>229</v>
      </c>
      <c r="E25" s="294"/>
      <c r="F25" s="294"/>
      <c r="G25" s="294"/>
      <c r="H25" s="294"/>
      <c r="I25" s="294"/>
      <c r="J25" s="294"/>
      <c r="K25" s="294"/>
      <c r="L25" s="295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87" t="s">
        <v>34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9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0" t="s">
        <v>35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2"/>
      <c r="M29" s="45"/>
      <c r="N29" s="40"/>
    </row>
    <row r="30" spans="1:17" ht="35.25" customHeight="1" thickBot="1" x14ac:dyDescent="0.3">
      <c r="A30" s="243" t="s">
        <v>36</v>
      </c>
      <c r="B30" s="245"/>
      <c r="C30" s="28"/>
      <c r="D30" s="293" t="s">
        <v>147</v>
      </c>
      <c r="E30" s="294"/>
      <c r="F30" s="294"/>
      <c r="G30" s="294"/>
      <c r="H30" s="294"/>
      <c r="I30" s="294"/>
      <c r="J30" s="294"/>
      <c r="K30" s="294"/>
      <c r="L30" s="295"/>
      <c r="M30" s="29"/>
      <c r="N30" s="30">
        <v>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7" t="s">
        <v>37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9"/>
      <c r="M32" s="154"/>
      <c r="N32" s="160">
        <f>IF(N30&lt;=5,N30,"EXCEDE LOS 5 PUNTOS PERMITIDOS")</f>
        <v>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0" t="s">
        <v>38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2"/>
      <c r="M34" s="8"/>
      <c r="N34" s="40"/>
    </row>
    <row r="35" spans="1:14" ht="167.25" customHeight="1" thickBot="1" x14ac:dyDescent="0.3">
      <c r="A35" s="296" t="s">
        <v>39</v>
      </c>
      <c r="B35" s="297"/>
      <c r="C35" s="28"/>
      <c r="D35" s="293" t="s">
        <v>230</v>
      </c>
      <c r="E35" s="294"/>
      <c r="F35" s="294"/>
      <c r="G35" s="294"/>
      <c r="H35" s="294"/>
      <c r="I35" s="294"/>
      <c r="J35" s="294"/>
      <c r="K35" s="294"/>
      <c r="L35" s="295"/>
      <c r="M35" s="29"/>
      <c r="N35" s="30">
        <f>0.5+0.5+0.5+0.5</f>
        <v>2</v>
      </c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87" t="s">
        <v>40</v>
      </c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9"/>
      <c r="M37" s="154"/>
      <c r="N37" s="160">
        <f>IF(N35&lt;=10,N35,"EXCEDE LOS 10 PUNTOS PERMITIDOS")</f>
        <v>2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8" t="s">
        <v>23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300"/>
      <c r="M40" s="48"/>
      <c r="N40" s="49">
        <f>IF((N22+N27+N32+N37)&lt;=30,(N22+N27+N32+N37),"ERROR EXCEDE LOS 30 PUNTOS")</f>
        <v>14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1" t="s">
        <v>43</v>
      </c>
      <c r="B57" s="282"/>
      <c r="C57" s="282"/>
      <c r="D57" s="282"/>
      <c r="E57" s="282"/>
      <c r="F57" s="285"/>
      <c r="G57" s="286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0" t="s">
        <v>49</v>
      </c>
      <c r="C58" s="270"/>
      <c r="D58" s="270"/>
      <c r="E58" s="270"/>
      <c r="F58" s="271"/>
      <c r="G58" s="27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72"/>
      <c r="D59" s="272"/>
      <c r="E59" s="27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2" t="s">
        <v>52</v>
      </c>
      <c r="C60" s="272"/>
      <c r="D60" s="272"/>
      <c r="E60" s="27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2" t="s">
        <v>54</v>
      </c>
      <c r="C61" s="272"/>
      <c r="D61" s="272"/>
      <c r="E61" s="27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2" t="s">
        <v>55</v>
      </c>
      <c r="C62" s="272"/>
      <c r="D62" s="272"/>
      <c r="E62" s="27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2" t="s">
        <v>56</v>
      </c>
      <c r="C63" s="272"/>
      <c r="D63" s="272"/>
      <c r="E63" s="27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3" t="s">
        <v>58</v>
      </c>
      <c r="C64" s="273"/>
      <c r="D64" s="273"/>
      <c r="E64" s="273"/>
      <c r="F64" s="242"/>
      <c r="G64" s="242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1" t="s">
        <v>61</v>
      </c>
      <c r="B68" s="282"/>
      <c r="C68" s="282"/>
      <c r="D68" s="282"/>
      <c r="E68" s="282"/>
      <c r="F68" s="282"/>
      <c r="G68" s="283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84" t="s">
        <v>62</v>
      </c>
      <c r="C69" s="284"/>
      <c r="D69" s="284"/>
      <c r="E69" s="284"/>
      <c r="F69" s="271"/>
      <c r="G69" s="27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1" t="s">
        <v>65</v>
      </c>
      <c r="C71" s="241"/>
      <c r="D71" s="241"/>
      <c r="E71" s="241"/>
      <c r="F71" s="242"/>
      <c r="G71" s="242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3" t="s">
        <v>66</v>
      </c>
      <c r="C72" s="244"/>
      <c r="D72" s="244"/>
      <c r="E72" s="244"/>
      <c r="F72" s="244"/>
      <c r="G72" s="24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6" t="s">
        <v>67</v>
      </c>
      <c r="B73" s="247"/>
      <c r="C73" s="247"/>
      <c r="D73" s="247"/>
      <c r="E73" s="247"/>
      <c r="F73" s="247"/>
      <c r="G73" s="247"/>
      <c r="H73" s="247"/>
      <c r="I73" s="247"/>
      <c r="J73" s="247"/>
      <c r="K73" s="248"/>
      <c r="L73" s="82"/>
      <c r="M73" s="45"/>
      <c r="N73" s="77">
        <f>N72/3</f>
        <v>0</v>
      </c>
    </row>
    <row r="74" spans="1:14" ht="19.5" thickTop="1" thickBot="1" x14ac:dyDescent="0.3">
      <c r="A74" s="249"/>
      <c r="B74" s="250"/>
      <c r="C74" s="250"/>
      <c r="D74" s="250"/>
      <c r="E74" s="250"/>
      <c r="F74" s="250"/>
      <c r="G74" s="250"/>
      <c r="H74" s="250"/>
      <c r="I74" s="250"/>
      <c r="J74" s="251"/>
      <c r="K74" s="251"/>
      <c r="L74" s="82"/>
      <c r="M74" s="45"/>
      <c r="N74" s="159"/>
    </row>
    <row r="75" spans="1:14" ht="26.25" thickBot="1" x14ac:dyDescent="0.3">
      <c r="A75" s="252" t="s">
        <v>68</v>
      </c>
      <c r="B75" s="253"/>
      <c r="C75" s="253"/>
      <c r="D75" s="253"/>
      <c r="E75" s="253"/>
      <c r="F75" s="253"/>
      <c r="G75" s="254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55" t="s">
        <v>69</v>
      </c>
      <c r="C76" s="255"/>
      <c r="D76" s="255"/>
      <c r="E76" s="255"/>
      <c r="F76" s="256"/>
      <c r="G76" s="25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6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1" t="s">
        <v>71</v>
      </c>
      <c r="C78" s="241"/>
      <c r="D78" s="241"/>
      <c r="E78" s="241"/>
      <c r="F78" s="242"/>
      <c r="G78" s="26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2" t="s">
        <v>72</v>
      </c>
      <c r="B79" s="263"/>
      <c r="C79" s="263"/>
      <c r="D79" s="263"/>
      <c r="E79" s="263"/>
      <c r="F79" s="263"/>
      <c r="G79" s="263"/>
      <c r="H79" s="26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5" t="s">
        <v>73</v>
      </c>
      <c r="B80" s="266"/>
      <c r="C80" s="266"/>
      <c r="D80" s="266"/>
      <c r="E80" s="266"/>
      <c r="F80" s="266"/>
      <c r="G80" s="266"/>
      <c r="H80" s="266"/>
      <c r="I80" s="266"/>
      <c r="J80" s="266"/>
      <c r="K80" s="26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8"/>
      <c r="F81" s="268"/>
      <c r="G81" s="268"/>
      <c r="H81" s="268"/>
      <c r="I81" s="268"/>
      <c r="J81" s="268"/>
      <c r="K81" s="268"/>
      <c r="L81" s="268"/>
      <c r="M81" s="268"/>
      <c r="N81" s="26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1" t="s">
        <v>75</v>
      </c>
      <c r="B85" s="222"/>
      <c r="C85" s="222"/>
      <c r="D85" s="222"/>
      <c r="E85" s="222"/>
      <c r="F85" s="223"/>
      <c r="G85" s="224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5" t="s">
        <v>76</v>
      </c>
      <c r="C86" s="226"/>
      <c r="D86" s="226"/>
      <c r="E86" s="226"/>
      <c r="F86" s="227"/>
      <c r="G86" s="228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9" t="s">
        <v>78</v>
      </c>
      <c r="B88" s="230"/>
      <c r="C88" s="230"/>
      <c r="D88" s="230"/>
      <c r="E88" s="230"/>
      <c r="F88" s="230"/>
      <c r="G88" s="230"/>
      <c r="H88" s="230"/>
      <c r="I88" s="230"/>
      <c r="J88" s="231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2" t="s">
        <v>79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4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5" t="s">
        <v>23</v>
      </c>
      <c r="B92" s="236"/>
      <c r="C92" s="236"/>
      <c r="D92" s="236"/>
      <c r="E92" s="236"/>
      <c r="F92" s="236"/>
      <c r="G92" s="236"/>
      <c r="H92" s="236"/>
      <c r="I92" s="236"/>
      <c r="J92" s="237"/>
      <c r="K92" s="111"/>
      <c r="L92" s="111"/>
      <c r="M92" s="112"/>
      <c r="N92" s="113">
        <f>N40</f>
        <v>14</v>
      </c>
    </row>
    <row r="93" spans="1:14" ht="18" x14ac:dyDescent="0.25">
      <c r="A93" s="212" t="s">
        <v>80</v>
      </c>
      <c r="B93" s="213"/>
      <c r="C93" s="213"/>
      <c r="D93" s="213"/>
      <c r="E93" s="213"/>
      <c r="F93" s="213"/>
      <c r="G93" s="213"/>
      <c r="H93" s="213"/>
      <c r="I93" s="213"/>
      <c r="J93" s="214"/>
      <c r="K93" s="111"/>
      <c r="L93" s="111"/>
      <c r="M93" s="112"/>
      <c r="N93" s="114">
        <f>N66</f>
        <v>0</v>
      </c>
    </row>
    <row r="94" spans="1:14" ht="18" x14ac:dyDescent="0.25">
      <c r="A94" s="212" t="s">
        <v>81</v>
      </c>
      <c r="B94" s="213"/>
      <c r="C94" s="213"/>
      <c r="D94" s="213"/>
      <c r="E94" s="213"/>
      <c r="F94" s="213"/>
      <c r="G94" s="213"/>
      <c r="H94" s="213"/>
      <c r="I94" s="213"/>
      <c r="J94" s="214"/>
      <c r="K94" s="111"/>
      <c r="L94" s="111"/>
      <c r="M94" s="112"/>
      <c r="N94" s="115">
        <f>N73</f>
        <v>0</v>
      </c>
    </row>
    <row r="95" spans="1:14" ht="18" x14ac:dyDescent="0.25">
      <c r="A95" s="212" t="s">
        <v>82</v>
      </c>
      <c r="B95" s="213"/>
      <c r="C95" s="213"/>
      <c r="D95" s="213"/>
      <c r="E95" s="213"/>
      <c r="F95" s="213"/>
      <c r="G95" s="213"/>
      <c r="H95" s="213"/>
      <c r="I95" s="213"/>
      <c r="J95" s="214"/>
      <c r="K95" s="111"/>
      <c r="L95" s="111"/>
      <c r="M95" s="112"/>
      <c r="N95" s="116">
        <f>N80</f>
        <v>0</v>
      </c>
    </row>
    <row r="96" spans="1:14" ht="18.75" thickBot="1" x14ac:dyDescent="0.3">
      <c r="A96" s="215" t="s">
        <v>83</v>
      </c>
      <c r="B96" s="216"/>
      <c r="C96" s="216"/>
      <c r="D96" s="216"/>
      <c r="E96" s="216"/>
      <c r="F96" s="216"/>
      <c r="G96" s="216"/>
      <c r="H96" s="216"/>
      <c r="I96" s="216"/>
      <c r="J96" s="217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8" t="s">
        <v>84</v>
      </c>
      <c r="B97" s="219"/>
      <c r="C97" s="219"/>
      <c r="D97" s="219"/>
      <c r="E97" s="219"/>
      <c r="F97" s="219"/>
      <c r="G97" s="219"/>
      <c r="H97" s="219"/>
      <c r="I97" s="219"/>
      <c r="J97" s="220"/>
      <c r="K97" s="117"/>
      <c r="L97" s="118"/>
      <c r="M97" s="119"/>
      <c r="N97" s="120">
        <f>SUM(N92:N96)</f>
        <v>14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9685039370078741" top="0.15748031496062992" bottom="0.15748031496062992" header="0" footer="0"/>
  <pageSetup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topLeftCell="A4" workbookViewId="0">
      <selection activeCell="B7" sqref="B7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8.140625" customWidth="1"/>
    <col min="4" max="4" width="23.5703125" customWidth="1"/>
    <col min="5" max="5" width="35.140625" customWidth="1"/>
    <col min="6" max="6" width="23.42578125" customWidth="1"/>
    <col min="7" max="8" width="9.7109375" customWidth="1"/>
    <col min="9" max="9" width="14.7109375" customWidth="1"/>
    <col min="10" max="10" width="27.28515625" customWidth="1"/>
  </cols>
  <sheetData>
    <row r="1" spans="1:10" ht="18" x14ac:dyDescent="0.25">
      <c r="A1" s="347" t="s">
        <v>148</v>
      </c>
      <c r="B1" s="347"/>
      <c r="C1" s="347"/>
      <c r="D1" s="347"/>
      <c r="E1" s="347"/>
      <c r="F1" s="347"/>
      <c r="G1" s="347"/>
      <c r="H1" s="347"/>
      <c r="I1" s="347"/>
      <c r="J1" s="347"/>
    </row>
    <row r="2" spans="1:10" x14ac:dyDescent="0.25">
      <c r="A2" s="348" t="s">
        <v>161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0" ht="16.5" thickBot="1" x14ac:dyDescent="0.3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spans="1:10" ht="47.25" customHeight="1" thickBot="1" x14ac:dyDescent="0.3">
      <c r="A4" s="349" t="s">
        <v>149</v>
      </c>
      <c r="B4" s="349" t="s">
        <v>150</v>
      </c>
      <c r="C4" s="349" t="s">
        <v>151</v>
      </c>
      <c r="D4" s="351" t="s">
        <v>152</v>
      </c>
      <c r="E4" s="352"/>
      <c r="F4" s="353" t="s">
        <v>153</v>
      </c>
      <c r="G4" s="351" t="s">
        <v>154</v>
      </c>
      <c r="H4" s="352"/>
      <c r="I4" s="355" t="s">
        <v>155</v>
      </c>
      <c r="J4" s="353" t="s">
        <v>6</v>
      </c>
    </row>
    <row r="5" spans="1:10" ht="15.75" thickBot="1" x14ac:dyDescent="0.3">
      <c r="A5" s="350"/>
      <c r="B5" s="350"/>
      <c r="C5" s="350"/>
      <c r="D5" s="165" t="s">
        <v>7</v>
      </c>
      <c r="E5" s="165" t="s">
        <v>8</v>
      </c>
      <c r="F5" s="354"/>
      <c r="G5" s="166" t="s">
        <v>156</v>
      </c>
      <c r="H5" s="166" t="s">
        <v>157</v>
      </c>
      <c r="I5" s="356"/>
      <c r="J5" s="354"/>
    </row>
    <row r="6" spans="1:10" ht="63.75" customHeight="1" x14ac:dyDescent="0.25">
      <c r="A6" s="167">
        <f>+A5+1</f>
        <v>1</v>
      </c>
      <c r="B6" s="190" t="s">
        <v>166</v>
      </c>
      <c r="C6" s="341" t="s">
        <v>176</v>
      </c>
      <c r="D6" s="168" t="s">
        <v>112</v>
      </c>
      <c r="E6" s="168" t="s">
        <v>167</v>
      </c>
      <c r="F6" s="344" t="s">
        <v>177</v>
      </c>
      <c r="G6" s="169" t="s">
        <v>158</v>
      </c>
      <c r="H6" s="169"/>
      <c r="I6" s="170">
        <v>18</v>
      </c>
      <c r="J6" s="171" t="s">
        <v>159</v>
      </c>
    </row>
    <row r="7" spans="1:10" ht="76.5" x14ac:dyDescent="0.25">
      <c r="A7" s="172">
        <f>+A6+1</f>
        <v>2</v>
      </c>
      <c r="B7" s="173" t="s">
        <v>168</v>
      </c>
      <c r="C7" s="342"/>
      <c r="D7" s="122" t="s">
        <v>121</v>
      </c>
      <c r="E7" s="122" t="s">
        <v>169</v>
      </c>
      <c r="F7" s="345"/>
      <c r="G7" s="174" t="s">
        <v>158</v>
      </c>
      <c r="H7" s="174"/>
      <c r="I7" s="175">
        <v>18</v>
      </c>
      <c r="J7" s="176" t="s">
        <v>159</v>
      </c>
    </row>
    <row r="8" spans="1:10" ht="63.75" x14ac:dyDescent="0.25">
      <c r="A8" s="172">
        <f t="shared" ref="A8:A10" si="0">+A7+1</f>
        <v>3</v>
      </c>
      <c r="B8" s="173" t="s">
        <v>172</v>
      </c>
      <c r="C8" s="342"/>
      <c r="D8" s="122" t="s">
        <v>105</v>
      </c>
      <c r="E8" s="122" t="s">
        <v>173</v>
      </c>
      <c r="F8" s="345"/>
      <c r="G8" s="174" t="s">
        <v>158</v>
      </c>
      <c r="H8" s="174"/>
      <c r="I8" s="175">
        <v>16.760000000000002</v>
      </c>
      <c r="J8" s="176" t="s">
        <v>159</v>
      </c>
    </row>
    <row r="9" spans="1:10" ht="76.5" x14ac:dyDescent="0.25">
      <c r="A9" s="172">
        <f t="shared" si="0"/>
        <v>4</v>
      </c>
      <c r="B9" s="173" t="s">
        <v>170</v>
      </c>
      <c r="C9" s="342"/>
      <c r="D9" s="122" t="s">
        <v>128</v>
      </c>
      <c r="E9" s="122" t="s">
        <v>171</v>
      </c>
      <c r="F9" s="345"/>
      <c r="G9" s="174" t="s">
        <v>158</v>
      </c>
      <c r="H9" s="174"/>
      <c r="I9" s="175">
        <v>14</v>
      </c>
      <c r="J9" s="176" t="s">
        <v>159</v>
      </c>
    </row>
    <row r="10" spans="1:10" ht="115.5" thickBot="1" x14ac:dyDescent="0.3">
      <c r="A10" s="195">
        <f t="shared" si="0"/>
        <v>5</v>
      </c>
      <c r="B10" s="177" t="s">
        <v>174</v>
      </c>
      <c r="C10" s="343"/>
      <c r="D10" s="178" t="s">
        <v>135</v>
      </c>
      <c r="E10" s="178" t="s">
        <v>175</v>
      </c>
      <c r="F10" s="346"/>
      <c r="G10" s="179"/>
      <c r="H10" s="179" t="s">
        <v>158</v>
      </c>
      <c r="I10" s="180">
        <v>0</v>
      </c>
      <c r="J10" s="181" t="s">
        <v>178</v>
      </c>
    </row>
    <row r="11" spans="1:10" ht="18" x14ac:dyDescent="0.25">
      <c r="A11" s="182" t="s">
        <v>160</v>
      </c>
      <c r="B11" s="183"/>
      <c r="C11" s="183"/>
      <c r="D11" s="183"/>
      <c r="E11" s="183"/>
      <c r="F11" s="184"/>
      <c r="G11" s="185"/>
      <c r="H11" s="186"/>
      <c r="I11" s="187"/>
      <c r="J11" s="188"/>
    </row>
    <row r="12" spans="1:10" x14ac:dyDescent="0.25">
      <c r="B12" s="189"/>
    </row>
    <row r="15" spans="1:10" x14ac:dyDescent="0.25">
      <c r="B15" s="189"/>
    </row>
  </sheetData>
  <sheetProtection password="F56E" sheet="1" objects="1" scenarios="1" selectLockedCells="1" selectUnlockedCells="1"/>
  <mergeCells count="12">
    <mergeCell ref="C6:C10"/>
    <mergeCell ref="F6:F10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31496062992125984" right="0" top="0.35433070866141736" bottom="0.35433070866141736" header="0" footer="0"/>
  <pageSetup paperSize="14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64"/>
  <sheetViews>
    <sheetView tabSelected="1" workbookViewId="0">
      <selection activeCell="J65" sqref="J65"/>
    </sheetView>
  </sheetViews>
  <sheetFormatPr baseColWidth="10" defaultRowHeight="15" x14ac:dyDescent="0.25"/>
  <sheetData>
    <row r="64" spans="1:1" x14ac:dyDescent="0.25">
      <c r="A64" s="191" t="s">
        <v>160</v>
      </c>
    </row>
  </sheetData>
  <sheetProtection password="F56E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Hoja2</vt:lpstr>
      <vt:lpstr>1</vt:lpstr>
      <vt:lpstr>2</vt:lpstr>
      <vt:lpstr>3</vt:lpstr>
      <vt:lpstr>4</vt:lpstr>
      <vt:lpstr>EVALUACIÓN DEL PERFIL</vt:lpstr>
      <vt:lpstr>INFORMACIÓN IMPORTANTE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2014-04-28T21:15:32Z</cp:lastPrinted>
  <dcterms:created xsi:type="dcterms:W3CDTF">2014-02-18T13:10:52Z</dcterms:created>
  <dcterms:modified xsi:type="dcterms:W3CDTF">2014-04-30T05:25:32Z</dcterms:modified>
</cp:coreProperties>
</file>