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E\"/>
    </mc:Choice>
  </mc:AlternateContent>
  <workbookProtection workbookPassword="E57A" lockStructure="1"/>
  <bookViews>
    <workbookView xWindow="0" yWindow="0" windowWidth="28800" windowHeight="11835" tabRatio="500" firstSheet="5" activeTab="10"/>
  </bookViews>
  <sheets>
    <sheet name="GENERAL" sheetId="1" state="hidden" r:id="rId1"/>
    <sheet name="1" sheetId="28" r:id="rId2"/>
    <sheet name="2" sheetId="23" r:id="rId3"/>
    <sheet name="3" sheetId="19" r:id="rId4"/>
    <sheet name="4" sheetId="18" r:id="rId5"/>
    <sheet name="5" sheetId="26" r:id="rId6"/>
    <sheet name="6" sheetId="21" r:id="rId7"/>
    <sheet name="7" sheetId="2" r:id="rId8"/>
    <sheet name="8" sheetId="22" r:id="rId9"/>
    <sheet name="EVALUACIÓN DEL PERFIL" sheetId="29" r:id="rId10"/>
    <sheet name="INFORMACIÓN IMPORTANTE" sheetId="30" r:id="rId11"/>
    <sheet name="23" sheetId="20" state="hidden" r:id="rId12"/>
    <sheet name="10" sheetId="24" state="hidden" r:id="rId13"/>
    <sheet name="9" sheetId="25" state="hidden" r:id="rId14"/>
    <sheet name="11" sheetId="27" state="hidden" r:id="rId15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2" l="1"/>
  <c r="P2" i="2"/>
  <c r="P2" i="21"/>
  <c r="P2" i="26"/>
  <c r="P2" i="18"/>
  <c r="P2" i="19"/>
  <c r="P2" i="23"/>
  <c r="P2" i="28"/>
  <c r="A6" i="29" l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N35" i="23" l="1"/>
  <c r="N30" i="23"/>
  <c r="T20" i="23"/>
  <c r="S20" i="23"/>
  <c r="S25" i="23"/>
  <c r="R25" i="23"/>
  <c r="U39" i="19"/>
  <c r="Q34" i="28"/>
  <c r="T29" i="28"/>
  <c r="S29" i="28"/>
  <c r="V26" i="28"/>
  <c r="U26" i="28"/>
  <c r="Q21" i="28"/>
  <c r="P21" i="28"/>
  <c r="S23" i="28" l="1"/>
  <c r="R23" i="28"/>
  <c r="T21" i="21" l="1"/>
  <c r="S21" i="21"/>
  <c r="S27" i="2"/>
  <c r="N25" i="2"/>
  <c r="R20" i="2"/>
  <c r="Q20" i="2"/>
  <c r="N35" i="26"/>
  <c r="N30" i="26"/>
  <c r="R28" i="26"/>
  <c r="Q28" i="26"/>
  <c r="S26" i="26"/>
  <c r="R24" i="26"/>
  <c r="N35" i="18"/>
  <c r="N30" i="18" l="1"/>
  <c r="U22" i="18"/>
  <c r="S22" i="18"/>
  <c r="R22" i="18"/>
  <c r="S24" i="18"/>
  <c r="Q24" i="18"/>
  <c r="N96" i="28"/>
  <c r="N88" i="28"/>
  <c r="N80" i="28"/>
  <c r="N95" i="28" s="1"/>
  <c r="I79" i="28"/>
  <c r="N78" i="28"/>
  <c r="N77" i="28"/>
  <c r="N76" i="28"/>
  <c r="K72" i="28"/>
  <c r="J72" i="28"/>
  <c r="I72" i="28"/>
  <c r="N71" i="28"/>
  <c r="N70" i="28"/>
  <c r="N69" i="28"/>
  <c r="N72" i="28" s="1"/>
  <c r="N73" i="28" s="1"/>
  <c r="N94" i="28" s="1"/>
  <c r="K65" i="28"/>
  <c r="J65" i="28"/>
  <c r="I65" i="28"/>
  <c r="N64" i="28"/>
  <c r="N63" i="28"/>
  <c r="N62" i="28"/>
  <c r="N61" i="28"/>
  <c r="N60" i="28"/>
  <c r="N59" i="28"/>
  <c r="N58" i="28"/>
  <c r="N65" i="28" s="1"/>
  <c r="N66" i="28" s="1"/>
  <c r="N93" i="28" s="1"/>
  <c r="N37" i="28"/>
  <c r="J10" i="28" s="1"/>
  <c r="N32" i="28"/>
  <c r="I10" i="28" s="1"/>
  <c r="N27" i="28"/>
  <c r="H10" i="28" s="1"/>
  <c r="N22" i="28"/>
  <c r="G10" i="28"/>
  <c r="F10" i="28"/>
  <c r="E10" i="28"/>
  <c r="C10" i="28"/>
  <c r="E5" i="28"/>
  <c r="E4" i="28"/>
  <c r="E3" i="28"/>
  <c r="N96" i="27"/>
  <c r="N88" i="27"/>
  <c r="I79" i="27"/>
  <c r="N78" i="27"/>
  <c r="N77" i="27"/>
  <c r="N76" i="27"/>
  <c r="N80" i="27" s="1"/>
  <c r="N95" i="27" s="1"/>
  <c r="K72" i="27"/>
  <c r="J72" i="27"/>
  <c r="I72" i="27"/>
  <c r="N71" i="27"/>
  <c r="N70" i="27"/>
  <c r="N69" i="27"/>
  <c r="N72" i="27" s="1"/>
  <c r="N73" i="27" s="1"/>
  <c r="N94" i="27" s="1"/>
  <c r="K65" i="27"/>
  <c r="J65" i="27"/>
  <c r="I65" i="27"/>
  <c r="N64" i="27"/>
  <c r="N63" i="27"/>
  <c r="N62" i="27"/>
  <c r="N61" i="27"/>
  <c r="N60" i="27"/>
  <c r="N59" i="27"/>
  <c r="N58" i="27"/>
  <c r="N65" i="27" s="1"/>
  <c r="N66" i="27" s="1"/>
  <c r="N93" i="27" s="1"/>
  <c r="N37" i="27"/>
  <c r="J10" i="27" s="1"/>
  <c r="N32" i="27"/>
  <c r="N27" i="27"/>
  <c r="H10" i="27" s="1"/>
  <c r="N22" i="27"/>
  <c r="N40" i="27" s="1"/>
  <c r="N92" i="27" s="1"/>
  <c r="N97" i="27" s="1"/>
  <c r="I10" i="27"/>
  <c r="G10" i="27"/>
  <c r="F10" i="27"/>
  <c r="E10" i="27"/>
  <c r="N10" i="27" s="1"/>
  <c r="C10" i="27"/>
  <c r="E5" i="27"/>
  <c r="E4" i="27"/>
  <c r="E3" i="27"/>
  <c r="P2" i="27"/>
  <c r="N96" i="26"/>
  <c r="N88" i="26"/>
  <c r="I79" i="26"/>
  <c r="N78" i="26"/>
  <c r="N77" i="26"/>
  <c r="N76" i="26"/>
  <c r="N80" i="26" s="1"/>
  <c r="N95" i="26" s="1"/>
  <c r="K72" i="26"/>
  <c r="J72" i="26"/>
  <c r="I72" i="26"/>
  <c r="N71" i="26"/>
  <c r="N70" i="26"/>
  <c r="N69" i="26"/>
  <c r="N72" i="26" s="1"/>
  <c r="N73" i="26" s="1"/>
  <c r="N94" i="26" s="1"/>
  <c r="K65" i="26"/>
  <c r="J65" i="26"/>
  <c r="I65" i="26"/>
  <c r="N64" i="26"/>
  <c r="N63" i="26"/>
  <c r="N62" i="26"/>
  <c r="N61" i="26"/>
  <c r="N60" i="26"/>
  <c r="N59" i="26"/>
  <c r="N58" i="26"/>
  <c r="N65" i="26" s="1"/>
  <c r="N66" i="26" s="1"/>
  <c r="N93" i="26" s="1"/>
  <c r="N37" i="26"/>
  <c r="N32" i="26"/>
  <c r="N27" i="26"/>
  <c r="H10" i="26" s="1"/>
  <c r="N22" i="26"/>
  <c r="J10" i="26"/>
  <c r="I10" i="26"/>
  <c r="G10" i="26"/>
  <c r="F10" i="26"/>
  <c r="E10" i="26"/>
  <c r="C10" i="26"/>
  <c r="E5" i="26"/>
  <c r="E4" i="26"/>
  <c r="E3" i="26"/>
  <c r="N96" i="25"/>
  <c r="N88" i="25"/>
  <c r="I79" i="25"/>
  <c r="N78" i="25"/>
  <c r="N77" i="25"/>
  <c r="N76" i="25"/>
  <c r="N80" i="25" s="1"/>
  <c r="N95" i="25" s="1"/>
  <c r="K72" i="25"/>
  <c r="J72" i="25"/>
  <c r="I72" i="25"/>
  <c r="N71" i="25"/>
  <c r="N70" i="25"/>
  <c r="N69" i="25"/>
  <c r="N72" i="25" s="1"/>
  <c r="N73" i="25" s="1"/>
  <c r="N94" i="25" s="1"/>
  <c r="K65" i="25"/>
  <c r="J65" i="25"/>
  <c r="I65" i="25"/>
  <c r="N64" i="25"/>
  <c r="N63" i="25"/>
  <c r="N62" i="25"/>
  <c r="N61" i="25"/>
  <c r="N60" i="25"/>
  <c r="N59" i="25"/>
  <c r="N58" i="25"/>
  <c r="N65" i="25" s="1"/>
  <c r="N66" i="25" s="1"/>
  <c r="N93" i="25" s="1"/>
  <c r="N37" i="25"/>
  <c r="J10" i="25" s="1"/>
  <c r="N32" i="25"/>
  <c r="N27" i="25"/>
  <c r="H10" i="25" s="1"/>
  <c r="N22" i="25"/>
  <c r="N40" i="25" s="1"/>
  <c r="N92" i="25" s="1"/>
  <c r="I10" i="25"/>
  <c r="G10" i="25"/>
  <c r="F10" i="25"/>
  <c r="E10" i="25"/>
  <c r="N10" i="25" s="1"/>
  <c r="C10" i="25"/>
  <c r="E5" i="25"/>
  <c r="E4" i="25"/>
  <c r="E3" i="25"/>
  <c r="P2" i="25"/>
  <c r="N96" i="24"/>
  <c r="N88" i="24"/>
  <c r="I79" i="24"/>
  <c r="N78" i="24"/>
  <c r="N77" i="24"/>
  <c r="N76" i="24"/>
  <c r="N80" i="24" s="1"/>
  <c r="N95" i="24" s="1"/>
  <c r="K72" i="24"/>
  <c r="J72" i="24"/>
  <c r="I72" i="24"/>
  <c r="N71" i="24"/>
  <c r="N70" i="24"/>
  <c r="N69" i="24"/>
  <c r="N72" i="24" s="1"/>
  <c r="N73" i="24" s="1"/>
  <c r="N94" i="24" s="1"/>
  <c r="K65" i="24"/>
  <c r="J65" i="24"/>
  <c r="I65" i="24"/>
  <c r="N64" i="24"/>
  <c r="N63" i="24"/>
  <c r="N62" i="24"/>
  <c r="N61" i="24"/>
  <c r="N60" i="24"/>
  <c r="N59" i="24"/>
  <c r="N58" i="24"/>
  <c r="N65" i="24" s="1"/>
  <c r="N66" i="24" s="1"/>
  <c r="N93" i="24" s="1"/>
  <c r="N37" i="24"/>
  <c r="J10" i="24" s="1"/>
  <c r="N32" i="24"/>
  <c r="N27" i="24"/>
  <c r="H10" i="24" s="1"/>
  <c r="N22" i="24"/>
  <c r="N40" i="24" s="1"/>
  <c r="N92" i="24" s="1"/>
  <c r="I10" i="24"/>
  <c r="G10" i="24"/>
  <c r="F10" i="24"/>
  <c r="E10" i="24"/>
  <c r="N10" i="24" s="1"/>
  <c r="C10" i="24"/>
  <c r="E5" i="24"/>
  <c r="E4" i="24"/>
  <c r="E3" i="24"/>
  <c r="P2" i="24"/>
  <c r="N96" i="23"/>
  <c r="N88" i="23"/>
  <c r="I79" i="23"/>
  <c r="N78" i="23"/>
  <c r="N77" i="23"/>
  <c r="N76" i="23"/>
  <c r="N80" i="23" s="1"/>
  <c r="N95" i="23" s="1"/>
  <c r="K72" i="23"/>
  <c r="J72" i="23"/>
  <c r="I72" i="23"/>
  <c r="N71" i="23"/>
  <c r="N70" i="23"/>
  <c r="N69" i="23"/>
  <c r="N72" i="23" s="1"/>
  <c r="N73" i="23" s="1"/>
  <c r="N94" i="23" s="1"/>
  <c r="K65" i="23"/>
  <c r="J65" i="23"/>
  <c r="I65" i="23"/>
  <c r="N64" i="23"/>
  <c r="N63" i="23"/>
  <c r="N62" i="23"/>
  <c r="N61" i="23"/>
  <c r="N60" i="23"/>
  <c r="N59" i="23"/>
  <c r="N58" i="23"/>
  <c r="N65" i="23" s="1"/>
  <c r="N66" i="23" s="1"/>
  <c r="N93" i="23" s="1"/>
  <c r="N37" i="23"/>
  <c r="J10" i="23" s="1"/>
  <c r="N32" i="23"/>
  <c r="I10" i="23" s="1"/>
  <c r="N27" i="23"/>
  <c r="H10" i="23" s="1"/>
  <c r="N22" i="23"/>
  <c r="G10" i="23"/>
  <c r="F10" i="23"/>
  <c r="E10" i="23"/>
  <c r="C10" i="23"/>
  <c r="E5" i="23"/>
  <c r="E4" i="23"/>
  <c r="E3" i="23"/>
  <c r="N96" i="22"/>
  <c r="N88" i="22"/>
  <c r="I79" i="22"/>
  <c r="N78" i="22"/>
  <c r="N77" i="22"/>
  <c r="N76" i="22"/>
  <c r="N80" i="22" s="1"/>
  <c r="N95" i="22" s="1"/>
  <c r="K72" i="22"/>
  <c r="J72" i="22"/>
  <c r="I72" i="22"/>
  <c r="N71" i="22"/>
  <c r="N70" i="22"/>
  <c r="N69" i="22"/>
  <c r="N72" i="22" s="1"/>
  <c r="N73" i="22" s="1"/>
  <c r="N94" i="22" s="1"/>
  <c r="K65" i="22"/>
  <c r="J65" i="22"/>
  <c r="I65" i="22"/>
  <c r="N64" i="22"/>
  <c r="N63" i="22"/>
  <c r="N62" i="22"/>
  <c r="N61" i="22"/>
  <c r="N60" i="22"/>
  <c r="N59" i="22"/>
  <c r="N58" i="22"/>
  <c r="N65" i="22" s="1"/>
  <c r="N66" i="22" s="1"/>
  <c r="N93" i="22" s="1"/>
  <c r="N37" i="22"/>
  <c r="J10" i="22" s="1"/>
  <c r="N32" i="22"/>
  <c r="I10" i="22" s="1"/>
  <c r="N27" i="22"/>
  <c r="H10" i="22" s="1"/>
  <c r="N22" i="22"/>
  <c r="G10" i="22"/>
  <c r="F10" i="22"/>
  <c r="E10" i="22"/>
  <c r="C10" i="22"/>
  <c r="E5" i="22"/>
  <c r="E4" i="22"/>
  <c r="E3" i="22"/>
  <c r="D14" i="26"/>
  <c r="D14" i="27"/>
  <c r="D14" i="23"/>
  <c r="D14" i="28"/>
  <c r="D14" i="22"/>
  <c r="D14" i="24"/>
  <c r="D14" i="25"/>
  <c r="N40" i="23" l="1"/>
  <c r="N92" i="23" s="1"/>
  <c r="N97" i="23" s="1"/>
  <c r="N10" i="23"/>
  <c r="N40" i="28"/>
  <c r="N92" i="28" s="1"/>
  <c r="N97" i="28" s="1"/>
  <c r="N40" i="22"/>
  <c r="N92" i="22" s="1"/>
  <c r="N10" i="22"/>
  <c r="N40" i="26"/>
  <c r="N92" i="26" s="1"/>
  <c r="N97" i="26" s="1"/>
  <c r="N10" i="26"/>
  <c r="N10" i="28"/>
  <c r="N97" i="25"/>
  <c r="N97" i="24"/>
  <c r="N97" i="22"/>
  <c r="N96" i="2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N96" i="20"/>
  <c r="N88" i="20"/>
  <c r="N80" i="20"/>
  <c r="N95" i="20" s="1"/>
  <c r="I79" i="20"/>
  <c r="N78" i="20"/>
  <c r="N77" i="20"/>
  <c r="N76" i="20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N97" i="20" s="1"/>
  <c r="J10" i="20"/>
  <c r="I10" i="20"/>
  <c r="H10" i="20"/>
  <c r="G10" i="20"/>
  <c r="F10" i="20"/>
  <c r="E10" i="20"/>
  <c r="N10" i="20" s="1"/>
  <c r="C10" i="20"/>
  <c r="E5" i="20"/>
  <c r="E4" i="20"/>
  <c r="P2" i="20"/>
  <c r="N96" i="19"/>
  <c r="N88" i="19"/>
  <c r="N80" i="19"/>
  <c r="N95" i="19" s="1"/>
  <c r="I79" i="19"/>
  <c r="N78" i="19"/>
  <c r="N77" i="19"/>
  <c r="N76" i="19"/>
  <c r="N72" i="19"/>
  <c r="N73" i="19" s="1"/>
  <c r="N94" i="19" s="1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65" i="19" s="1"/>
  <c r="N66" i="19" s="1"/>
  <c r="N93" i="19" s="1"/>
  <c r="N37" i="19"/>
  <c r="N32" i="19"/>
  <c r="I10" i="19" s="1"/>
  <c r="N27" i="19"/>
  <c r="H10" i="19" s="1"/>
  <c r="N22" i="19"/>
  <c r="N40" i="19" s="1"/>
  <c r="N92" i="19" s="1"/>
  <c r="N97" i="19" s="1"/>
  <c r="J10" i="19"/>
  <c r="G10" i="19"/>
  <c r="F10" i="19"/>
  <c r="E10" i="19"/>
  <c r="C10" i="19"/>
  <c r="E5" i="19"/>
  <c r="E4" i="19"/>
  <c r="N96" i="18"/>
  <c r="N88" i="18"/>
  <c r="N80" i="18"/>
  <c r="N95" i="18" s="1"/>
  <c r="I79" i="18"/>
  <c r="N78" i="18"/>
  <c r="N77" i="18"/>
  <c r="N76" i="18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65" i="18" s="1"/>
  <c r="N66" i="18" s="1"/>
  <c r="N93" i="18" s="1"/>
  <c r="N37" i="18"/>
  <c r="N32" i="18"/>
  <c r="N27" i="18"/>
  <c r="N22" i="18"/>
  <c r="J10" i="18"/>
  <c r="I10" i="18"/>
  <c r="G10" i="18"/>
  <c r="F10" i="18"/>
  <c r="E10" i="18"/>
  <c r="C10" i="18"/>
  <c r="E5" i="18"/>
  <c r="E4" i="18"/>
  <c r="E5" i="2"/>
  <c r="E4" i="2"/>
  <c r="N37" i="2"/>
  <c r="N32" i="2"/>
  <c r="N27" i="2"/>
  <c r="N22" i="2"/>
  <c r="A10" i="25"/>
  <c r="E16" i="25"/>
  <c r="D20" i="25"/>
  <c r="E16" i="22"/>
  <c r="A10" i="23"/>
  <c r="E16" i="26"/>
  <c r="E18" i="27"/>
  <c r="E16" i="28"/>
  <c r="D20" i="2"/>
  <c r="E16" i="23"/>
  <c r="D20" i="22"/>
  <c r="E18" i="24"/>
  <c r="D14" i="20"/>
  <c r="E18" i="23"/>
  <c r="D20" i="28"/>
  <c r="E16" i="27"/>
  <c r="D14" i="19"/>
  <c r="E16" i="24"/>
  <c r="A10" i="26"/>
  <c r="E16" i="21"/>
  <c r="E18" i="28"/>
  <c r="A10" i="28"/>
  <c r="E18" i="25"/>
  <c r="E18" i="26"/>
  <c r="D20" i="23"/>
  <c r="D20" i="24"/>
  <c r="D20" i="26"/>
  <c r="A10" i="22"/>
  <c r="E16" i="18"/>
  <c r="D20" i="27"/>
  <c r="A10" i="24"/>
  <c r="A10" i="27"/>
  <c r="E18" i="22"/>
  <c r="N10" i="19" l="1"/>
  <c r="N40" i="21"/>
  <c r="N92" i="21" s="1"/>
  <c r="N97" i="21" s="1"/>
  <c r="N40" i="2"/>
  <c r="N40" i="18"/>
  <c r="N92" i="18" s="1"/>
  <c r="N97" i="18" s="1"/>
  <c r="I10" i="21"/>
  <c r="N10" i="21" s="1"/>
  <c r="H10" i="18"/>
  <c r="N10" i="18" s="1"/>
  <c r="Z2" i="1"/>
  <c r="A10" i="21"/>
  <c r="D14" i="21"/>
  <c r="E18" i="2"/>
  <c r="D20" i="18"/>
  <c r="E16" i="19"/>
  <c r="E18" i="20"/>
  <c r="D20" i="20"/>
  <c r="A10" i="20"/>
  <c r="D14" i="18"/>
  <c r="A10" i="18"/>
  <c r="D20" i="21"/>
  <c r="A10" i="2"/>
  <c r="E18" i="21"/>
  <c r="A10" i="19"/>
  <c r="E16" i="20"/>
  <c r="E18" i="18"/>
  <c r="D14" i="2"/>
  <c r="D20" i="19"/>
  <c r="E18" i="19"/>
  <c r="E16" i="2"/>
  <c r="E3" i="19" l="1"/>
  <c r="E3" i="20"/>
  <c r="E3" i="18"/>
  <c r="E3" i="21"/>
  <c r="E3" i="2"/>
  <c r="Z1" i="1"/>
  <c r="E31" i="1" l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W6" i="1"/>
  <c r="U6" i="1"/>
  <c r="H10" i="2"/>
  <c r="G10" i="2"/>
  <c r="T6" i="1" s="1"/>
  <c r="F10" i="2"/>
  <c r="S6" i="1" s="1"/>
  <c r="E10" i="2"/>
  <c r="R6" i="1" s="1"/>
  <c r="C10" i="2"/>
  <c r="Q6" i="1" l="1"/>
  <c r="I10" i="2"/>
  <c r="N10" i="2" s="1"/>
  <c r="V6" i="1"/>
  <c r="J10" i="2"/>
  <c r="N92" i="2" l="1"/>
  <c r="N97" i="2" s="1"/>
  <c r="X6" i="1"/>
</calcChain>
</file>

<file path=xl/sharedStrings.xml><?xml version="1.0" encoding="utf-8"?>
<sst xmlns="http://schemas.openxmlformats.org/spreadsheetml/2006/main" count="1475" uniqueCount="295">
  <si>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</si>
  <si>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</si>
  <si>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</si>
  <si>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</si>
  <si>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</si>
  <si>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</si>
  <si>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</si>
  <si>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</si>
  <si>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</si>
  <si>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</si>
  <si>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</si>
  <si>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</si>
  <si>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</si>
  <si>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</si>
  <si>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</si>
  <si>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</si>
  <si>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</si>
  <si>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</si>
  <si>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</si>
  <si>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</si>
  <si>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</si>
  <si>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</si>
  <si>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</si>
  <si>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</si>
  <si>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</si>
  <si>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</si>
  <si>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</si>
  <si>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</si>
  <si>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</si>
  <si>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</si>
  <si>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</si>
  <si>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</si>
  <si>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</si>
  <si>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</si>
  <si>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</si>
  <si>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</si>
  <si>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</si>
  <si>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</si>
  <si>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</si>
  <si>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</si>
  <si>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</si>
  <si>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</si>
  <si>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</si>
  <si>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</si>
  <si>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</si>
  <si>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</si>
  <si>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</si>
  <si>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</si>
  <si>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</si>
  <si>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</si>
  <si>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</si>
  <si>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</si>
  <si>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</si>
  <si>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</si>
  <si>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</si>
  <si>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</si>
  <si>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</si>
  <si>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</si>
  <si>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</si>
  <si>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</si>
  <si>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</si>
  <si>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</si>
  <si>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</si>
  <si>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</si>
  <si>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</si>
  <si>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</si>
  <si>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</si>
  <si>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</si>
  <si>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</si>
  <si>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</si>
  <si>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</si>
  <si>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</si>
  <si>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</si>
  <si>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</si>
  <si>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</si>
  <si>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</si>
  <si>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</si>
  <si>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</si>
  <si>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</si>
  <si>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</si>
  <si>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</si>
  <si>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</si>
  <si>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</si>
  <si>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</si>
  <si>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</si>
  <si>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</si>
  <si>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</si>
  <si>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</si>
  <si>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</si>
  <si>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</si>
  <si>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</si>
  <si>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</si>
  <si>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</si>
  <si>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</si>
  <si>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</si>
  <si>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</si>
  <si>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</si>
  <si>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</si>
  <si>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CIENCIAS DE LA EDUCACIÓN</t>
  </si>
  <si>
    <t>CE-P-05-2</t>
  </si>
  <si>
    <t>MAYORGA RODRIGUEZ</t>
  </si>
  <si>
    <t>JORGE JULIAN</t>
  </si>
  <si>
    <t>julianmayorga@hotmail.com</t>
  </si>
  <si>
    <t>PARQUE CENTRAL TORRE 7 APTO 302 B/ LAS FERIAS</t>
  </si>
  <si>
    <t>NO REGISTRA</t>
  </si>
  <si>
    <t>CASTRO CARVAJAL</t>
  </si>
  <si>
    <t>DICLENY</t>
  </si>
  <si>
    <t>3184874091
2680443</t>
  </si>
  <si>
    <t>dcastroc@ut.edu.co
diclenyc@gmail.com</t>
  </si>
  <si>
    <t>LICENCIADA EN MATEMATICAS / UNIVERSIDAD DEL TOLIMA / 24-10-2008</t>
  </si>
  <si>
    <t>ESPECIALIZACION EN GERENCIA DE PROYECTOS / UNIVERSIDAD DEL TOLIMA / 07-12-2013</t>
  </si>
  <si>
    <t>MAGISTER EN EDUCACION/ UNIVERSIDAD DEL TOLIMA / 27-04-2012</t>
  </si>
  <si>
    <t>MARTINEZ VALDES</t>
  </si>
  <si>
    <t>JOSE ALFREDO</t>
  </si>
  <si>
    <t>3185471335
2871128</t>
  </si>
  <si>
    <t>josealfredomartinezvaldes@gmail.com</t>
  </si>
  <si>
    <t>CARRERA 42 NUMERO 51-59</t>
  </si>
  <si>
    <t>PALMIRA</t>
  </si>
  <si>
    <t>LICENCIADO EN MATEMATICAS Y FISICA / UNIVERSIDAD DEL VALLE / 05-12-1994</t>
  </si>
  <si>
    <t>MAGISTER EN ENSEÑANZA DE LAS CIENCIAS EXACTAS Y NATURALES / UNIVERSIDAD NACIONAL DE COLOMBIA / 15-12-2011
MAGISTER EN INGENIERIA DE SISTEMAS DE DECISION / UNIVERSIDAD REY JUAN CARLOS (MADRID - ESPAÑA) / 01-06-2012</t>
  </si>
  <si>
    <t>ESPECIALISTA EN EDUCACION MATEMATICA / LA UNIVERSIDAD DEL VALLE / 24-09-1999</t>
  </si>
  <si>
    <t>2 LIBROS SUELTOS</t>
  </si>
  <si>
    <t>VERA AGUIRRE</t>
  </si>
  <si>
    <t>JAIME HUMBERTO</t>
  </si>
  <si>
    <t>jhvera@ut.edu.co</t>
  </si>
  <si>
    <t>CARRERA 3 BIS NUMERO 71-45 VALPARAISO ETAPA 2</t>
  </si>
  <si>
    <t>LICENCIADO EN MATEMATICAS Y FISICA / UNIVERSIDAD DEL TOLIMA / 10-12-2004</t>
  </si>
  <si>
    <t>ESPECIALISTA EN GERENCIA DE INSTITUCIONES EDUCATIVAS / UNIVERSIDAD DEL TOLIMA / 22-04-2005</t>
  </si>
  <si>
    <t>MAESTRO EN MATEMATICA EDUCATIVA / UNIVERSIDAD AUTONOMA DE COAHUILA / EN TRAMITE DE GRADO</t>
  </si>
  <si>
    <t>GUTIERREZ JIMENEZ</t>
  </si>
  <si>
    <t>OVIMER</t>
  </si>
  <si>
    <t>ovimergj@hotmail.com
ogutierrezji@ut.edu.co</t>
  </si>
  <si>
    <t>CARRERA 11A CALLE 82 NUMERO 82-14 APARTAESTUDIO 101 EDIFICIO BRISAS DEL PEDREGAL</t>
  </si>
  <si>
    <t>LICENCIADO EN MATEMATICAS / UNIVERSIDAD DEL TOLIMA / 14-12-2007</t>
  </si>
  <si>
    <t>ESPECIALIZACION EN GERENCIA DE INSTITUCIONES EDUCATIVAS / UNIVERSIDAD DEL TOLIMA / 14-11-2008</t>
  </si>
  <si>
    <t>MAESTRIA EN ENSEÑANZA DE LAS CIENCIAS EXACTAS Y NATURALES / UNIVERSIDAD NACIONAL DE COLOMBIA / 20-09-2013</t>
  </si>
  <si>
    <t>LICENCIADO EN MATEMATICAS Y FISICA/UNIVERSIDAD DEL TOLIMA/11-06-2004</t>
  </si>
  <si>
    <t>MAGISTER EN EDUCACION / UNIVERSIDAD DEL TOLIMA / 12-12-2008</t>
  </si>
  <si>
    <t>ANGELICA ADRIANA</t>
  </si>
  <si>
    <t>angeladrimayorga@gmail.com</t>
  </si>
  <si>
    <t>TRANSVERSAL 63C 21 A 108 VILLA ROSITA</t>
  </si>
  <si>
    <t>FUSAGASUGA</t>
  </si>
  <si>
    <t>LICENCIADO EN MATEMATICAS Y FISICA / UNIVERSIDAD DEL TOLIMA / 19-09-2003</t>
  </si>
  <si>
    <t>LOPEZ MESA</t>
  </si>
  <si>
    <t>JORGE HERNAN</t>
  </si>
  <si>
    <t>CARRERA 6 NO 16N-61 MANZANA B CASA 9 QUINTAS DE LA CASTELLANA</t>
  </si>
  <si>
    <t>ARMENIA</t>
  </si>
  <si>
    <t>LICENCIADA EN MATEMATICAS Y COMPUTACION/UNIVERSIDAD DEL QUINDIO/1991</t>
  </si>
  <si>
    <t xml:space="preserve">MAESTRIA EN CIENCIAS DE LA EDUCACION / UNIVERSIDAD DEL QUINDIO/2013/ </t>
  </si>
  <si>
    <t xml:space="preserve"> ESPECILAISTA EN EDUMATICA/UNIVERSIDAD AUTONOMA DE COLOMBIA/2000/ESPECIALISTA EN PEDAGOGIA DE LA LECTOESCRITURA LENGUA MODERNA Y MATEMATICAS/UNIVERSIDAD AUTONOMA DE COLOMBIA/2001</t>
  </si>
  <si>
    <t>MAGISTER EN DOCENTE DE LAS MATEMATICAS / UNIVERSIDAD PEDAGOGICA NACIONAL / 04-04-2013</t>
  </si>
  <si>
    <t>LICENCIADO EN MATEMATICAS / UNIVERSIDAD DEL TOLIMA / 16-02-2007</t>
  </si>
  <si>
    <t>BOGOTA</t>
  </si>
  <si>
    <t>CARRERA 79F NUMERO 51-15 SUR INTERIOR 3 APARTAMENTO 303</t>
  </si>
  <si>
    <t>diegoiz@hotmail.com</t>
  </si>
  <si>
    <t>3208697675
4833507</t>
  </si>
  <si>
    <t>DIEGO FERNANDO</t>
  </si>
  <si>
    <t>IZQUIERDO RODRIGUEZ</t>
  </si>
  <si>
    <t>ROSERO BRAVO</t>
  </si>
  <si>
    <t>GERMAN EDUARDO</t>
  </si>
  <si>
    <t>geroserob@gmail.com</t>
  </si>
  <si>
    <t>CALLE 16 NUMERO 32-41 APARTAMENTO 201 BARRIO SAN ANDRES</t>
  </si>
  <si>
    <t>PASTO</t>
  </si>
  <si>
    <t>LICENCIADO EN MATEMATICAS / UNIVERSIDAD DE NARIÑO / 28-01-1994</t>
  </si>
  <si>
    <t>MAESTRIA EN MODELOS DE ENSEÑANZA PROBLEMICA / UNIVERSIDAD INCA DE COLOMBIA / 10-07-1998
MAESTRIA EN CIENCIAS ESTADISTICA / UNIVERSIDAD NACIONAL DE COLOMBIA / 28-07-2010</t>
  </si>
  <si>
    <t>JOVEL ESCOBAR</t>
  </si>
  <si>
    <t>DANNY</t>
  </si>
  <si>
    <t>3153163438
2656452</t>
  </si>
  <si>
    <t>danjoves@gmail.com</t>
  </si>
  <si>
    <t>CALLE 42 NUMERO 7-108 BARRIO RESTREPO</t>
  </si>
  <si>
    <t>LICENCIADO EN MATEMATICAS Y FISICA / UNIVERSIDAD DEL TOLIMA / 11-06-2004</t>
  </si>
  <si>
    <t>ESPECIALISTA EN PEDAGOGIA / UNIVERSIDAD DEL TOLIMA / 17-12-2010</t>
  </si>
  <si>
    <t>MAGISTER EN EDUCACION / UNIVERSIDAD DEL TOLIMA / 14-12-2011</t>
  </si>
  <si>
    <t>PASAPORTE</t>
  </si>
  <si>
    <t>BA179142</t>
  </si>
  <si>
    <t>JOAQUIN</t>
  </si>
  <si>
    <t>bois@uji.es</t>
  </si>
  <si>
    <t>DIAZ BOILS</t>
  </si>
  <si>
    <t>CALLE EL PASO, 59, CP:5193</t>
  </si>
  <si>
    <t>ZARAGOZA</t>
  </si>
  <si>
    <t>LICENCIATURA EN MATEMATICAS / UNIVERSIDAD DE VALENCIA (ESPAÑA) / 31-03-2000</t>
  </si>
  <si>
    <t>DIPLOMA EN ESTUDIOS AVANZADOS / UNIVERSIDAD DE VALENCIA / 01-07-2009</t>
  </si>
  <si>
    <t>TITUTO DE DOCTOR / UNIVERSIDAD DE VALENCIA (ESPAÑA) / 06-07-2012</t>
  </si>
  <si>
    <t>CORREO</t>
  </si>
  <si>
    <t>ARISTIZABAL ZAPATA</t>
  </si>
  <si>
    <t>jhaz@uniquindio.edu.co</t>
  </si>
  <si>
    <t>BARRIO QUINTAS DE LA MARINA MANZANA B CASA 7</t>
  </si>
  <si>
    <t>LICENCIADO EN MATEMATICAS Y COMPUTACION / UNIVERSIDAD DEL QUINDIO / 22-04-2003</t>
  </si>
  <si>
    <t>MAGISTER EN EDUCACION / UNIVERSIDAD CATOLICA DE MANIZALES / 24-09-2009</t>
  </si>
  <si>
    <t>UNIVERSIDAD DEL TOLIMA:
ASESORIA DE TRABAJO: SEMESTRE A DEL 2010 AL 25/ 03/2014 = 904 DIAS=1,88 PUNTOS</t>
  </si>
  <si>
    <t xml:space="preserve">UNIVERSIDAD DEL TOLIMA :
CATEDRATICO: SEMESTRE A DEL 2011 AL 2014 = 475,2 =0,99 PUNTOS 
UNIVERSIDAD ANTONIO NARIÑO:
PROFESOR DE MEDIO TIEMPO : 11/02/2013 l 25/06/2013 = 134 DIAS = 0,18 PUNTOS  
PROFESOR DE TIEMPO COMPLETO: 10/02/2014 A 25/03/2014= 43 DIAS =0,37 PUNTOS
</t>
  </si>
  <si>
    <t>REVISTA 
SERES Y SABERES/ISSN 2256-3040/1 AUTOR/ NO INDEXADA = 0,5 PUNTOS 
LIBRO
EDUCACION MATEMATICA UN CASO DESCRIPTIVO EN LA ENSEÑANZA DEL PENSAMIENTO/ISBN:978-958-8822-51-8/2 AUTORES =4 PUNTOS 
EL MATERIAL ANEXADO DE LA UNIVERSIDAD PEDAGOGICA NACIONAL NO REGISTRA PUNTUACION POR SER MATERIAL CON MUCHO TIEMPO DE DIVULGACION.</t>
  </si>
  <si>
    <t>SECRETARIA DE EDUCACION DEL TOLIMA/ INSTITUCION EDUCATIVA FRANCISCO JULIAN OLAYA RIO BLANCO TOLIMA:
DOCENTE :15/05/2011 AL 02/03/2014=1022 DIAS =2,83 PUNTOS 
SECRETARIA DE EDUCACION DE IBAGUE/ INSTITUCION EDUCATIVA JOSE JOAQUIN FLOREZ HERNANDEZ:
DOCENTE:26/07/2007 - 14/04/2010 = 993 DIAS=2,75 PUNTOS
COOPERATIVA SAN SIMON INSTITUCION EDUCATIVA NORMAL SUPERIOR DE IBAGUE 
SECRETARIA DE EDUCACION DEL TOLIMA INSTITUCION EDUCATIVA ALTOZANO - ORTEGA TOLIMA:
DOCENTE :27/07/2006 AL 31/07/2007 = 369 DIAS =1,02 PUNTOS 
EXCEDE EL PORCENTAJE POR EXPERIENCIA PROFECIONAL</t>
  </si>
  <si>
    <t xml:space="preserve">UNIVERSIDAD DEL TOLIMA 
CATEDRATICO: 5/05/2011 AL 16/06/2011  Y 19/01/2013 AL 22/02/2013 =76 DIAS = 0,15 ´PUNTOS
LICENCIATURA EN MATEMATICAS:150 DIAS =0,41 PUNTOS 
</t>
  </si>
  <si>
    <t xml:space="preserve">PERSPECTIVAS EDUCATIVAS/ISSN 2027-3401/2 AUTORES/ NO INDEXADA = 0,5 PUNTOS 
PONENCIA
ENCUENTRO DE GEOMETRIA Y SUS APLICACIONES/ CONCEPCION DE AREA EN ESTUDIANTES DE GRADO SEXTO /1 AUTOR = 0,2 PUNTOS </t>
  </si>
  <si>
    <t xml:space="preserve">GOBERNACION DEL TOLIMA 
INSTITUCION EDUCATIVA GENERAL ROBERTO LEYVA - SALDAÑA 
28/09/2005 - 11/05/2006 = 210 DIAS =0,58 PUNTOS 
INSTITUCION EDUCATIVA SUMAPAZ - MELGAR
04/07/2005 AL 27/08/2007 = 3 AÑOS = 3 PUNT
</t>
  </si>
  <si>
    <t xml:space="preserve">UNIVERSIDAD DEL TOLIMA
3/09/2012 AL 30/08/2013 = 1 AÑO = 1 PUNTOS </t>
  </si>
  <si>
    <t>PONENCIA 
NO ES SUCEPTIBLE DE PUNTUACION YA QUE NO ANEXA MEMORIAS A LA RESPECTIVA CERTIFICACION</t>
  </si>
  <si>
    <t>SECRETARIA DE EDUCACION MUNICIPAL Y  UNIVERSIDAD DEL TOLIMA 
NO SE LE ASIGNA PUNTUACION YA QUE NO ANEXA LAS CERTIFICACIONES DE CONSTANCIA DE ACUERDO A LO ESTIPULADO EN ACUERDO 039 DE 2008</t>
  </si>
  <si>
    <t xml:space="preserve">PONENCIA
NO ES SUCEPTIBLE DE PUNTUACION YA QUE NO ANEXA MEMORIAS A LAS RESPECTIVAS CERTIFICACIONES </t>
  </si>
  <si>
    <t xml:space="preserve">CUMPLE CON EL PERFIL PERO NO ALCANZA EL PUNTAJE MINIMO REQUERIDO PARA SU ADMISION </t>
  </si>
  <si>
    <t xml:space="preserve">UNIVERSIDAD DEL TOLIMA
CATEDRATICO:  124 HORAS = 0,25 PUNTOS </t>
  </si>
  <si>
    <t xml:space="preserve">UNIVERSIDAD DEL TOLIMA 
DIRECTOR DE PROGRAMA: 03/09/25012 AL 02/03/2014 = 1,51 PUNTOS 
INSTITUCION EDUCATIVA JESUS ANTONIO AMEZQUITA 
PROFESOR 10/01/2012 - 29/08/2012= 232 DIAS = 0,64 PUNTOS 
INSTITUCION TECNICO MINUTO DE DIOS 
PROFESOR/ 01/06/2010 AL 28/12/2011 =575 DIAS =1,59 PUNTOS 
INSTITUCION EDUCATIVA COLOMBO ALEMAN 
01/10/2008 AL 10/05/2010 = 586 DIAS = 1,62 PUNTOS 
EXCEDE EL PUNTAJE MAXIMO PERMITIDO EN EXPERIENCIA PROFESIONAL </t>
  </si>
  <si>
    <t xml:space="preserve">REVISTA 
REVISTA EJES /ISSN 2357-3724/ 1 AUTOR/ REVISTA NO INDEXADA = 0,5 
PONENCIAS 
LAS CERTIFICACIONES ANEXADAS NO SON SUCEPTIBLES DE PUNTUACION YA QUE NO CONTIENEN LAS MEMORIAS  </t>
  </si>
  <si>
    <t xml:space="preserve">UNIVERSIDAD CATOLICA 
SERVICIOS PROFESIONALES : 09/11/2009 - 09/12/2009=30 DIAS = 0,08 PUNTOS 
ORIENTACION DE TUTORIAS : 06/03/2010 - 08/05/2010 = 44 HORAS=0,09 PUNTOS  
UNIVERSIDAD CATOLICA 
COOINVESTIGADOR 
01/01/2006 - 30/30/2007 = 1080 DIAS = 2,25 PUNTOS 
01/02/2010 - 30/07/2011= 777,1 DIAS = 1,61 PUNTOS
01/01/2011 - 30/07/2012 = 822,8 DIAS = 1,71 PUNTOS 
EXCEDE EL TOPE MAXIMO DEL PUNTAJE EN EXPERIENCIA PROFESIONAL
</t>
  </si>
  <si>
    <t xml:space="preserve">UNIVERSIDAD DEL QUINDIO 
CATEDRATICO: SEMESTRE A DEL 2012 AL SEMESTRE B DEL 2013= 504 HORAS = 1,05 PUNTOS 
FUNDACION MIXTA UNIVALLE 
CATEDRATICO: 14/02/2005 - 26/06/2005 = 132 DIAS = 0,27
UNIVERSIDAD DEL QUINDIO : 
DOCENTE TIEMPO COMPLETO 22/07/2013 -20/12/2013=151 DIAS =0,41
06/08/2012 - 10/06/2011 = 712 DIAS = 1,97 PUNTOS 
25/01/2010 - 05/06/2009 = 527 DIAS = 1,46 PUNTOS 
EXCEDE EL PUNTAJE MAXIMO EN DOCENCIA UNIVERSITARIA </t>
  </si>
  <si>
    <t xml:space="preserve">REVISTAS 
REVISTA DE INVESTIGACIONES INFLUENCIA DE UN SOFWARE EDUCATIVO EN EL MEJORAMIENTO DEL MANEJO DE LA PERSPECTIVA MEDIANTE LA PRESENTACION GEOMETRICA DE SOLIDOS Y FIGURAS / 1794-631X / 3 AUTORES =2 PUNTOS 
PATENTES 
MINISTERIO DEL INTERIOR /CONJUNTOS / CONJUNTOS DE SOFWARE EDUCATIVO PARA LA MANIPULACION DE CONJUNTOS EN EL CUAL SE PUEDEN ESTUDIAR LAS PROPIEDADES INHERENTES A LOS CONJUNTOS/3 AUTORES/13-35-491=   4 PUNTOS 
MINISTERIO DEL INTERIOR /FIGURAS PLANAS  / FIGURAS PLANAS EN  SOFWARE PARA EL MEJORAMIENTO DEL USO D LAS FORMULAS DEL AREA /3 AUTORES/13-35-491=   4 PUNTOS 
PONENTE 
1° CONGRESO INERNACIONAL DE EDUCACION INCLUSIVA/ 1 AUTOR = 0,5 PUNTOS 
13  ENCUENTRO COLOMBIANO DE MATEMATICAS EDUCATIVO/ 2 AUTORES  =0,2 PUNTOS 
EXCEDE EL PUNTAJE MAXIMO REQUERIDO COMO PRUDUCCION INTELECTUAL </t>
  </si>
  <si>
    <t xml:space="preserve">UNIVERSIDAD NACIONAL DE COLOMBIA 
DOCENTE OCACIONAL 
CATEDRATICO: DESDE EL  14/02/2005 AL 03/06/2011 = 5 PUNTOS 
 </t>
  </si>
  <si>
    <t xml:space="preserve">UNIVERSIDAD UNAD
TUTOR :  30/06/1997 AL 15/12/2000 = 534 HORAS = 1,11 PUNTOS 
UNIVERSIDAD DEL VALLE 
CATEDRATICO : 11/03/2002 - 26/01/2004 = 644 DIAS = 7,25 PUNTOS = 5 PUNTOS 
EXCEDE EL TOPE MAXIMO DE PUNTUACION 
</t>
  </si>
  <si>
    <t xml:space="preserve">NO REGISTRA </t>
  </si>
  <si>
    <t xml:space="preserve">MUNICIPIO DE CIRCASIA 
DOCENTE  21/06/1995 AL 17/02/1997=607=1,68 PUNTOS 
DEPARTAMENTO DEL QUINDIO 
DOCENTE : 1997 - 2001 = EQUIVALENTE A 5 PUNTOS 
EXCEDE EL TOPE MINIMO POR EXPERIENCIA PROFESIONAL </t>
  </si>
  <si>
    <t xml:space="preserve">UNIVERSIDAD DEL QUINDIO 
CATEDRATICO : 12/02/2001 - 30/05/2003 = 416 HORAS = 0,86 PUNTOS 
DOCENTE OCASIONAL DE TIEMPO COMPLETO: 26/04/2010 - 02/03/2014 =  AL EQUIVALENTE DE 3,71 PUNTOS </t>
  </si>
  <si>
    <t xml:space="preserve">PONENCIAS :
CONGRESO IBEROAMERICANO DE EDUCACION MATEMATICA/ LA COMPRESION DEL CONCEPTO DE LA PARABOLA UN ESTUDIO DE UN CASO / 2 AUTORES = 0,5 PUNTOS 
ENCUENTRO COLOMBIANO DE MATEMATICA EDUCATIVA REALIZADO EN MEDELLIN / 2 AUTORES = 02 PUNTOS 
ARTICULO 
 FACULTAD DE EDUCACION CUADERNOS INTERDISCIPLINARIOS LAS FUNCIONES REALES EN EL CONTEXTO DEL AULA/ISSN 0122-7807 / NO INDEXADA /3 AUTORES = 0,5 PUNTOS 
EL REGISTRO DEL LIBRO NO ES SUCEPTIBLE DE PUNTUACION YA QUE DEBIA ANEXAR COPIA DEL EJEMPLAR O EL ORIGINAL
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</si>
  <si>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</si>
  <si>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</si>
  <si>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</si>
  <si>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</si>
  <si>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</si>
  <si>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</si>
  <si>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</si>
  <si>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</si>
  <si>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</si>
  <si>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</si>
  <si>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</si>
  <si>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</si>
  <si>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VAC/BENÍTEZ/YOLANDA O.</t>
  </si>
  <si>
    <t xml:space="preserve">CIENCIAS DE LA EDUCACIÓN </t>
  </si>
  <si>
    <t xml:space="preserve">                                                      EVALUACIÓN DE LAS HOJAS DE VIDA PARA EL CUMPLIMIENTO DEL PERFIL DE LOS ASPIRANTES AL CÓDIGO DE CONCURSO CE-P-05-2</t>
  </si>
  <si>
    <t>LICENCIADO EN EL ÁREA DE LAS MATEMÁTICAS CON MAESTRÍA O DOCTORADO EN EDUCACIÓN MATEMÁTICA O EN EDUCACIÓN, CON EXPERIENCIA INVESTIGATIVA EN EL ÁREA DE LA EDUCACIÓN MATEMÁTICA.</t>
  </si>
  <si>
    <t>ARISTIZABAL ZAPATA JORGE HERNAN</t>
  </si>
  <si>
    <t>LOPEZ MESA JORGE HERNAN</t>
  </si>
  <si>
    <t xml:space="preserve"> ESPECILAISTA EN EDUMATICA/UNIVERSIDAD AUTONOMA DE COLOMBIA/2000/ESPECIALISTA EN PEDAGOGIA DE LA LECTOESCRITURA LENGUA MODERNA Y MATEMATICAS/UNIVERSIDAD AUTONOMA DE COLOMBIA/2001
MAESTRIA EN CIENCIAS DE LA EDUCACION / UNIVERSIDAD DEL QUINDIO/2013/ </t>
  </si>
  <si>
    <t>MARTINEZ VALDES JOSE ALFREDO</t>
  </si>
  <si>
    <t>ESPECIALISTA EN EDUCACION MATEMATICA / LA UNIVERSIDAD DEL VALLE / 24-09-1999 
MAGISTER EN ENSEÑANZA DE LAS CIENCIAS EXACTAS Y NATURALES / UNIVERSIDAD NACIONAL DE COLOMBIA / 15-12-2011
MAGISTER EN INGENIERIA DE SISTEMAS DE DECISION / UNIVERSIDAD REY JUAN CARLOS (MADRID - ESPAÑA) / 01-06-2012</t>
  </si>
  <si>
    <t>CASTRO CARVAJAL DICLENY</t>
  </si>
  <si>
    <t>ESPECIALIZACION EN GERENCIA DE PROYECTOS / UNIVERSIDAD DEL TOLIMA / 07-12-2013
MAGISTER EN EDUCACION/ UNIVERSIDAD DEL TOLIMA / 27-04-2012</t>
  </si>
  <si>
    <t>JOVEL ESCOBAR DANNY</t>
  </si>
  <si>
    <t>ESPECIALISTA EN PEDAGOGIA / UNIVERSIDAD DEL TOLIMA / 17-12-2010
MAGISTER EN EDUCACION / UNIVERSIDAD DEL TOLIMA / 14-12-2011</t>
  </si>
  <si>
    <t>GUTIERREZ JIMENEZ OVIMER</t>
  </si>
  <si>
    <t>ESPECIALIZACION EN GERENCIA DE INSTITUCIONES EDUCATIVAS / UNIVERSIDAD DEL TOLIMA / 14-11-2008
MAESTRIA EN ENSEÑANZA DE LAS CIENCIAS EXACTAS Y NATURALES / UNIVERSIDAD NACIONAL DE COLOMBIA / 20-09-2013</t>
  </si>
  <si>
    <t>MAYORGA RODRIGUEZ JORGE JULIAN</t>
  </si>
  <si>
    <t>ESTUDIOS DE DOCTORADO EN ENSEÑANZA DE LAS CIENCIAS /UNIVERSIDAD NACIONAL DEL CENTRO DE LA PROVINCIA DE BUENOS AIRES / CURSANDO NO ESPECIFICA CUANTOS SEMESTRES HA CURSADO</t>
  </si>
  <si>
    <t xml:space="preserve">MAGISTER EN EDUCACION / UNIVERSIDAD DEL TOLIMA / 12-12-2008
ESTUDIOS DE DOCTORADO EN ENSEÑANZA DE LAS CIENCIAS /UNIVERSIDAD NACIONAL DEL CENTRO DE LA PROVINCIA DE BUENOS AIRES / CURSANDO </t>
  </si>
  <si>
    <t>MAYORGA RODRIGUEZ ANGELICA ADRIANA</t>
  </si>
  <si>
    <r>
      <t xml:space="preserve">NO PRESELECCIONADO
</t>
    </r>
    <r>
      <rPr>
        <sz val="8"/>
        <rFont val="Arial"/>
        <family val="2"/>
      </rPr>
      <t xml:space="preserve">SI CUMPLE EL PERFIL, SIN EMBARGO NO CUMPLE CON LOS PUNTOS MÍNIMOS REQUERIDOS PARA PRESELECCIÓN (LITERAL B) DEL ARTÍCULO 8, DEL ACUERDO 039 DE 2008) </t>
    </r>
  </si>
  <si>
    <t>VERA AGUIRRE JAIME HUMBERTO</t>
  </si>
  <si>
    <t>IZQUIERDO RODRIGUEZ DIEGO FERNANDO</t>
  </si>
  <si>
    <t>ROSERO BRAVO GERMAN EDUARDO</t>
  </si>
  <si>
    <t>DIAZ BOILS JOAQUIN</t>
  </si>
  <si>
    <t>ESPECIALISTA EN GERENCIA DE INSTITUCIONES EDUCATIVAS / UNIVERSIDAD DEL TOLIMA / 22-04-2005
MAESTRO EN MATEMATICA EDUCATIVA / UNIVERSIDAD AUTONOMA DE COAHUILA / EN TRAMITE DE GRADO</t>
  </si>
  <si>
    <r>
      <t xml:space="preserve">NO PRESELECCIONADO
</t>
    </r>
    <r>
      <rPr>
        <sz val="9"/>
        <rFont val="Arial"/>
        <family val="2"/>
      </rPr>
      <t>NO CERTIFICA EXPERIENCIA INVESTIGATIVA EN EL ÁREA ERQUERIDA POR EL PERFIL</t>
    </r>
  </si>
  <si>
    <t>DIPLOMA EN ESTUDIOS AVANZADOS / UNIVERSIDAD DE VALENCIA / 01-07-2009
TITUTO DE DOCTOR / UNIVERSIDAD DE VALENCIA (ESPAÑA) / 06-07-2012</t>
  </si>
  <si>
    <t>7</t>
  </si>
  <si>
    <t>4</t>
  </si>
  <si>
    <t>3</t>
  </si>
  <si>
    <t>9</t>
  </si>
  <si>
    <t>6</t>
  </si>
  <si>
    <t>8</t>
  </si>
  <si>
    <t>2</t>
  </si>
  <si>
    <t>10</t>
  </si>
  <si>
    <t>11</t>
  </si>
  <si>
    <t>5</t>
  </si>
  <si>
    <t>12</t>
  </si>
  <si>
    <t>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</si>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</sst>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14" fontId="26" fillId="0" borderId="0" xfId="0" applyNumberFormat="1" applyFont="1" applyFill="1" applyBorder="1"/>
    <xf numFmtId="0" fontId="29" fillId="0" borderId="0" xfId="0" applyFont="1" applyBorder="1" applyAlignment="1">
      <alignment horizontal="center"/>
    </xf>
    <xf numFmtId="0" fontId="9" fillId="7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justify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0" fontId="31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2" fillId="0" borderId="46" xfId="0" applyFont="1" applyFill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7" fillId="0" borderId="4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30" fillId="0" borderId="46" xfId="4" applyNumberFormat="1" applyFont="1" applyBorder="1" applyAlignment="1">
      <alignment horizontal="center" vertical="center" wrapText="1"/>
    </xf>
    <xf numFmtId="2" fontId="30" fillId="0" borderId="7" xfId="4" applyNumberFormat="1" applyFont="1" applyBorder="1" applyAlignment="1">
      <alignment horizontal="center" vertical="center" wrapText="1"/>
    </xf>
    <xf numFmtId="2" fontId="30" fillId="0" borderId="52" xfId="4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13" xfId="4" applyFont="1" applyFill="1" applyBorder="1" applyAlignment="1">
      <alignment horizontal="center" vertical="center" wrapText="1"/>
    </xf>
    <xf numFmtId="0" fontId="9" fillId="7" borderId="15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8" fillId="7" borderId="2" xfId="4" applyNumberFormat="1" applyFont="1" applyFill="1" applyBorder="1" applyAlignment="1">
      <alignment horizontal="center" vertical="center" wrapText="1"/>
    </xf>
    <xf numFmtId="2" fontId="8" fillId="7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68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771525</xdr:colOff>
      <xdr:row>2</xdr:row>
      <xdr:rowOff>133350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23241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ois@uji.es" TargetMode="External"/><Relationship Id="rId3" Type="http://schemas.openxmlformats.org/officeDocument/2006/relationships/hyperlink" Target="mailto:jhvera@ut.edu.co" TargetMode="External"/><Relationship Id="rId7" Type="http://schemas.openxmlformats.org/officeDocument/2006/relationships/hyperlink" Target="mailto:danjoves@gmail.com" TargetMode="External"/><Relationship Id="rId2" Type="http://schemas.openxmlformats.org/officeDocument/2006/relationships/hyperlink" Target="mailto:josealfredomartinezvaldes@gmail.com" TargetMode="External"/><Relationship Id="rId1" Type="http://schemas.openxmlformats.org/officeDocument/2006/relationships/hyperlink" Target="mailto:julianmayorga@hotmail.com" TargetMode="External"/><Relationship Id="rId6" Type="http://schemas.openxmlformats.org/officeDocument/2006/relationships/hyperlink" Target="mailto:geroserob@gmail.com" TargetMode="External"/><Relationship Id="rId5" Type="http://schemas.openxmlformats.org/officeDocument/2006/relationships/hyperlink" Target="mailto:diegoiz@hot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angeladrimayorga@gmail.com" TargetMode="External"/><Relationship Id="rId9" Type="http://schemas.openxmlformats.org/officeDocument/2006/relationships/hyperlink" Target="mailto:jhaz@uniquindio.edu.co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D6" sqref="D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07" t="s">
        <v>98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Z1" s="121">
        <f>COUNTA(C:C)-1</f>
        <v>12</v>
      </c>
    </row>
    <row r="2" spans="1:26" ht="17.25" thickBot="1" x14ac:dyDescent="0.35">
      <c r="A2" s="207" t="s">
        <v>99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14" t="s">
        <v>93</v>
      </c>
      <c r="B3" s="211" t="s">
        <v>91</v>
      </c>
      <c r="C3" s="211" t="s">
        <v>92</v>
      </c>
      <c r="D3" s="211" t="s">
        <v>89</v>
      </c>
      <c r="E3" s="211" t="s">
        <v>90</v>
      </c>
      <c r="F3" s="211" t="s">
        <v>0</v>
      </c>
      <c r="G3" s="211" t="s">
        <v>1</v>
      </c>
      <c r="H3" s="211" t="s">
        <v>2</v>
      </c>
      <c r="I3" s="204" t="s">
        <v>3</v>
      </c>
      <c r="J3" s="217" t="s">
        <v>4</v>
      </c>
      <c r="K3" s="218"/>
      <c r="L3" s="218"/>
      <c r="M3" s="219"/>
      <c r="N3" s="211" t="s">
        <v>5</v>
      </c>
      <c r="O3" s="211" t="s">
        <v>88</v>
      </c>
      <c r="P3" s="211" t="s">
        <v>6</v>
      </c>
      <c r="Q3" s="209" t="s">
        <v>16</v>
      </c>
      <c r="R3" s="209" t="s">
        <v>17</v>
      </c>
      <c r="S3" s="209" t="s">
        <v>18</v>
      </c>
      <c r="T3" s="209" t="s">
        <v>19</v>
      </c>
      <c r="U3" s="209" t="s">
        <v>20</v>
      </c>
      <c r="V3" s="209" t="s">
        <v>21</v>
      </c>
      <c r="W3" s="209" t="s">
        <v>22</v>
      </c>
      <c r="X3" s="204" t="s">
        <v>97</v>
      </c>
    </row>
    <row r="4" spans="1:26" s="1" customFormat="1" ht="15.75" customHeight="1" thickBot="1" x14ac:dyDescent="0.25">
      <c r="A4" s="215"/>
      <c r="B4" s="212"/>
      <c r="C4" s="212"/>
      <c r="D4" s="212"/>
      <c r="E4" s="212"/>
      <c r="F4" s="212"/>
      <c r="G4" s="212"/>
      <c r="H4" s="212"/>
      <c r="I4" s="205"/>
      <c r="J4" s="204" t="s">
        <v>7</v>
      </c>
      <c r="K4" s="123"/>
      <c r="L4" s="123" t="s">
        <v>8</v>
      </c>
      <c r="M4" s="124"/>
      <c r="N4" s="212"/>
      <c r="O4" s="212"/>
      <c r="P4" s="212"/>
      <c r="Q4" s="210"/>
      <c r="R4" s="210"/>
      <c r="S4" s="210"/>
      <c r="T4" s="210"/>
      <c r="U4" s="210"/>
      <c r="V4" s="210"/>
      <c r="W4" s="210"/>
      <c r="X4" s="205"/>
    </row>
    <row r="5" spans="1:26" s="1" customFormat="1" ht="13.5" customHeight="1" thickBot="1" x14ac:dyDescent="0.25">
      <c r="A5" s="216"/>
      <c r="B5" s="213"/>
      <c r="C5" s="213"/>
      <c r="D5" s="213"/>
      <c r="E5" s="213"/>
      <c r="F5" s="213"/>
      <c r="G5" s="213"/>
      <c r="H5" s="213"/>
      <c r="I5" s="206"/>
      <c r="J5" s="206"/>
      <c r="K5" s="124" t="s">
        <v>85</v>
      </c>
      <c r="L5" s="126" t="s">
        <v>86</v>
      </c>
      <c r="M5" s="126" t="s">
        <v>87</v>
      </c>
      <c r="N5" s="213"/>
      <c r="O5" s="213"/>
      <c r="P5" s="213"/>
      <c r="Q5" s="210"/>
      <c r="R5" s="210"/>
      <c r="S5" s="210"/>
      <c r="T5" s="210"/>
      <c r="U5" s="210"/>
      <c r="V5" s="210"/>
      <c r="W5" s="210"/>
      <c r="X5" s="206"/>
    </row>
    <row r="6" spans="1:26" s="1" customFormat="1" ht="63.75" x14ac:dyDescent="0.2">
      <c r="A6" s="202" t="s">
        <v>252</v>
      </c>
      <c r="B6" s="130" t="s">
        <v>94</v>
      </c>
      <c r="C6" s="125">
        <v>5833642</v>
      </c>
      <c r="D6" s="125" t="s">
        <v>100</v>
      </c>
      <c r="E6" s="170" t="s">
        <v>101</v>
      </c>
      <c r="F6" s="125">
        <v>3118825144</v>
      </c>
      <c r="G6" s="127" t="s">
        <v>102</v>
      </c>
      <c r="H6" s="125" t="s">
        <v>103</v>
      </c>
      <c r="I6" s="125" t="s">
        <v>95</v>
      </c>
      <c r="J6" s="125" t="s">
        <v>136</v>
      </c>
      <c r="K6" s="125" t="s">
        <v>104</v>
      </c>
      <c r="L6" s="125" t="s">
        <v>137</v>
      </c>
      <c r="M6" s="125" t="s">
        <v>241</v>
      </c>
      <c r="N6" s="125">
        <v>13</v>
      </c>
      <c r="O6" s="125" t="s">
        <v>96</v>
      </c>
      <c r="P6" s="128"/>
      <c r="Q6" s="131">
        <f>'7'!C10</f>
        <v>4</v>
      </c>
      <c r="R6" s="152">
        <f>'7'!E10</f>
        <v>0</v>
      </c>
      <c r="S6" s="152">
        <f>'7'!F10</f>
        <v>3</v>
      </c>
      <c r="T6" s="152">
        <f>'7'!G10</f>
        <v>0</v>
      </c>
      <c r="U6" s="152">
        <f>'7'!N27</f>
        <v>3.58</v>
      </c>
      <c r="V6" s="152">
        <f>'7'!N32</f>
        <v>1</v>
      </c>
      <c r="W6" s="152">
        <f>'7'!N37</f>
        <v>0</v>
      </c>
      <c r="X6" s="153">
        <f>'7'!N40</f>
        <v>11.58</v>
      </c>
    </row>
    <row r="7" spans="1:26" s="2" customFormat="1" ht="38.25" x14ac:dyDescent="0.2">
      <c r="A7" s="203" t="s">
        <v>253</v>
      </c>
      <c r="B7" s="133" t="s">
        <v>94</v>
      </c>
      <c r="C7" s="122">
        <v>28554776</v>
      </c>
      <c r="D7" s="122" t="s">
        <v>105</v>
      </c>
      <c r="E7" s="169" t="s">
        <v>106</v>
      </c>
      <c r="F7" s="122" t="s">
        <v>107</v>
      </c>
      <c r="G7" s="154" t="s">
        <v>108</v>
      </c>
      <c r="H7" s="122" t="s">
        <v>104</v>
      </c>
      <c r="I7" s="122" t="s">
        <v>95</v>
      </c>
      <c r="J7" s="122" t="s">
        <v>109</v>
      </c>
      <c r="K7" s="122" t="s">
        <v>110</v>
      </c>
      <c r="L7" s="122" t="s">
        <v>111</v>
      </c>
      <c r="M7" s="122" t="s">
        <v>104</v>
      </c>
      <c r="N7" s="122">
        <v>39</v>
      </c>
      <c r="O7" s="122" t="s">
        <v>96</v>
      </c>
      <c r="P7" s="129" t="s">
        <v>121</v>
      </c>
      <c r="Q7" s="132"/>
      <c r="R7" s="133"/>
      <c r="S7" s="133"/>
      <c r="T7" s="133"/>
      <c r="U7" s="133"/>
      <c r="V7" s="133"/>
      <c r="W7" s="133"/>
      <c r="X7" s="134"/>
    </row>
    <row r="8" spans="1:26" s="2" customFormat="1" ht="89.25" x14ac:dyDescent="0.2">
      <c r="A8" s="203" t="s">
        <v>254</v>
      </c>
      <c r="B8" s="133" t="s">
        <v>94</v>
      </c>
      <c r="C8" s="122">
        <v>3185471335</v>
      </c>
      <c r="D8" s="122" t="s">
        <v>112</v>
      </c>
      <c r="E8" s="169" t="s">
        <v>113</v>
      </c>
      <c r="F8" s="122" t="s">
        <v>114</v>
      </c>
      <c r="G8" s="154" t="s">
        <v>115</v>
      </c>
      <c r="H8" s="122" t="s">
        <v>116</v>
      </c>
      <c r="I8" s="122" t="s">
        <v>117</v>
      </c>
      <c r="J8" s="122" t="s">
        <v>118</v>
      </c>
      <c r="K8" s="122" t="s">
        <v>120</v>
      </c>
      <c r="L8" s="122" t="s">
        <v>119</v>
      </c>
      <c r="M8" s="122" t="s">
        <v>104</v>
      </c>
      <c r="N8" s="122">
        <v>53</v>
      </c>
      <c r="O8" s="122" t="s">
        <v>96</v>
      </c>
      <c r="P8" s="129"/>
      <c r="Q8" s="132"/>
      <c r="R8" s="133"/>
      <c r="S8" s="133"/>
      <c r="T8" s="133"/>
      <c r="U8" s="133"/>
      <c r="V8" s="133"/>
      <c r="W8" s="133"/>
      <c r="X8" s="134"/>
    </row>
    <row r="9" spans="1:26" s="2" customFormat="1" ht="38.25" x14ac:dyDescent="0.2">
      <c r="A9" s="203" t="s">
        <v>255</v>
      </c>
      <c r="B9" s="133" t="s">
        <v>94</v>
      </c>
      <c r="C9" s="122">
        <v>93397775</v>
      </c>
      <c r="D9" s="122" t="s">
        <v>122</v>
      </c>
      <c r="E9" s="171" t="s">
        <v>123</v>
      </c>
      <c r="F9" s="122">
        <v>3133539836</v>
      </c>
      <c r="G9" s="154" t="s">
        <v>124</v>
      </c>
      <c r="H9" s="122" t="s">
        <v>125</v>
      </c>
      <c r="I9" s="122" t="s">
        <v>95</v>
      </c>
      <c r="J9" s="122" t="s">
        <v>126</v>
      </c>
      <c r="K9" s="122" t="s">
        <v>127</v>
      </c>
      <c r="L9" s="122" t="s">
        <v>128</v>
      </c>
      <c r="M9" s="122" t="s">
        <v>104</v>
      </c>
      <c r="N9" s="122">
        <v>24</v>
      </c>
      <c r="O9" s="122" t="s">
        <v>96</v>
      </c>
      <c r="P9" s="129"/>
      <c r="Q9" s="132"/>
      <c r="R9" s="133"/>
      <c r="S9" s="133"/>
      <c r="T9" s="133"/>
      <c r="U9" s="133"/>
      <c r="V9" s="133"/>
      <c r="W9" s="133"/>
      <c r="X9" s="134"/>
    </row>
    <row r="10" spans="1:26" s="2" customFormat="1" ht="63.75" x14ac:dyDescent="0.2">
      <c r="A10" s="203" t="s">
        <v>256</v>
      </c>
      <c r="B10" s="133" t="s">
        <v>94</v>
      </c>
      <c r="C10" s="122">
        <v>12201587</v>
      </c>
      <c r="D10" s="122" t="s">
        <v>129</v>
      </c>
      <c r="E10" s="169" t="s">
        <v>130</v>
      </c>
      <c r="F10" s="122">
        <v>3115271618</v>
      </c>
      <c r="G10" s="122" t="s">
        <v>131</v>
      </c>
      <c r="H10" s="122" t="s">
        <v>132</v>
      </c>
      <c r="I10" s="122" t="s">
        <v>95</v>
      </c>
      <c r="J10" s="122" t="s">
        <v>133</v>
      </c>
      <c r="K10" s="122" t="s">
        <v>134</v>
      </c>
      <c r="L10" s="122" t="s">
        <v>135</v>
      </c>
      <c r="M10" s="122" t="s">
        <v>104</v>
      </c>
      <c r="N10" s="122">
        <v>38</v>
      </c>
      <c r="O10" s="122" t="s">
        <v>96</v>
      </c>
      <c r="P10" s="129"/>
      <c r="Q10" s="132"/>
      <c r="R10" s="133"/>
      <c r="S10" s="133"/>
      <c r="T10" s="133"/>
      <c r="U10" s="133"/>
      <c r="V10" s="133"/>
      <c r="W10" s="133"/>
      <c r="X10" s="134"/>
    </row>
    <row r="11" spans="1:26" s="1" customFormat="1" ht="45" customHeight="1" x14ac:dyDescent="0.2">
      <c r="A11" s="203" t="s">
        <v>257</v>
      </c>
      <c r="B11" s="133" t="s">
        <v>94</v>
      </c>
      <c r="C11" s="122">
        <v>65783387</v>
      </c>
      <c r="D11" s="122" t="s">
        <v>100</v>
      </c>
      <c r="E11" s="169" t="s">
        <v>138</v>
      </c>
      <c r="F11" s="122">
        <v>3203254449</v>
      </c>
      <c r="G11" s="154" t="s">
        <v>139</v>
      </c>
      <c r="H11" s="122" t="s">
        <v>140</v>
      </c>
      <c r="I11" s="122" t="s">
        <v>141</v>
      </c>
      <c r="J11" s="122" t="s">
        <v>142</v>
      </c>
      <c r="K11" s="122" t="s">
        <v>104</v>
      </c>
      <c r="L11" s="122" t="s">
        <v>137</v>
      </c>
      <c r="M11" s="122" t="s">
        <v>104</v>
      </c>
      <c r="N11" s="122">
        <v>9</v>
      </c>
      <c r="O11" s="122" t="s">
        <v>96</v>
      </c>
      <c r="P11" s="129" t="s">
        <v>200</v>
      </c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89.25" x14ac:dyDescent="0.2">
      <c r="A12" s="203" t="s">
        <v>258</v>
      </c>
      <c r="B12" s="133" t="s">
        <v>94</v>
      </c>
      <c r="C12" s="122">
        <v>7549064</v>
      </c>
      <c r="D12" s="122" t="s">
        <v>143</v>
      </c>
      <c r="E12" s="169" t="s">
        <v>144</v>
      </c>
      <c r="F12" s="122">
        <v>3152108418</v>
      </c>
      <c r="G12" s="122" t="s">
        <v>104</v>
      </c>
      <c r="H12" s="122" t="s">
        <v>145</v>
      </c>
      <c r="I12" s="122" t="s">
        <v>146</v>
      </c>
      <c r="J12" s="122" t="s">
        <v>147</v>
      </c>
      <c r="K12" s="122" t="s">
        <v>149</v>
      </c>
      <c r="L12" s="122" t="s">
        <v>148</v>
      </c>
      <c r="M12" s="122" t="s">
        <v>104</v>
      </c>
      <c r="N12" s="122">
        <v>42</v>
      </c>
      <c r="O12" s="122" t="s">
        <v>96</v>
      </c>
      <c r="P12" s="129"/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38.25" x14ac:dyDescent="0.2">
      <c r="A13" s="203" t="s">
        <v>259</v>
      </c>
      <c r="B13" s="133" t="s">
        <v>94</v>
      </c>
      <c r="C13" s="122">
        <v>5824058</v>
      </c>
      <c r="D13" s="122" t="s">
        <v>157</v>
      </c>
      <c r="E13" s="171" t="s">
        <v>156</v>
      </c>
      <c r="F13" s="122" t="s">
        <v>155</v>
      </c>
      <c r="G13" s="154" t="s">
        <v>154</v>
      </c>
      <c r="H13" s="122" t="s">
        <v>153</v>
      </c>
      <c r="I13" s="122" t="s">
        <v>152</v>
      </c>
      <c r="J13" s="122" t="s">
        <v>151</v>
      </c>
      <c r="K13" s="122" t="s">
        <v>104</v>
      </c>
      <c r="L13" s="122" t="s">
        <v>150</v>
      </c>
      <c r="M13" s="122" t="s">
        <v>104</v>
      </c>
      <c r="N13" s="122">
        <v>46</v>
      </c>
      <c r="O13" s="122" t="s">
        <v>96</v>
      </c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76.5" x14ac:dyDescent="0.2">
      <c r="A14" s="203" t="s">
        <v>260</v>
      </c>
      <c r="B14" s="133" t="s">
        <v>94</v>
      </c>
      <c r="C14" s="122">
        <v>12981000</v>
      </c>
      <c r="D14" s="122" t="s">
        <v>158</v>
      </c>
      <c r="E14" s="171" t="s">
        <v>159</v>
      </c>
      <c r="F14" s="122">
        <v>3154643747</v>
      </c>
      <c r="G14" s="154" t="s">
        <v>160</v>
      </c>
      <c r="H14" s="122" t="s">
        <v>161</v>
      </c>
      <c r="I14" s="122" t="s">
        <v>162</v>
      </c>
      <c r="J14" s="122" t="s">
        <v>163</v>
      </c>
      <c r="K14" s="122" t="s">
        <v>104</v>
      </c>
      <c r="L14" s="122" t="s">
        <v>164</v>
      </c>
      <c r="M14" s="122" t="s">
        <v>104</v>
      </c>
      <c r="N14" s="122">
        <v>23</v>
      </c>
      <c r="O14" s="122" t="s">
        <v>96</v>
      </c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25.5" x14ac:dyDescent="0.2">
      <c r="A15" s="203" t="s">
        <v>261</v>
      </c>
      <c r="B15" s="133" t="s">
        <v>94</v>
      </c>
      <c r="C15" s="122">
        <v>5821038</v>
      </c>
      <c r="D15" s="122" t="s">
        <v>165</v>
      </c>
      <c r="E15" s="169" t="s">
        <v>166</v>
      </c>
      <c r="F15" s="122" t="s">
        <v>167</v>
      </c>
      <c r="G15" s="154" t="s">
        <v>168</v>
      </c>
      <c r="H15" s="122" t="s">
        <v>169</v>
      </c>
      <c r="I15" s="122" t="s">
        <v>95</v>
      </c>
      <c r="J15" s="122" t="s">
        <v>170</v>
      </c>
      <c r="K15" s="122" t="s">
        <v>171</v>
      </c>
      <c r="L15" s="122" t="s">
        <v>172</v>
      </c>
      <c r="M15" s="122" t="s">
        <v>104</v>
      </c>
      <c r="N15" s="122">
        <v>80</v>
      </c>
      <c r="O15" s="122" t="s">
        <v>96</v>
      </c>
      <c r="P15" s="129"/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38.25" x14ac:dyDescent="0.2">
      <c r="A16" s="203" t="s">
        <v>262</v>
      </c>
      <c r="B16" s="133" t="s">
        <v>173</v>
      </c>
      <c r="C16" s="122" t="s">
        <v>174</v>
      </c>
      <c r="D16" s="122" t="s">
        <v>177</v>
      </c>
      <c r="E16" s="171" t="s">
        <v>175</v>
      </c>
      <c r="F16" s="122">
        <v>34659861517</v>
      </c>
      <c r="G16" s="154" t="s">
        <v>176</v>
      </c>
      <c r="H16" s="122" t="s">
        <v>178</v>
      </c>
      <c r="I16" s="122" t="s">
        <v>179</v>
      </c>
      <c r="J16" s="122" t="s">
        <v>180</v>
      </c>
      <c r="K16" s="122" t="s">
        <v>104</v>
      </c>
      <c r="L16" s="122" t="s">
        <v>181</v>
      </c>
      <c r="M16" s="122" t="s">
        <v>182</v>
      </c>
      <c r="N16" s="122">
        <v>71</v>
      </c>
      <c r="O16" s="122" t="s">
        <v>183</v>
      </c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38.25" x14ac:dyDescent="0.2">
      <c r="A17" s="203" t="s">
        <v>263</v>
      </c>
      <c r="B17" s="133" t="s">
        <v>94</v>
      </c>
      <c r="C17" s="122">
        <v>4377483</v>
      </c>
      <c r="D17" s="122" t="s">
        <v>184</v>
      </c>
      <c r="E17" s="169" t="s">
        <v>144</v>
      </c>
      <c r="F17" s="122">
        <v>3006872315</v>
      </c>
      <c r="G17" s="154" t="s">
        <v>185</v>
      </c>
      <c r="H17" s="122" t="s">
        <v>186</v>
      </c>
      <c r="I17" s="122" t="s">
        <v>146</v>
      </c>
      <c r="J17" s="122" t="s">
        <v>187</v>
      </c>
      <c r="K17" s="122" t="s">
        <v>104</v>
      </c>
      <c r="L17" s="122" t="s">
        <v>188</v>
      </c>
      <c r="M17" s="122" t="s">
        <v>104</v>
      </c>
      <c r="N17" s="122">
        <v>132</v>
      </c>
      <c r="O17" s="122" t="s">
        <v>96</v>
      </c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203" t="s">
        <v>264</v>
      </c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203" t="s">
        <v>265</v>
      </c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203" t="s">
        <v>266</v>
      </c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203" t="s">
        <v>267</v>
      </c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203" t="s">
        <v>268</v>
      </c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203" t="s">
        <v>269</v>
      </c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203" t="s">
        <v>270</v>
      </c>
      <c r="B24" s="13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203" t="s">
        <v>271</v>
      </c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203" t="s">
        <v>272</v>
      </c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203" t="s">
        <v>273</v>
      </c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203" t="s">
        <v>274</v>
      </c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203" t="s">
        <v>275</v>
      </c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203" t="s">
        <v>276</v>
      </c>
      <c r="B30" s="138"/>
      <c r="C30" s="139"/>
      <c r="D30" s="139"/>
      <c r="E30" s="140"/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203" t="s">
        <v>277</v>
      </c>
      <c r="B31" s="138"/>
      <c r="C31" s="139"/>
      <c r="D31" s="139"/>
      <c r="E31" s="144" t="str">
        <f>RIGHT(E29,1)</f>
        <v/>
      </c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203" t="s">
        <v>278</v>
      </c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203" t="s">
        <v>279</v>
      </c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203" t="s">
        <v>280</v>
      </c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203" t="s">
        <v>281</v>
      </c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203" t="s">
        <v>282</v>
      </c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203" t="s">
        <v>283</v>
      </c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203" t="s">
        <v>284</v>
      </c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203" t="s">
        <v>285</v>
      </c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203" t="s">
        <v>286</v>
      </c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203" t="s">
        <v>287</v>
      </c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203" t="s">
        <v>288</v>
      </c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203" t="s">
        <v>289</v>
      </c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203" t="s">
        <v>290</v>
      </c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203" t="s">
        <v>291</v>
      </c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203" t="s">
        <v>292</v>
      </c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203" t="s">
        <v>293</v>
      </c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203" t="s">
        <v>294</v>
      </c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132">
        <v>44</v>
      </c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132">
        <v>45</v>
      </c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132">
        <v>46</v>
      </c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132">
        <v>47</v>
      </c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132">
        <v>48</v>
      </c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132">
        <v>49</v>
      </c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145">
        <v>50</v>
      </c>
      <c r="B55" s="146"/>
      <c r="C55" s="147"/>
      <c r="D55" s="147"/>
      <c r="E55" s="148"/>
      <c r="F55" s="148"/>
      <c r="G55" s="148"/>
      <c r="H55" s="148"/>
      <c r="I55" s="148"/>
      <c r="J55" s="146"/>
      <c r="K55" s="146"/>
      <c r="L55" s="146"/>
      <c r="M55" s="146"/>
      <c r="N55" s="146"/>
      <c r="O55" s="146"/>
      <c r="P55" s="149"/>
      <c r="Q55" s="150"/>
      <c r="R55" s="146"/>
      <c r="S55" s="146"/>
      <c r="T55" s="146"/>
      <c r="U55" s="146"/>
      <c r="V55" s="146"/>
      <c r="W55" s="146"/>
      <c r="X55" s="151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  <hyperlink ref="G8" r:id="rId2"/>
    <hyperlink ref="G9" r:id="rId3"/>
    <hyperlink ref="G11" r:id="rId4"/>
    <hyperlink ref="G13" r:id="rId5"/>
    <hyperlink ref="G14" r:id="rId6"/>
    <hyperlink ref="G15" r:id="rId7"/>
    <hyperlink ref="G16" r:id="rId8"/>
    <hyperlink ref="G17" r:id="rId9"/>
  </hyperlink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topLeftCell="A14" workbookViewId="0">
      <selection activeCell="I13" sqref="I13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7.28515625" customWidth="1"/>
    <col min="4" max="4" width="25.28515625" customWidth="1"/>
    <col min="5" max="5" width="28.85546875" customWidth="1"/>
    <col min="6" max="6" width="23.42578125" customWidth="1"/>
    <col min="7" max="8" width="9.7109375" customWidth="1"/>
    <col min="9" max="9" width="12.42578125" customWidth="1"/>
    <col min="10" max="10" width="26" customWidth="1"/>
  </cols>
  <sheetData>
    <row r="1" spans="1:10" ht="18" x14ac:dyDescent="0.25">
      <c r="A1" s="355" t="s">
        <v>213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x14ac:dyDescent="0.25">
      <c r="A2" s="356" t="s">
        <v>227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16.5" thickBot="1" x14ac:dyDescent="0.3">
      <c r="A3" s="174"/>
      <c r="B3" s="174"/>
      <c r="C3" s="174"/>
      <c r="D3" s="174"/>
      <c r="E3" s="174"/>
      <c r="F3" s="174"/>
      <c r="G3" s="174"/>
      <c r="H3" s="174"/>
      <c r="I3" s="174"/>
      <c r="J3" s="174"/>
    </row>
    <row r="4" spans="1:10" ht="48.75" customHeight="1" thickBot="1" x14ac:dyDescent="0.3">
      <c r="A4" s="357" t="s">
        <v>214</v>
      </c>
      <c r="B4" s="357" t="s">
        <v>215</v>
      </c>
      <c r="C4" s="357" t="s">
        <v>216</v>
      </c>
      <c r="D4" s="359" t="s">
        <v>217</v>
      </c>
      <c r="E4" s="360"/>
      <c r="F4" s="361" t="s">
        <v>218</v>
      </c>
      <c r="G4" s="359" t="s">
        <v>219</v>
      </c>
      <c r="H4" s="360"/>
      <c r="I4" s="363" t="s">
        <v>220</v>
      </c>
      <c r="J4" s="361" t="s">
        <v>6</v>
      </c>
    </row>
    <row r="5" spans="1:10" ht="21" customHeight="1" thickBot="1" x14ac:dyDescent="0.3">
      <c r="A5" s="358"/>
      <c r="B5" s="358"/>
      <c r="C5" s="358"/>
      <c r="D5" s="175" t="s">
        <v>7</v>
      </c>
      <c r="E5" s="175" t="s">
        <v>8</v>
      </c>
      <c r="F5" s="362"/>
      <c r="G5" s="176" t="s">
        <v>221</v>
      </c>
      <c r="H5" s="176" t="s">
        <v>222</v>
      </c>
      <c r="I5" s="364"/>
      <c r="J5" s="362"/>
    </row>
    <row r="6" spans="1:10" ht="51" x14ac:dyDescent="0.25">
      <c r="A6" s="177">
        <f>+A5+1</f>
        <v>1</v>
      </c>
      <c r="B6" s="178" t="s">
        <v>229</v>
      </c>
      <c r="C6" s="349" t="s">
        <v>226</v>
      </c>
      <c r="D6" s="195" t="s">
        <v>187</v>
      </c>
      <c r="E6" s="195" t="s">
        <v>188</v>
      </c>
      <c r="F6" s="352" t="s">
        <v>228</v>
      </c>
      <c r="G6" s="179" t="s">
        <v>223</v>
      </c>
      <c r="H6" s="179"/>
      <c r="I6" s="180">
        <v>27</v>
      </c>
      <c r="J6" s="181" t="s">
        <v>224</v>
      </c>
    </row>
    <row r="7" spans="1:10" ht="153" x14ac:dyDescent="0.25">
      <c r="A7" s="182">
        <f>+A6+1</f>
        <v>2</v>
      </c>
      <c r="B7" s="183" t="s">
        <v>230</v>
      </c>
      <c r="C7" s="350"/>
      <c r="D7" s="122" t="s">
        <v>147</v>
      </c>
      <c r="E7" s="122" t="s">
        <v>231</v>
      </c>
      <c r="F7" s="353"/>
      <c r="G7" s="184" t="s">
        <v>223</v>
      </c>
      <c r="H7" s="184"/>
      <c r="I7" s="185">
        <v>18.77</v>
      </c>
      <c r="J7" s="186" t="s">
        <v>224</v>
      </c>
    </row>
    <row r="8" spans="1:10" ht="140.25" x14ac:dyDescent="0.25">
      <c r="A8" s="182">
        <f t="shared" ref="A8:A17" si="0">+A7+1</f>
        <v>3</v>
      </c>
      <c r="B8" s="183" t="s">
        <v>232</v>
      </c>
      <c r="C8" s="350"/>
      <c r="D8" s="122" t="s">
        <v>118</v>
      </c>
      <c r="E8" s="122" t="s">
        <v>233</v>
      </c>
      <c r="F8" s="353"/>
      <c r="G8" s="184" t="s">
        <v>223</v>
      </c>
      <c r="H8" s="184"/>
      <c r="I8" s="185">
        <v>18</v>
      </c>
      <c r="J8" s="186" t="s">
        <v>224</v>
      </c>
    </row>
    <row r="9" spans="1:10" ht="76.5" x14ac:dyDescent="0.25">
      <c r="A9" s="182">
        <f t="shared" si="0"/>
        <v>4</v>
      </c>
      <c r="B9" s="183" t="s">
        <v>234</v>
      </c>
      <c r="C9" s="350"/>
      <c r="D9" s="122" t="s">
        <v>109</v>
      </c>
      <c r="E9" s="122" t="s">
        <v>235</v>
      </c>
      <c r="F9" s="353"/>
      <c r="G9" s="184" t="s">
        <v>223</v>
      </c>
      <c r="H9" s="184"/>
      <c r="I9" s="185">
        <v>15.92</v>
      </c>
      <c r="J9" s="186" t="s">
        <v>224</v>
      </c>
    </row>
    <row r="10" spans="1:10" ht="76.5" x14ac:dyDescent="0.25">
      <c r="A10" s="182">
        <f t="shared" si="0"/>
        <v>5</v>
      </c>
      <c r="B10" s="183" t="s">
        <v>236</v>
      </c>
      <c r="C10" s="350"/>
      <c r="D10" s="122" t="s">
        <v>170</v>
      </c>
      <c r="E10" s="122" t="s">
        <v>237</v>
      </c>
      <c r="F10" s="353"/>
      <c r="G10" s="184" t="s">
        <v>223</v>
      </c>
      <c r="H10" s="184"/>
      <c r="I10" s="185">
        <v>14.26</v>
      </c>
      <c r="J10" s="186" t="s">
        <v>224</v>
      </c>
    </row>
    <row r="11" spans="1:10" ht="102" x14ac:dyDescent="0.25">
      <c r="A11" s="182">
        <f t="shared" si="0"/>
        <v>6</v>
      </c>
      <c r="B11" s="183" t="s">
        <v>238</v>
      </c>
      <c r="C11" s="350"/>
      <c r="D11" s="122" t="s">
        <v>133</v>
      </c>
      <c r="E11" s="122" t="s">
        <v>239</v>
      </c>
      <c r="F11" s="353"/>
      <c r="G11" s="184" t="s">
        <v>223</v>
      </c>
      <c r="H11" s="184"/>
      <c r="I11" s="185">
        <v>13.75</v>
      </c>
      <c r="J11" s="186" t="s">
        <v>224</v>
      </c>
    </row>
    <row r="12" spans="1:10" ht="102" x14ac:dyDescent="0.25">
      <c r="A12" s="182">
        <f t="shared" si="0"/>
        <v>7</v>
      </c>
      <c r="B12" s="183" t="s">
        <v>240</v>
      </c>
      <c r="C12" s="350"/>
      <c r="D12" s="122" t="s">
        <v>136</v>
      </c>
      <c r="E12" s="122" t="s">
        <v>242</v>
      </c>
      <c r="F12" s="353"/>
      <c r="G12" s="184" t="s">
        <v>223</v>
      </c>
      <c r="H12" s="184"/>
      <c r="I12" s="185">
        <v>11.58</v>
      </c>
      <c r="J12" s="186" t="s">
        <v>224</v>
      </c>
    </row>
    <row r="13" spans="1:10" ht="80.25" x14ac:dyDescent="0.25">
      <c r="A13" s="182">
        <f t="shared" si="0"/>
        <v>8</v>
      </c>
      <c r="B13" s="183" t="s">
        <v>243</v>
      </c>
      <c r="C13" s="350"/>
      <c r="D13" s="122" t="s">
        <v>142</v>
      </c>
      <c r="E13" s="122" t="s">
        <v>137</v>
      </c>
      <c r="F13" s="353"/>
      <c r="G13" s="184" t="s">
        <v>223</v>
      </c>
      <c r="H13" s="184"/>
      <c r="I13" s="185">
        <v>7</v>
      </c>
      <c r="J13" s="186" t="s">
        <v>244</v>
      </c>
    </row>
    <row r="14" spans="1:10" ht="102" x14ac:dyDescent="0.25">
      <c r="A14" s="182">
        <f t="shared" si="0"/>
        <v>9</v>
      </c>
      <c r="B14" s="183" t="s">
        <v>245</v>
      </c>
      <c r="C14" s="350"/>
      <c r="D14" s="122" t="s">
        <v>126</v>
      </c>
      <c r="E14" s="122" t="s">
        <v>249</v>
      </c>
      <c r="F14" s="353"/>
      <c r="G14" s="184"/>
      <c r="H14" s="184" t="s">
        <v>223</v>
      </c>
      <c r="I14" s="185">
        <v>0</v>
      </c>
      <c r="J14" s="186" t="s">
        <v>250</v>
      </c>
    </row>
    <row r="15" spans="1:10" ht="51" x14ac:dyDescent="0.25">
      <c r="A15" s="182">
        <f t="shared" si="0"/>
        <v>10</v>
      </c>
      <c r="B15" s="183" t="s">
        <v>246</v>
      </c>
      <c r="C15" s="350"/>
      <c r="D15" s="122" t="s">
        <v>151</v>
      </c>
      <c r="E15" s="122" t="s">
        <v>150</v>
      </c>
      <c r="F15" s="353"/>
      <c r="G15" s="184"/>
      <c r="H15" s="184" t="s">
        <v>223</v>
      </c>
      <c r="I15" s="185">
        <v>0</v>
      </c>
      <c r="J15" s="186" t="s">
        <v>250</v>
      </c>
    </row>
    <row r="16" spans="1:10" ht="102" x14ac:dyDescent="0.25">
      <c r="A16" s="182">
        <f t="shared" si="0"/>
        <v>11</v>
      </c>
      <c r="B16" s="183" t="s">
        <v>247</v>
      </c>
      <c r="C16" s="350"/>
      <c r="D16" s="122" t="s">
        <v>163</v>
      </c>
      <c r="E16" s="122" t="s">
        <v>164</v>
      </c>
      <c r="F16" s="353"/>
      <c r="G16" s="184"/>
      <c r="H16" s="184" t="s">
        <v>223</v>
      </c>
      <c r="I16" s="185">
        <v>0</v>
      </c>
      <c r="J16" s="186" t="s">
        <v>250</v>
      </c>
    </row>
    <row r="17" spans="1:10" ht="64.5" thickBot="1" x14ac:dyDescent="0.3">
      <c r="A17" s="196">
        <f t="shared" si="0"/>
        <v>12</v>
      </c>
      <c r="B17" s="197" t="s">
        <v>248</v>
      </c>
      <c r="C17" s="351"/>
      <c r="D17" s="198" t="s">
        <v>180</v>
      </c>
      <c r="E17" s="198" t="s">
        <v>251</v>
      </c>
      <c r="F17" s="354"/>
      <c r="G17" s="199"/>
      <c r="H17" s="199" t="s">
        <v>223</v>
      </c>
      <c r="I17" s="200">
        <v>0</v>
      </c>
      <c r="J17" s="201" t="s">
        <v>250</v>
      </c>
    </row>
    <row r="18" spans="1:10" ht="18" x14ac:dyDescent="0.25">
      <c r="A18" s="187" t="s">
        <v>225</v>
      </c>
      <c r="B18" s="188"/>
      <c r="C18" s="188"/>
      <c r="D18" s="188"/>
      <c r="E18" s="188"/>
      <c r="F18" s="189"/>
      <c r="G18" s="190"/>
      <c r="H18" s="191"/>
      <c r="I18" s="192"/>
      <c r="J18" s="193"/>
    </row>
    <row r="19" spans="1:10" x14ac:dyDescent="0.25">
      <c r="B19" s="194"/>
    </row>
    <row r="22" spans="1:10" x14ac:dyDescent="0.25">
      <c r="B22" s="194"/>
    </row>
  </sheetData>
  <sheetProtection password="F56E" sheet="1" objects="1" scenarios="1" selectLockedCells="1" selectUnlockedCells="1"/>
  <mergeCells count="12">
    <mergeCell ref="C6:C17"/>
    <mergeCell ref="F6:F17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11811023622047245" right="0" top="0.35433070866141736" bottom="0.35433070866141736" header="0.31496062992125984" footer="0.31496062992125984"/>
  <pageSetup paperSize="14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0"/>
  <sheetViews>
    <sheetView tabSelected="1" workbookViewId="0">
      <selection activeCell="N10" sqref="N10"/>
    </sheetView>
  </sheetViews>
  <sheetFormatPr baseColWidth="10" defaultRowHeight="15" x14ac:dyDescent="0.25"/>
  <sheetData>
    <row r="70" spans="1:1" x14ac:dyDescent="0.25">
      <c r="A70" s="187" t="s">
        <v>225</v>
      </c>
    </row>
  </sheetData>
  <sheetProtection password="F56E" sheet="1" objects="1" scenarios="1" selectLockedCells="1" selectUnlockedCells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14" sqref="D14:L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2" t="str">
        <f ca="1">MID(CELL("nombrearchivo",'23'!E9),FIND("]", CELL("nombrearchivo",'23'!E9),1)+1,LEN(CELL("nombrearchivo",'23'!E9))-FIND("]",CELL("nombrearchivo",'23'!E9),1))</f>
        <v>23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CE-P-05-2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7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58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59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 xml:space="preserve"> 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>
        <f ca="1">(INDIRECT("GENERAL!J"&amp;P2+5))</f>
        <v>0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>
        <f ca="1">(INDIRECT("GENERAL!K"&amp;P2+5))</f>
        <v>0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56"/>
      <c r="E18" s="268">
        <f ca="1">(INDIRECT("GENERAL!L"&amp;P2+5))</f>
        <v>0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>
        <f ca="1">(INDIRECT("GENERAL!M"&amp;P2+5))</f>
        <v>0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0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73" workbookViewId="0">
      <selection activeCell="A76" sqref="A76:XFD7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2" t="str">
        <f ca="1">MID(CELL("nombrearchivo",'10'!E9),FIND("]", CELL("nombrearchivo",'10'!E9),1)+1,LEN(CELL("nombrearchivo",'10'!E9))-FIND("]",CELL("nombrearchivo",'10'!E9),1))</f>
        <v>10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CE-P-05-2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3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4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5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JOVEL ESCOBAR DANNY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LICENCIADO EN MATEMATICAS Y FISICA / UNIVERSIDAD DEL TOLIMA / 11-06-2004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ESPECIALISTA EN PEDAGOGIA / UNIVERSIDAD DEL TOLIMA / 17-12-2010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67"/>
      <c r="E18" s="268" t="str">
        <f ca="1">(INDIRECT("GENERAL!L"&amp;P2+5))</f>
        <v>MAGISTER EN EDUCACION / UNIVERSIDAD DEL TOLIMA / 14-12-2011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68"/>
      <c r="D21" s="39"/>
      <c r="E21" s="39"/>
      <c r="F21" s="39"/>
      <c r="G21" s="39"/>
      <c r="H21" s="39"/>
      <c r="I21" s="39"/>
      <c r="J21" s="39"/>
      <c r="K21" s="39"/>
      <c r="L21" s="39"/>
      <c r="M21" s="168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68"/>
      <c r="D26" s="39"/>
      <c r="E26" s="39"/>
      <c r="F26" s="39"/>
      <c r="G26" s="39"/>
      <c r="H26" s="39"/>
      <c r="I26" s="39"/>
      <c r="J26" s="39"/>
      <c r="K26" s="39"/>
      <c r="L26" s="39"/>
      <c r="M26" s="168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8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8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68"/>
      <c r="D36" s="39"/>
      <c r="E36" s="39"/>
      <c r="F36" s="39"/>
      <c r="G36" s="39"/>
      <c r="H36" s="39"/>
      <c r="I36" s="39"/>
      <c r="J36" s="39"/>
      <c r="K36" s="39"/>
      <c r="L36" s="39"/>
      <c r="M36" s="168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8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4"/>
      <c r="M57" s="8"/>
      <c r="N57" s="57" t="s">
        <v>48</v>
      </c>
    </row>
    <row r="58" spans="1:14" ht="36.7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6.75" customHeight="1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6.75" customHeight="1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6.75" customHeight="1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6.75" customHeight="1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6.75" customHeight="1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6.75" customHeight="1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4"/>
      <c r="M68" s="8"/>
      <c r="N68" s="57" t="s">
        <v>48</v>
      </c>
    </row>
    <row r="69" spans="1:14" ht="26.25" customHeight="1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26.25" customHeight="1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26.25" customHeight="1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6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4"/>
      <c r="K75" s="164"/>
      <c r="L75" s="82"/>
      <c r="M75" s="45"/>
      <c r="N75" s="94" t="s">
        <v>48</v>
      </c>
    </row>
    <row r="76" spans="1:14" ht="39" customHeight="1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9" customHeight="1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9" customHeight="1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4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73" workbookViewId="0">
      <selection activeCell="A76" sqref="A76:XFD7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2" t="str">
        <f ca="1">MID(CELL("nombrearchivo",'9'!E9),FIND("]", CELL("nombrearchivo",'9'!E9),1)+1,LEN(CELL("nombrearchivo",'9'!E9))-FIND("]",CELL("nombrearchivo",'9'!E9),1))</f>
        <v>9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CE-P-05-2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3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4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5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ROSERO BRAVO GERMAN EDUARDO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LICENCIADO EN MATEMATICAS / UNIVERSIDAD DE NARIÑO / 28-01-1994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NO REGISTRA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67"/>
      <c r="E18" s="268" t="str">
        <f ca="1">(INDIRECT("GENERAL!L"&amp;P2+5))</f>
        <v>MAESTRIA EN MODELOS DE ENSEÑANZA PROBLEMICA / UNIVERSIDAD INCA DE COLOMBIA / 10-07-1998
MAESTRIA EN CIENCIAS ESTADISTICA / UNIVERSIDAD NACIONAL DE COLOMBIA / 28-07-2010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68"/>
      <c r="D21" s="39"/>
      <c r="E21" s="39"/>
      <c r="F21" s="39"/>
      <c r="G21" s="39"/>
      <c r="H21" s="39"/>
      <c r="I21" s="39"/>
      <c r="J21" s="39"/>
      <c r="K21" s="39"/>
      <c r="L21" s="39"/>
      <c r="M21" s="168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68"/>
      <c r="D26" s="39"/>
      <c r="E26" s="39"/>
      <c r="F26" s="39"/>
      <c r="G26" s="39"/>
      <c r="H26" s="39"/>
      <c r="I26" s="39"/>
      <c r="J26" s="39"/>
      <c r="K26" s="39"/>
      <c r="L26" s="39"/>
      <c r="M26" s="168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8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8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68"/>
      <c r="D36" s="39"/>
      <c r="E36" s="39"/>
      <c r="F36" s="39"/>
      <c r="G36" s="39"/>
      <c r="H36" s="39"/>
      <c r="I36" s="39"/>
      <c r="J36" s="39"/>
      <c r="K36" s="39"/>
      <c r="L36" s="39"/>
      <c r="M36" s="168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8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4"/>
      <c r="M57" s="8"/>
      <c r="N57" s="57" t="s">
        <v>48</v>
      </c>
    </row>
    <row r="58" spans="1:14" ht="36.7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6.75" customHeight="1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6.75" customHeight="1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6.75" customHeight="1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6.75" customHeight="1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6.75" customHeight="1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6.75" customHeight="1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4"/>
      <c r="M68" s="8"/>
      <c r="N68" s="57" t="s">
        <v>48</v>
      </c>
    </row>
    <row r="69" spans="1:14" ht="26.25" customHeight="1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26.25" customHeight="1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26.25" customHeight="1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6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4"/>
      <c r="K75" s="164"/>
      <c r="L75" s="82"/>
      <c r="M75" s="45"/>
      <c r="N75" s="94" t="s">
        <v>48</v>
      </c>
    </row>
    <row r="76" spans="1:14" ht="39" customHeight="1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9" customHeight="1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9" customHeight="1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4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73" workbookViewId="0">
      <selection activeCell="A76" sqref="A76:XFD7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2" t="str">
        <f ca="1">MID(CELL("nombrearchivo",'11'!E9),FIND("]", CELL("nombrearchivo",'11'!E9),1)+1,LEN(CELL("nombrearchivo",'11'!E9))-FIND("]",CELL("nombrearchivo",'11'!E9),1))</f>
        <v>11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CE-P-05-2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3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4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5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DIAZ BOILS JOAQUIN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LICENCIATURA EN MATEMATICAS / UNIVERSIDAD DE VALENCIA (ESPAÑA) / 31-03-2000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NO REGISTRA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67"/>
      <c r="E18" s="268" t="str">
        <f ca="1">(INDIRECT("GENERAL!L"&amp;P2+5))</f>
        <v>DIPLOMA EN ESTUDIOS AVANZADOS / UNIVERSIDAD DE VALENCIA / 01-07-2009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TITUTO DE DOCTOR / UNIVERSIDAD DE VALENCIA (ESPAÑA) / 06-07-2012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68"/>
      <c r="D21" s="39"/>
      <c r="E21" s="39"/>
      <c r="F21" s="39"/>
      <c r="G21" s="39"/>
      <c r="H21" s="39"/>
      <c r="I21" s="39"/>
      <c r="J21" s="39"/>
      <c r="K21" s="39"/>
      <c r="L21" s="39"/>
      <c r="M21" s="168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68"/>
      <c r="D26" s="39"/>
      <c r="E26" s="39"/>
      <c r="F26" s="39"/>
      <c r="G26" s="39"/>
      <c r="H26" s="39"/>
      <c r="I26" s="39"/>
      <c r="J26" s="39"/>
      <c r="K26" s="39"/>
      <c r="L26" s="39"/>
      <c r="M26" s="168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8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8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68"/>
      <c r="D36" s="39"/>
      <c r="E36" s="39"/>
      <c r="F36" s="39"/>
      <c r="G36" s="39"/>
      <c r="H36" s="39"/>
      <c r="I36" s="39"/>
      <c r="J36" s="39"/>
      <c r="K36" s="39"/>
      <c r="L36" s="39"/>
      <c r="M36" s="168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8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4"/>
      <c r="M57" s="8"/>
      <c r="N57" s="57" t="s">
        <v>48</v>
      </c>
    </row>
    <row r="58" spans="1:14" ht="36.7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6.75" customHeight="1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6.75" customHeight="1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6.75" customHeight="1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6.75" customHeight="1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6.75" customHeight="1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6.75" customHeight="1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4"/>
      <c r="M68" s="8"/>
      <c r="N68" s="57" t="s">
        <v>48</v>
      </c>
    </row>
    <row r="69" spans="1:14" ht="26.25" customHeight="1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26.25" customHeight="1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26.25" customHeight="1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6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4"/>
      <c r="K75" s="164"/>
      <c r="L75" s="82"/>
      <c r="M75" s="45"/>
      <c r="N75" s="94" t="s">
        <v>48</v>
      </c>
    </row>
    <row r="76" spans="1:14" ht="39" customHeight="1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9" customHeight="1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9" customHeight="1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4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98"/>
  <sheetViews>
    <sheetView workbookViewId="0">
      <selection activeCell="C10" sqref="C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2">
        <f ca="1">MATCH(MID(CELL("nombrearchivo",'1'!E9),FIND("]", CELL("nombrearchivo",'1'!E9),1)+1,LEN(CELL("nombrearchivo",'1'!E9))-FIND("]",CELL("nombrearchivo",'1'!E9),1)),GENERAL!A6:A17,0)</f>
        <v>12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CE-P-05-2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3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4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5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ARISTIZABAL ZAPATA JORGE HERNAN</v>
      </c>
      <c r="B10" s="256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5</v>
      </c>
      <c r="J10" s="22">
        <f>N37</f>
        <v>10</v>
      </c>
      <c r="K10" s="23"/>
      <c r="L10" s="23"/>
      <c r="M10" s="23"/>
      <c r="N10" s="24">
        <f>IF( SUM(C10:J10)&lt;=30,SUM(C10:J10),"EXCEDE LOS 30 PUNTOS")</f>
        <v>27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LICENCIADO EN MATEMATICAS Y COMPUTACION / UNIVERSIDAD DEL QUINDIO / 22-04-2003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NO REGISTRA</v>
      </c>
      <c r="F16" s="268"/>
      <c r="G16" s="268"/>
      <c r="H16" s="268"/>
      <c r="I16" s="268"/>
      <c r="J16" s="268"/>
      <c r="K16" s="268"/>
      <c r="L16" s="269"/>
      <c r="M16" s="29"/>
      <c r="N16" s="30">
        <v>0</v>
      </c>
    </row>
    <row r="17" spans="1:24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24" ht="34.5" customHeight="1" thickBot="1" x14ac:dyDescent="0.3">
      <c r="A18" s="265" t="s">
        <v>29</v>
      </c>
      <c r="B18" s="266"/>
      <c r="C18" s="28"/>
      <c r="D18" s="167"/>
      <c r="E18" s="268" t="str">
        <f ca="1">(INDIRECT("GENERAL!L"&amp;P2+5))</f>
        <v>MAGISTER EN EDUCACION / UNIVERSIDAD CATOLICA DE MANIZALES / 24-09-2009</v>
      </c>
      <c r="F18" s="268"/>
      <c r="G18" s="268"/>
      <c r="H18" s="268"/>
      <c r="I18" s="268"/>
      <c r="J18" s="268"/>
      <c r="K18" s="268"/>
      <c r="L18" s="269"/>
      <c r="M18" s="29"/>
      <c r="N18" s="30">
        <v>3</v>
      </c>
    </row>
    <row r="19" spans="1:24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24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>
        <v>0</v>
      </c>
      <c r="P20" s="172"/>
      <c r="Q20" s="172"/>
      <c r="R20" s="172"/>
      <c r="S20" s="172"/>
      <c r="T20" s="172"/>
      <c r="U20" s="172"/>
      <c r="V20" s="172"/>
      <c r="W20" s="172"/>
      <c r="X20" s="172"/>
    </row>
    <row r="21" spans="1:24" ht="16.5" thickBot="1" x14ac:dyDescent="0.3">
      <c r="A21" s="36"/>
      <c r="B21" s="37"/>
      <c r="C21" s="168"/>
      <c r="D21" s="39"/>
      <c r="E21" s="39"/>
      <c r="F21" s="39"/>
      <c r="G21" s="39"/>
      <c r="H21" s="39"/>
      <c r="I21" s="39"/>
      <c r="J21" s="39"/>
      <c r="K21" s="39"/>
      <c r="L21" s="39"/>
      <c r="M21" s="168"/>
      <c r="N21" s="40"/>
      <c r="P21" s="172">
        <f>180+72+252</f>
        <v>504</v>
      </c>
      <c r="Q21" s="172">
        <f>504/480</f>
        <v>1.05</v>
      </c>
      <c r="R21" s="172"/>
      <c r="S21" s="172"/>
      <c r="T21" s="172"/>
      <c r="U21" s="172"/>
      <c r="V21" s="172"/>
      <c r="W21" s="172"/>
      <c r="X21" s="172"/>
    </row>
    <row r="22" spans="1:24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1">
        <f>IF( SUM(N14:N20)&lt;=10,SUM(N14:N20),"EXCEDE LOS 10 PUNTOS VALIDOS")</f>
        <v>7</v>
      </c>
      <c r="P22" s="172"/>
      <c r="Q22" s="172"/>
      <c r="R22" s="172"/>
      <c r="S22" s="172"/>
      <c r="T22" s="172"/>
      <c r="U22" s="172"/>
      <c r="V22" s="172"/>
      <c r="W22" s="172"/>
      <c r="X22" s="172"/>
    </row>
    <row r="23" spans="1:24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  <c r="P23" s="173">
        <v>40126</v>
      </c>
      <c r="Q23" s="173">
        <v>40156</v>
      </c>
      <c r="R23" s="172">
        <f>Q23-P23</f>
        <v>30</v>
      </c>
      <c r="S23" s="172">
        <f>30/360</f>
        <v>8.3333333333333329E-2</v>
      </c>
      <c r="T23" s="172"/>
      <c r="U23" s="172"/>
      <c r="V23" s="172"/>
      <c r="W23" s="172"/>
      <c r="X23" s="172"/>
    </row>
    <row r="24" spans="1:24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  <c r="P24" s="172"/>
      <c r="Q24" s="172"/>
      <c r="R24" s="172"/>
      <c r="S24" s="172"/>
      <c r="T24" s="172"/>
      <c r="U24" s="172"/>
      <c r="V24" s="172"/>
      <c r="W24" s="172"/>
      <c r="X24" s="172"/>
    </row>
    <row r="25" spans="1:24" ht="126.75" customHeight="1" thickBot="1" x14ac:dyDescent="0.3">
      <c r="A25" s="260" t="s">
        <v>33</v>
      </c>
      <c r="B25" s="261"/>
      <c r="C25" s="28"/>
      <c r="D25" s="262" t="s">
        <v>204</v>
      </c>
      <c r="E25" s="263"/>
      <c r="F25" s="263"/>
      <c r="G25" s="263"/>
      <c r="H25" s="263"/>
      <c r="I25" s="263"/>
      <c r="J25" s="263"/>
      <c r="K25" s="263"/>
      <c r="L25" s="264"/>
      <c r="M25" s="29"/>
      <c r="N25" s="30">
        <v>5</v>
      </c>
      <c r="P25" s="173"/>
      <c r="Q25" s="173"/>
      <c r="R25" s="172"/>
      <c r="S25" s="172"/>
      <c r="T25" s="172"/>
      <c r="U25" s="172"/>
      <c r="V25" s="172"/>
      <c r="W25" s="172"/>
      <c r="X25" s="172"/>
    </row>
    <row r="26" spans="1:24" ht="16.5" thickBot="1" x14ac:dyDescent="0.3">
      <c r="A26" s="36"/>
      <c r="B26" s="37"/>
      <c r="C26" s="168"/>
      <c r="D26" s="39"/>
      <c r="E26" s="39"/>
      <c r="F26" s="39"/>
      <c r="G26" s="39"/>
      <c r="H26" s="39"/>
      <c r="I26" s="39"/>
      <c r="J26" s="39"/>
      <c r="K26" s="39"/>
      <c r="L26" s="39"/>
      <c r="M26" s="168"/>
      <c r="N26" s="40"/>
      <c r="P26" s="172"/>
      <c r="Q26" s="172"/>
      <c r="R26" s="172"/>
      <c r="S26" s="173">
        <v>41477</v>
      </c>
      <c r="T26" s="173">
        <v>41628</v>
      </c>
      <c r="U26" s="172">
        <f>T26-S26</f>
        <v>151</v>
      </c>
      <c r="V26" s="172">
        <f>151/360</f>
        <v>0.41944444444444445</v>
      </c>
      <c r="W26" s="172"/>
      <c r="X26" s="172"/>
    </row>
    <row r="27" spans="1:24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8"/>
      <c r="N27" s="161">
        <f>IF(N25&lt;=5,N25,"EXCEDE LOS 5 PUNTOS PERMITIDOS")</f>
        <v>5</v>
      </c>
      <c r="P27" s="173"/>
      <c r="Q27" s="173"/>
      <c r="R27" s="172"/>
      <c r="S27" s="172"/>
      <c r="T27" s="172"/>
      <c r="U27" s="172"/>
      <c r="V27" s="172"/>
      <c r="W27" s="172"/>
      <c r="X27" s="172"/>
    </row>
    <row r="28" spans="1:24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  <c r="P28" s="172"/>
      <c r="Q28" s="172"/>
      <c r="R28" s="172"/>
      <c r="S28" s="172"/>
      <c r="T28" s="172"/>
      <c r="U28" s="172"/>
      <c r="V28" s="172"/>
      <c r="W28" s="172"/>
      <c r="X28" s="172"/>
    </row>
    <row r="29" spans="1:24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  <c r="P29" s="172"/>
      <c r="Q29" s="172"/>
      <c r="R29" s="172"/>
      <c r="S29" s="172">
        <f>137+130+130+130</f>
        <v>527</v>
      </c>
      <c r="T29" s="172">
        <f>527/360</f>
        <v>1.4638888888888888</v>
      </c>
      <c r="U29" s="172"/>
      <c r="V29" s="172"/>
      <c r="W29" s="172"/>
      <c r="X29" s="172"/>
    </row>
    <row r="30" spans="1:24" ht="138.75" customHeight="1" thickBot="1" x14ac:dyDescent="0.3">
      <c r="A30" s="260" t="s">
        <v>36</v>
      </c>
      <c r="B30" s="261"/>
      <c r="C30" s="28"/>
      <c r="D30" s="262" t="s">
        <v>205</v>
      </c>
      <c r="E30" s="263"/>
      <c r="F30" s="263"/>
      <c r="G30" s="263"/>
      <c r="H30" s="263"/>
      <c r="I30" s="263"/>
      <c r="J30" s="263"/>
      <c r="K30" s="263"/>
      <c r="L30" s="264"/>
      <c r="M30" s="29"/>
      <c r="N30" s="30">
        <v>5</v>
      </c>
      <c r="P30" s="172"/>
      <c r="Q30" s="172"/>
      <c r="R30" s="172"/>
      <c r="S30" s="172"/>
      <c r="T30" s="172"/>
      <c r="U30" s="172"/>
      <c r="V30" s="172"/>
      <c r="W30" s="172"/>
      <c r="X30" s="172"/>
    </row>
    <row r="31" spans="1:24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24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8"/>
      <c r="N32" s="161">
        <f>IF(N30&lt;=5,N30,"EXCEDE LOS 5 PUNTOS PERMITIDOS")</f>
        <v>5</v>
      </c>
    </row>
    <row r="33" spans="1:17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7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  <c r="Q34" s="6">
        <f>0</f>
        <v>0</v>
      </c>
    </row>
    <row r="35" spans="1:17" ht="225.75" customHeight="1" thickBot="1" x14ac:dyDescent="0.3">
      <c r="A35" s="265" t="s">
        <v>39</v>
      </c>
      <c r="B35" s="266"/>
      <c r="C35" s="28"/>
      <c r="D35" s="262" t="s">
        <v>206</v>
      </c>
      <c r="E35" s="263"/>
      <c r="F35" s="263"/>
      <c r="G35" s="263"/>
      <c r="H35" s="263"/>
      <c r="I35" s="263"/>
      <c r="J35" s="263"/>
      <c r="K35" s="263"/>
      <c r="L35" s="264"/>
      <c r="M35" s="29"/>
      <c r="N35" s="30">
        <v>10</v>
      </c>
    </row>
    <row r="36" spans="1:17" ht="16.5" thickBot="1" x14ac:dyDescent="0.3">
      <c r="A36" s="36"/>
      <c r="B36" s="37"/>
      <c r="C36" s="168"/>
      <c r="D36" s="39"/>
      <c r="E36" s="39"/>
      <c r="F36" s="39"/>
      <c r="G36" s="39"/>
      <c r="H36" s="39"/>
      <c r="I36" s="39"/>
      <c r="J36" s="39"/>
      <c r="K36" s="39"/>
      <c r="L36" s="39"/>
      <c r="M36" s="168"/>
      <c r="N36" s="40"/>
    </row>
    <row r="37" spans="1:17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8"/>
      <c r="N37" s="161">
        <f>IF(N35&lt;=10,N35,"EXCEDE LOS 10 PUNTOS PERMITIDOS")</f>
        <v>10</v>
      </c>
    </row>
    <row r="38" spans="1:17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7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7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27</v>
      </c>
    </row>
    <row r="41" spans="1:17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7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7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7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7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7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7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7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4"/>
      <c r="M57" s="8"/>
      <c r="N57" s="57" t="s">
        <v>48</v>
      </c>
    </row>
    <row r="58" spans="1:14" ht="36.7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6.75" customHeight="1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6.75" customHeight="1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6.75" customHeight="1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6.75" customHeight="1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6.75" customHeight="1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6.75" customHeight="1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4"/>
      <c r="M68" s="8"/>
      <c r="N68" s="57" t="s">
        <v>48</v>
      </c>
    </row>
    <row r="69" spans="1:14" ht="26.25" customHeight="1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26.25" customHeight="1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26.25" customHeight="1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6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4"/>
      <c r="K75" s="164"/>
      <c r="L75" s="82"/>
      <c r="M75" s="45"/>
      <c r="N75" s="94" t="s">
        <v>48</v>
      </c>
    </row>
    <row r="76" spans="1:14" ht="39" customHeight="1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9" customHeight="1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9" customHeight="1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4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27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27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9685039370078741" right="0" top="0.35433070866141736" bottom="0" header="0" footer="0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98"/>
  <sheetViews>
    <sheetView topLeftCell="A7" workbookViewId="0">
      <selection activeCell="D14" sqref="D14:L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2">
        <f ca="1" xml:space="preserve"> MATCH(MID(CELL("nombrearchivo",'2'!E9),FIND("]", CELL("nombrearchivo",'2'!E9),1)+1,LEN(CELL("nombrearchivo",'2'!E9))-FIND("]",CELL("nombrearchivo",'2'!E9),1)),GENERAL!A6:A17,0)</f>
        <v>7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CE-P-05-2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3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4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5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LOPEZ MESA JORGE HERNAN</v>
      </c>
      <c r="B10" s="256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4.57</v>
      </c>
      <c r="J10" s="22">
        <f>N37</f>
        <v>1.2</v>
      </c>
      <c r="K10" s="23"/>
      <c r="L10" s="23"/>
      <c r="M10" s="23"/>
      <c r="N10" s="24">
        <f>IF( SUM(C10:J10)&lt;=30,SUM(C10:J10),"EXCEDE LOS 30 PUNTOS")</f>
        <v>18.77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LICENCIADA EN MATEMATICAS Y COMPUTACION/UNIVERSIDAD DEL QUINDIO/1991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42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 xml:space="preserve"> ESPECILAISTA EN EDUMATICA/UNIVERSIDAD AUTONOMA DE COLOMBIA/2000/ESPECIALISTA EN PEDAGOGIA DE LA LECTOESCRITURA LENGUA MODERNA Y MATEMATICAS/UNIVERSIDAD AUTONOMA DE COLOMBIA/2001</v>
      </c>
      <c r="F16" s="268"/>
      <c r="G16" s="268"/>
      <c r="H16" s="268"/>
      <c r="I16" s="268"/>
      <c r="J16" s="268"/>
      <c r="K16" s="268"/>
      <c r="L16" s="269"/>
      <c r="M16" s="29"/>
      <c r="N16" s="30">
        <v>1</v>
      </c>
    </row>
    <row r="17" spans="1:32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32" ht="34.5" customHeight="1" thickBot="1" x14ac:dyDescent="0.3">
      <c r="A18" s="265" t="s">
        <v>29</v>
      </c>
      <c r="B18" s="266"/>
      <c r="C18" s="28"/>
      <c r="D18" s="167"/>
      <c r="E18" s="268" t="str">
        <f ca="1">(INDIRECT("GENERAL!L"&amp;P2+5))</f>
        <v xml:space="preserve">MAESTRIA EN CIENCIAS DE LA EDUCACION / UNIVERSIDAD DEL QUINDIO/2013/ </v>
      </c>
      <c r="F18" s="268"/>
      <c r="G18" s="268"/>
      <c r="H18" s="268"/>
      <c r="I18" s="268"/>
      <c r="J18" s="268"/>
      <c r="K18" s="268"/>
      <c r="L18" s="269"/>
      <c r="M18" s="29"/>
      <c r="N18" s="30">
        <v>3</v>
      </c>
    </row>
    <row r="19" spans="1:32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32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>
        <v>0</v>
      </c>
      <c r="Q20" s="173">
        <v>41666</v>
      </c>
      <c r="R20" s="173">
        <v>41700</v>
      </c>
      <c r="S20" s="172">
        <f>R20-Q20</f>
        <v>34</v>
      </c>
      <c r="T20" s="172">
        <f>151/360</f>
        <v>0.41944444444444445</v>
      </c>
      <c r="U20" s="172"/>
      <c r="V20" s="172"/>
      <c r="W20" s="172"/>
      <c r="X20" s="172"/>
      <c r="Y20" s="172"/>
      <c r="Z20" s="172"/>
      <c r="AA20" s="172"/>
    </row>
    <row r="21" spans="1:32" ht="16.5" thickBot="1" x14ac:dyDescent="0.3">
      <c r="A21" s="36"/>
      <c r="B21" s="37"/>
      <c r="C21" s="168"/>
      <c r="D21" s="39"/>
      <c r="E21" s="39"/>
      <c r="F21" s="39"/>
      <c r="G21" s="39"/>
      <c r="H21" s="39"/>
      <c r="I21" s="39"/>
      <c r="J21" s="39"/>
      <c r="K21" s="39"/>
      <c r="L21" s="39"/>
      <c r="M21" s="168"/>
      <c r="N21" s="40"/>
    </row>
    <row r="22" spans="1:32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1">
        <f>IF( SUM(N14:N20)&lt;=10,SUM(N14:N20),"EXCEDE LOS 10 PUNTOS VALIDOS")</f>
        <v>8</v>
      </c>
    </row>
    <row r="23" spans="1:32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32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32" ht="93.75" customHeight="1" thickBot="1" x14ac:dyDescent="0.3">
      <c r="A25" s="260" t="s">
        <v>33</v>
      </c>
      <c r="B25" s="261"/>
      <c r="C25" s="28"/>
      <c r="D25" s="262" t="s">
        <v>210</v>
      </c>
      <c r="E25" s="263"/>
      <c r="F25" s="263"/>
      <c r="G25" s="263"/>
      <c r="H25" s="263"/>
      <c r="I25" s="263"/>
      <c r="J25" s="263"/>
      <c r="K25" s="263"/>
      <c r="L25" s="264"/>
      <c r="M25" s="29"/>
      <c r="N25" s="30">
        <v>5</v>
      </c>
      <c r="P25" s="43"/>
      <c r="Q25" s="173"/>
      <c r="R25" s="172">
        <f>70+66+130+114+36</f>
        <v>416</v>
      </c>
      <c r="S25" s="172">
        <f>416/480</f>
        <v>0.8666666666666667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</row>
    <row r="26" spans="1:32" ht="16.5" thickBot="1" x14ac:dyDescent="0.3">
      <c r="A26" s="36"/>
      <c r="B26" s="37"/>
      <c r="C26" s="168"/>
      <c r="D26" s="39"/>
      <c r="E26" s="39"/>
      <c r="F26" s="39"/>
      <c r="G26" s="39"/>
      <c r="H26" s="39"/>
      <c r="I26" s="39"/>
      <c r="J26" s="39"/>
      <c r="K26" s="39"/>
      <c r="L26" s="39"/>
      <c r="M26" s="168"/>
      <c r="N26" s="40"/>
    </row>
    <row r="27" spans="1:32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8"/>
      <c r="N27" s="161">
        <f>IF(N25&lt;=5,N25,"EXCEDE LOS 5 PUNTOS PERMITIDOS")</f>
        <v>5</v>
      </c>
      <c r="P27" s="43"/>
      <c r="Q27" s="43"/>
    </row>
    <row r="28" spans="1:32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32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32" ht="75.75" customHeight="1" thickBot="1" x14ac:dyDescent="0.3">
      <c r="A30" s="260" t="s">
        <v>36</v>
      </c>
      <c r="B30" s="261"/>
      <c r="C30" s="28"/>
      <c r="D30" s="262" t="s">
        <v>211</v>
      </c>
      <c r="E30" s="263"/>
      <c r="F30" s="263"/>
      <c r="G30" s="263"/>
      <c r="H30" s="263"/>
      <c r="I30" s="263"/>
      <c r="J30" s="263"/>
      <c r="K30" s="263"/>
      <c r="L30" s="264"/>
      <c r="M30" s="29"/>
      <c r="N30" s="30">
        <f>0.86+0.38+0.38+0.41+0.4+0.38+0.4+0.41+0.09+0.86</f>
        <v>4.57</v>
      </c>
    </row>
    <row r="31" spans="1:32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32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8"/>
      <c r="N32" s="161">
        <f>IF(N30&lt;=5,N30,"EXCEDE LOS 5 PUNTOS PERMITIDOS")</f>
        <v>4.57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154.5" customHeight="1" thickBot="1" x14ac:dyDescent="0.3">
      <c r="A35" s="265" t="s">
        <v>39</v>
      </c>
      <c r="B35" s="266"/>
      <c r="C35" s="28"/>
      <c r="D35" s="262" t="s">
        <v>212</v>
      </c>
      <c r="E35" s="263"/>
      <c r="F35" s="263"/>
      <c r="G35" s="263"/>
      <c r="H35" s="263"/>
      <c r="I35" s="263"/>
      <c r="J35" s="263"/>
      <c r="K35" s="263"/>
      <c r="L35" s="264"/>
      <c r="M35" s="29"/>
      <c r="N35" s="30">
        <f>0.5+0.2+0.5</f>
        <v>1.2</v>
      </c>
    </row>
    <row r="36" spans="1:14" ht="16.5" thickBot="1" x14ac:dyDescent="0.3">
      <c r="A36" s="36"/>
      <c r="B36" s="37"/>
      <c r="C36" s="168"/>
      <c r="D36" s="39"/>
      <c r="E36" s="39"/>
      <c r="F36" s="39"/>
      <c r="G36" s="39"/>
      <c r="H36" s="39"/>
      <c r="I36" s="39"/>
      <c r="J36" s="39"/>
      <c r="K36" s="39"/>
      <c r="L36" s="39"/>
      <c r="M36" s="168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8"/>
      <c r="N37" s="161">
        <f>IF(N35&lt;=10,N35,"EXCEDE LOS 10 PUNTOS PERMITIDOS")</f>
        <v>1.2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18.77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4"/>
      <c r="M57" s="8"/>
      <c r="N57" s="57" t="s">
        <v>48</v>
      </c>
    </row>
    <row r="58" spans="1:14" ht="36.7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6.75" customHeight="1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6.75" customHeight="1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6.75" customHeight="1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6.75" customHeight="1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6.75" customHeight="1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6.75" customHeight="1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4"/>
      <c r="M68" s="8"/>
      <c r="N68" s="57" t="s">
        <v>48</v>
      </c>
    </row>
    <row r="69" spans="1:14" ht="26.25" customHeight="1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26.25" customHeight="1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26.25" customHeight="1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6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4"/>
      <c r="K75" s="164"/>
      <c r="L75" s="82"/>
      <c r="M75" s="45"/>
      <c r="N75" s="94" t="s">
        <v>48</v>
      </c>
    </row>
    <row r="76" spans="1:14" ht="39" customHeight="1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9" customHeight="1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9" customHeight="1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4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18.77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18.77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9685039370078741" right="0.19685039370078741" top="0.15748031496062992" bottom="0.19685039370078741" header="0" footer="0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8"/>
  <sheetViews>
    <sheetView topLeftCell="A7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2">
        <f ca="1">MATCH(MID(CELL("nombrearchivo",'3'!E9),FIND("]", CELL("nombrearchivo",'3'!E9),1)+1,LEN(CELL("nombrearchivo",'3'!E9))-FIND("]",CELL("nombrearchivo",'3'!E9),1)),GENERAL!A6:A17,0)</f>
        <v>3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CE-P-05-2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7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58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59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MARTINEZ VALDES JOSE ALFREDO</v>
      </c>
      <c r="B10" s="256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5</v>
      </c>
      <c r="J10" s="22">
        <f>N37</f>
        <v>0</v>
      </c>
      <c r="K10" s="23"/>
      <c r="L10" s="23"/>
      <c r="M10" s="23"/>
      <c r="N10" s="24">
        <f>IF( SUM(C10:J10)&lt;=30,SUM(C10:J10),"EXCEDE LOS 30 PUNTOS")</f>
        <v>18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LICENCIADO EN MATEMATICAS Y FISICA / UNIVERSIDAD DEL VALLE / 05-12-1994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ESPECIALISTA EN EDUCACION MATEMATICA / LA UNIVERSIDAD DEL VALLE / 24-09-1999</v>
      </c>
      <c r="F16" s="268"/>
      <c r="G16" s="268"/>
      <c r="H16" s="268"/>
      <c r="I16" s="268"/>
      <c r="J16" s="268"/>
      <c r="K16" s="268"/>
      <c r="L16" s="269"/>
      <c r="M16" s="29"/>
      <c r="N16" s="30">
        <v>1</v>
      </c>
    </row>
    <row r="17" spans="1:18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8" ht="61.5" customHeight="1" thickBot="1" x14ac:dyDescent="0.3">
      <c r="A18" s="265" t="s">
        <v>29</v>
      </c>
      <c r="B18" s="266"/>
      <c r="C18" s="28"/>
      <c r="D18" s="156"/>
      <c r="E18" s="268" t="str">
        <f ca="1">(INDIRECT("GENERAL!L"&amp;P2+5))</f>
        <v>MAGISTER EN ENSEÑANZA DE LAS CIENCIAS EXACTAS Y NATURALES / UNIVERSIDAD NACIONAL DE COLOMBIA / 15-12-2011
MAGISTER EN INGENIERIA DE SISTEMAS DE DECISION / UNIVERSIDAD REY JUAN CARLOS (MADRID - ESPAÑA) / 01-06-2012</v>
      </c>
      <c r="F18" s="268"/>
      <c r="G18" s="268"/>
      <c r="H18" s="268"/>
      <c r="I18" s="268"/>
      <c r="J18" s="268"/>
      <c r="K18" s="268"/>
      <c r="L18" s="269"/>
      <c r="M18" s="29"/>
      <c r="N18" s="30">
        <v>3</v>
      </c>
    </row>
    <row r="19" spans="1:18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  <c r="Q19" s="43"/>
      <c r="R19" s="43"/>
    </row>
    <row r="20" spans="1:18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8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  <c r="Q21" s="43"/>
      <c r="R21" s="43"/>
    </row>
    <row r="22" spans="1:18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1">
        <f>IF( SUM(N14:N20)&lt;=10,SUM(N14:N20),"EXCEDE LOS 10 PUNTOS VALIDOS")</f>
        <v>8</v>
      </c>
    </row>
    <row r="23" spans="1:18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8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  <c r="Q24" s="43"/>
      <c r="R24" s="43"/>
    </row>
    <row r="25" spans="1:18" ht="79.5" customHeight="1" thickBot="1" x14ac:dyDescent="0.3">
      <c r="A25" s="260" t="s">
        <v>33</v>
      </c>
      <c r="B25" s="261"/>
      <c r="C25" s="28"/>
      <c r="D25" s="262" t="s">
        <v>208</v>
      </c>
      <c r="E25" s="263"/>
      <c r="F25" s="263"/>
      <c r="G25" s="263"/>
      <c r="H25" s="263"/>
      <c r="I25" s="263"/>
      <c r="J25" s="263"/>
      <c r="K25" s="263"/>
      <c r="L25" s="264"/>
      <c r="M25" s="29"/>
      <c r="N25" s="30">
        <v>5</v>
      </c>
      <c r="P25" s="43"/>
      <c r="Q25" s="43"/>
      <c r="R25" s="43"/>
    </row>
    <row r="26" spans="1:18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  <c r="Q26" s="43"/>
      <c r="R26" s="43"/>
    </row>
    <row r="27" spans="1:18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55"/>
      <c r="N27" s="161">
        <f>IF(N25&lt;=5,N25,"EXCEDE LOS 5 PUNTOS PERMITIDOS")</f>
        <v>5</v>
      </c>
      <c r="P27" s="43"/>
      <c r="Q27" s="43"/>
      <c r="R27" s="43"/>
    </row>
    <row r="28" spans="1:18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  <c r="Q28" s="43"/>
      <c r="R28" s="43"/>
    </row>
    <row r="29" spans="1:18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  <c r="Q29" s="43"/>
      <c r="R29" s="43"/>
    </row>
    <row r="30" spans="1:18" ht="87.75" customHeight="1" thickBot="1" x14ac:dyDescent="0.3">
      <c r="A30" s="260" t="s">
        <v>36</v>
      </c>
      <c r="B30" s="261"/>
      <c r="C30" s="28"/>
      <c r="D30" s="262" t="s">
        <v>207</v>
      </c>
      <c r="E30" s="263"/>
      <c r="F30" s="263"/>
      <c r="G30" s="263"/>
      <c r="H30" s="263"/>
      <c r="I30" s="263"/>
      <c r="J30" s="263"/>
      <c r="K30" s="263"/>
      <c r="L30" s="264"/>
      <c r="M30" s="29"/>
      <c r="N30" s="30">
        <v>5</v>
      </c>
      <c r="Q30" s="43"/>
      <c r="R30" s="43"/>
    </row>
    <row r="31" spans="1:18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  <c r="Q31" s="43"/>
      <c r="R31" s="43"/>
    </row>
    <row r="32" spans="1:18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55"/>
      <c r="N32" s="161">
        <f>IF(N30&lt;=5,N30,"EXCEDE LOS 5 PUNTOS PERMITIDOS")</f>
        <v>5</v>
      </c>
      <c r="Q32" s="43"/>
      <c r="R32" s="43"/>
    </row>
    <row r="33" spans="1:21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  <c r="Q33" s="43"/>
      <c r="R33" s="43"/>
    </row>
    <row r="34" spans="1:21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  <c r="Q34" s="43"/>
      <c r="R34" s="43"/>
    </row>
    <row r="35" spans="1:21" ht="39.75" customHeight="1" thickBot="1" x14ac:dyDescent="0.3">
      <c r="A35" s="265" t="s">
        <v>39</v>
      </c>
      <c r="B35" s="266"/>
      <c r="C35" s="28"/>
      <c r="D35" s="262" t="s">
        <v>209</v>
      </c>
      <c r="E35" s="263"/>
      <c r="F35" s="263"/>
      <c r="G35" s="263"/>
      <c r="H35" s="263"/>
      <c r="I35" s="263"/>
      <c r="J35" s="263"/>
      <c r="K35" s="263"/>
      <c r="L35" s="264"/>
      <c r="M35" s="29"/>
      <c r="N35" s="30">
        <v>0</v>
      </c>
      <c r="Q35" s="43"/>
      <c r="R35" s="43"/>
    </row>
    <row r="36" spans="1:21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21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55"/>
      <c r="N37" s="161">
        <f>IF(N35&lt;=10,N35,"EXCEDE LOS 10 PUNTOS PERMITIDOS")</f>
        <v>0</v>
      </c>
    </row>
    <row r="38" spans="1:21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21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  <c r="U39" s="6">
        <f>123+116+146+129+130</f>
        <v>644</v>
      </c>
    </row>
    <row r="40" spans="1:21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18</v>
      </c>
    </row>
    <row r="41" spans="1:21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21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21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21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21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21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21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21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36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6" customHeight="1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6" customHeight="1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6" customHeight="1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6" customHeight="1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6" customHeight="1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6" customHeight="1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30" customHeight="1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30" customHeight="1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30" customHeight="1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30" customHeight="1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0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36.75" customHeight="1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6.75" customHeight="1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6.75" customHeight="1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18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18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55118110236220474" bottom="0.35433070866141736" header="0" footer="0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8"/>
  <sheetViews>
    <sheetView topLeftCell="A4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2">
        <f ca="1">MATCH(MID(CELL("nombrearchivo",'4'!E9),FIND("]", CELL("nombrearchivo",'4'!E9),1)+1,LEN(CELL("nombrearchivo",'4'!E9))-FIND("]",CELL("nombrearchivo",'4'!E9),1)),GENERAL!A6:A17,0)</f>
        <v>2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CE-P-05-2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7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58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59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CASTRO CARVAJAL DICLENY</v>
      </c>
      <c r="B10" s="256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1.88</v>
      </c>
      <c r="I10" s="21">
        <f>N32</f>
        <v>1.54</v>
      </c>
      <c r="J10" s="22">
        <f>N37</f>
        <v>4.5</v>
      </c>
      <c r="K10" s="23"/>
      <c r="L10" s="23"/>
      <c r="M10" s="23"/>
      <c r="N10" s="24">
        <f>IF( SUM(C10:J10)&lt;=30,SUM(C10:J10),"EXCEDE LOS 30 PUNTOS")</f>
        <v>15.919999999999998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LICENCIADA EN MATEMATICAS / UNIVERSIDAD DEL TOLIMA / 24-10-2008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ESPECIALIZACION EN GERENCIA DE PROYECTOS / UNIVERSIDAD DEL TOLIMA / 07-12-2013</v>
      </c>
      <c r="F16" s="268"/>
      <c r="G16" s="268"/>
      <c r="H16" s="268"/>
      <c r="I16" s="268"/>
      <c r="J16" s="268"/>
      <c r="K16" s="268"/>
      <c r="L16" s="269"/>
      <c r="M16" s="29"/>
      <c r="N16" s="30">
        <v>1</v>
      </c>
    </row>
    <row r="17" spans="1:21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21" ht="34.5" customHeight="1" thickBot="1" x14ac:dyDescent="0.3">
      <c r="A18" s="265" t="s">
        <v>29</v>
      </c>
      <c r="B18" s="266"/>
      <c r="C18" s="28"/>
      <c r="D18" s="156"/>
      <c r="E18" s="268" t="str">
        <f ca="1">(INDIRECT("GENERAL!L"&amp;P2+5))</f>
        <v>MAGISTER EN EDUCACION/ UNIVERSIDAD DEL TOLIMA / 27-04-2012</v>
      </c>
      <c r="F18" s="268"/>
      <c r="G18" s="268"/>
      <c r="H18" s="268"/>
      <c r="I18" s="268"/>
      <c r="J18" s="268"/>
      <c r="K18" s="268"/>
      <c r="L18" s="269"/>
      <c r="M18" s="29"/>
      <c r="N18" s="30">
        <v>3</v>
      </c>
    </row>
    <row r="19" spans="1:21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21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>
        <v>0</v>
      </c>
    </row>
    <row r="21" spans="1:21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21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1">
        <f>IF( SUM(N14:N20)&lt;=10,SUM(N14:N20),"EXCEDE LOS 10 PUNTOS VALIDOS")</f>
        <v>8</v>
      </c>
      <c r="P22" s="43">
        <v>41680</v>
      </c>
      <c r="Q22" s="43">
        <v>41723</v>
      </c>
      <c r="R22" s="6">
        <f>Q22-P22</f>
        <v>43</v>
      </c>
      <c r="S22" s="6">
        <f>134/360</f>
        <v>0.37222222222222223</v>
      </c>
      <c r="U22" s="6">
        <f>0.37/2</f>
        <v>0.185</v>
      </c>
    </row>
    <row r="23" spans="1:21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21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  <c r="Q24" s="6">
        <f>52.8+52.8+52.8+52.8+105.6+105.6+52.8</f>
        <v>475.2</v>
      </c>
      <c r="S24" s="6">
        <f>475.2/480</f>
        <v>0.99</v>
      </c>
    </row>
    <row r="25" spans="1:21" ht="68.25" customHeight="1" thickBot="1" x14ac:dyDescent="0.3">
      <c r="A25" s="260" t="s">
        <v>33</v>
      </c>
      <c r="B25" s="261"/>
      <c r="C25" s="28"/>
      <c r="D25" s="262" t="s">
        <v>189</v>
      </c>
      <c r="E25" s="263"/>
      <c r="F25" s="263"/>
      <c r="G25" s="263"/>
      <c r="H25" s="263"/>
      <c r="I25" s="263"/>
      <c r="J25" s="263"/>
      <c r="K25" s="263"/>
      <c r="L25" s="264"/>
      <c r="M25" s="29"/>
      <c r="N25" s="30">
        <v>1.88</v>
      </c>
      <c r="P25" s="43"/>
      <c r="Q25" s="43"/>
    </row>
    <row r="26" spans="1:21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21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55"/>
      <c r="N27" s="161">
        <f>IF(N25&lt;=5,N25,"EXCEDE LOS 5 PUNTOS PERMITIDOS")</f>
        <v>1.88</v>
      </c>
      <c r="P27" s="43"/>
      <c r="Q27" s="43"/>
    </row>
    <row r="28" spans="1:21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21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21" ht="90" customHeight="1" thickBot="1" x14ac:dyDescent="0.3">
      <c r="A30" s="260" t="s">
        <v>36</v>
      </c>
      <c r="B30" s="261"/>
      <c r="C30" s="28"/>
      <c r="D30" s="262" t="s">
        <v>190</v>
      </c>
      <c r="E30" s="263"/>
      <c r="F30" s="263"/>
      <c r="G30" s="263"/>
      <c r="H30" s="263"/>
      <c r="I30" s="263"/>
      <c r="J30" s="263"/>
      <c r="K30" s="263"/>
      <c r="L30" s="264"/>
      <c r="M30" s="29"/>
      <c r="N30" s="30">
        <f>0.99+0.18+0.37</f>
        <v>1.54</v>
      </c>
    </row>
    <row r="31" spans="1:21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21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55"/>
      <c r="N32" s="161">
        <f>IF(N30&lt;=5,N30,"EXCEDE LOS 5 PUNTOS PERMITIDOS")</f>
        <v>1.54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107.25" customHeight="1" thickBot="1" x14ac:dyDescent="0.3">
      <c r="A35" s="265" t="s">
        <v>39</v>
      </c>
      <c r="B35" s="266"/>
      <c r="C35" s="28"/>
      <c r="D35" s="262" t="s">
        <v>191</v>
      </c>
      <c r="E35" s="263"/>
      <c r="F35" s="263"/>
      <c r="G35" s="263"/>
      <c r="H35" s="263"/>
      <c r="I35" s="263"/>
      <c r="J35" s="263"/>
      <c r="K35" s="263"/>
      <c r="L35" s="264"/>
      <c r="M35" s="29"/>
      <c r="N35" s="30">
        <f>0.5+4</f>
        <v>4.5</v>
      </c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55"/>
      <c r="N37" s="161">
        <f>IF(N35&lt;=10,N35,"EXCEDE LOS 10 PUNTOS PERMITIDOS")</f>
        <v>4.5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15.919999999999998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36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6" customHeight="1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6" customHeight="1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6" customHeight="1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6" customHeight="1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6" customHeight="1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6" customHeight="1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26.25" customHeight="1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26.25" customHeight="1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26.25" customHeight="1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0"/>
    </row>
    <row r="75" spans="1:14" ht="27" customHeight="1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38.25" customHeight="1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8.25" customHeight="1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8.25" customHeight="1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15.919999999999998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15.919999999999998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9685039370078741" bottom="0.19685039370078741" header="0.11811023622047245" footer="0.11811023622047245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8"/>
  <sheetViews>
    <sheetView topLeftCell="A7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2">
        <f ca="1">MATCH(MID(CELL("nombrearchivo",'5'!E9),FIND("]", CELL("nombrearchivo",'5'!E9),1)+1,LEN(CELL("nombrearchivo",'5'!E9))-FIND("]",CELL("nombrearchivo",'5'!E9),1)),GENERAL!A6:A17,0)</f>
        <v>10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CE-P-05-2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3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4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5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JOVEL ESCOBAR DANNY</v>
      </c>
      <c r="B10" s="256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0.55999999999999994</v>
      </c>
      <c r="J10" s="22">
        <f>N37</f>
        <v>0.7</v>
      </c>
      <c r="K10" s="23"/>
      <c r="L10" s="23"/>
      <c r="M10" s="23"/>
      <c r="N10" s="24">
        <f>IF( SUM(C10:J10)&lt;=30,SUM(C10:J10),"EXCEDE LOS 30 PUNTOS")</f>
        <v>14.26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LICENCIADO EN MATEMATICAS Y FISICA / UNIVERSIDAD DEL TOLIMA / 11-06-2004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ESPECIALISTA EN PEDAGOGIA / UNIVERSIDAD DEL TOLIMA / 17-12-2010</v>
      </c>
      <c r="F16" s="268"/>
      <c r="G16" s="268"/>
      <c r="H16" s="268"/>
      <c r="I16" s="268"/>
      <c r="J16" s="268"/>
      <c r="K16" s="268"/>
      <c r="L16" s="269"/>
      <c r="M16" s="29"/>
      <c r="N16" s="30">
        <v>1</v>
      </c>
    </row>
    <row r="17" spans="1:20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20" ht="34.5" customHeight="1" thickBot="1" x14ac:dyDescent="0.3">
      <c r="A18" s="265" t="s">
        <v>29</v>
      </c>
      <c r="B18" s="266"/>
      <c r="C18" s="28"/>
      <c r="D18" s="167"/>
      <c r="E18" s="268" t="str">
        <f ca="1">(INDIRECT("GENERAL!L"&amp;P2+5))</f>
        <v>MAGISTER EN EDUCACION / UNIVERSIDAD DEL TOLIMA / 14-12-2011</v>
      </c>
      <c r="F18" s="268"/>
      <c r="G18" s="268"/>
      <c r="H18" s="268"/>
      <c r="I18" s="268"/>
      <c r="J18" s="268"/>
      <c r="K18" s="268"/>
      <c r="L18" s="269"/>
      <c r="M18" s="29"/>
      <c r="N18" s="30">
        <v>3</v>
      </c>
    </row>
    <row r="19" spans="1:20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20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>
        <v>0</v>
      </c>
    </row>
    <row r="21" spans="1:20" ht="16.5" thickBot="1" x14ac:dyDescent="0.3">
      <c r="A21" s="36"/>
      <c r="B21" s="37"/>
      <c r="C21" s="168"/>
      <c r="D21" s="39"/>
      <c r="E21" s="39"/>
      <c r="F21" s="39"/>
      <c r="G21" s="39"/>
      <c r="H21" s="39"/>
      <c r="I21" s="39"/>
      <c r="J21" s="39"/>
      <c r="K21" s="39"/>
      <c r="L21" s="39"/>
      <c r="M21" s="168"/>
      <c r="N21" s="40"/>
    </row>
    <row r="22" spans="1:20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1">
        <f>IF( SUM(N14:N20)&lt;=10,SUM(N14:N20),"EXCEDE LOS 10 PUNTOS VALIDOS")</f>
        <v>8</v>
      </c>
    </row>
    <row r="23" spans="1:20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  <c r="P23" s="172"/>
      <c r="Q23" s="172"/>
      <c r="R23" s="172"/>
      <c r="S23" s="172"/>
      <c r="T23" s="172"/>
    </row>
    <row r="24" spans="1:20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  <c r="P24" s="173">
        <v>38925</v>
      </c>
      <c r="Q24" s="173">
        <v>39294</v>
      </c>
      <c r="R24" s="172">
        <f>Q24-P24</f>
        <v>369</v>
      </c>
      <c r="S24" s="172"/>
      <c r="T24" s="172"/>
    </row>
    <row r="25" spans="1:20" ht="183.75" customHeight="1" thickBot="1" x14ac:dyDescent="0.3">
      <c r="A25" s="260" t="s">
        <v>33</v>
      </c>
      <c r="B25" s="261"/>
      <c r="C25" s="28"/>
      <c r="D25" s="262" t="s">
        <v>192</v>
      </c>
      <c r="E25" s="263"/>
      <c r="F25" s="263"/>
      <c r="G25" s="263"/>
      <c r="H25" s="263"/>
      <c r="I25" s="263"/>
      <c r="J25" s="263"/>
      <c r="K25" s="263"/>
      <c r="L25" s="264"/>
      <c r="M25" s="29"/>
      <c r="N25" s="30">
        <v>5</v>
      </c>
      <c r="P25" s="173"/>
      <c r="Q25" s="173"/>
      <c r="R25" s="172"/>
      <c r="S25" s="172"/>
      <c r="T25" s="172"/>
    </row>
    <row r="26" spans="1:20" ht="16.5" thickBot="1" x14ac:dyDescent="0.3">
      <c r="A26" s="36"/>
      <c r="B26" s="37"/>
      <c r="C26" s="168"/>
      <c r="D26" s="39"/>
      <c r="E26" s="39"/>
      <c r="F26" s="39"/>
      <c r="G26" s="39"/>
      <c r="H26" s="39"/>
      <c r="I26" s="39"/>
      <c r="J26" s="39"/>
      <c r="K26" s="39"/>
      <c r="L26" s="39"/>
      <c r="M26" s="168"/>
      <c r="N26" s="40"/>
      <c r="P26" s="172"/>
      <c r="Q26" s="172"/>
      <c r="R26" s="172"/>
      <c r="S26" s="172">
        <f>369/360</f>
        <v>1.0249999999999999</v>
      </c>
      <c r="T26" s="172"/>
    </row>
    <row r="27" spans="1:20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8"/>
      <c r="N27" s="161">
        <f>IF(N25&lt;=5,N25,"EXCEDE LOS 5 PUNTOS PERMITIDOS")</f>
        <v>5</v>
      </c>
      <c r="P27" s="173"/>
      <c r="Q27" s="173"/>
      <c r="R27" s="172"/>
      <c r="S27" s="172"/>
      <c r="T27" s="172"/>
    </row>
    <row r="28" spans="1:20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  <c r="P28" s="172"/>
      <c r="Q28" s="172">
        <f>40+36</f>
        <v>76</v>
      </c>
      <c r="R28" s="172">
        <f>76/480</f>
        <v>0.15833333333333333</v>
      </c>
      <c r="S28" s="172"/>
      <c r="T28" s="172"/>
    </row>
    <row r="29" spans="1:20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  <c r="P29" s="172"/>
      <c r="Q29" s="172"/>
      <c r="R29" s="172"/>
      <c r="S29" s="172"/>
      <c r="T29" s="172"/>
    </row>
    <row r="30" spans="1:20" ht="111.75" customHeight="1" thickBot="1" x14ac:dyDescent="0.3">
      <c r="A30" s="260" t="s">
        <v>36</v>
      </c>
      <c r="B30" s="261"/>
      <c r="C30" s="28"/>
      <c r="D30" s="262" t="s">
        <v>193</v>
      </c>
      <c r="E30" s="263"/>
      <c r="F30" s="263"/>
      <c r="G30" s="263"/>
      <c r="H30" s="263"/>
      <c r="I30" s="263"/>
      <c r="J30" s="263"/>
      <c r="K30" s="263"/>
      <c r="L30" s="264"/>
      <c r="M30" s="29"/>
      <c r="N30" s="30">
        <f>0.15+0.41</f>
        <v>0.55999999999999994</v>
      </c>
    </row>
    <row r="31" spans="1:20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20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8"/>
      <c r="N32" s="161">
        <f>IF(N30&lt;=5,N30,"EXCEDE LOS 5 PUNTOS PERMITIDOS")</f>
        <v>0.55999999999999994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132" customHeight="1" thickBot="1" x14ac:dyDescent="0.3">
      <c r="A35" s="265" t="s">
        <v>39</v>
      </c>
      <c r="B35" s="266"/>
      <c r="C35" s="28"/>
      <c r="D35" s="262" t="s">
        <v>194</v>
      </c>
      <c r="E35" s="263"/>
      <c r="F35" s="263"/>
      <c r="G35" s="263"/>
      <c r="H35" s="263"/>
      <c r="I35" s="263"/>
      <c r="J35" s="263"/>
      <c r="K35" s="263"/>
      <c r="L35" s="264"/>
      <c r="M35" s="29"/>
      <c r="N35" s="30">
        <f>0.5+0.2</f>
        <v>0.7</v>
      </c>
    </row>
    <row r="36" spans="1:14" ht="16.5" thickBot="1" x14ac:dyDescent="0.3">
      <c r="A36" s="36"/>
      <c r="B36" s="37"/>
      <c r="C36" s="168"/>
      <c r="D36" s="39"/>
      <c r="E36" s="39"/>
      <c r="F36" s="39"/>
      <c r="G36" s="39"/>
      <c r="H36" s="39"/>
      <c r="I36" s="39"/>
      <c r="J36" s="39"/>
      <c r="K36" s="39"/>
      <c r="L36" s="39"/>
      <c r="M36" s="168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8"/>
      <c r="N37" s="161">
        <f>IF(N35&lt;=10,N35,"EXCEDE LOS 10 PUNTOS PERMITIDOS")</f>
        <v>0.7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14.26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34.5" customHeight="1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4"/>
      <c r="M57" s="8"/>
      <c r="N57" s="57" t="s">
        <v>48</v>
      </c>
    </row>
    <row r="58" spans="1:14" ht="36.7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6.75" customHeight="1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6.75" customHeight="1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6.75" customHeight="1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6.75" customHeight="1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6.75" customHeight="1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6.75" customHeight="1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4"/>
      <c r="M68" s="8"/>
      <c r="N68" s="57" t="s">
        <v>48</v>
      </c>
    </row>
    <row r="69" spans="1:14" ht="26.25" customHeight="1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26.25" customHeight="1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26.25" customHeight="1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6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4"/>
      <c r="K75" s="164"/>
      <c r="L75" s="82"/>
      <c r="M75" s="45"/>
      <c r="N75" s="94" t="s">
        <v>48</v>
      </c>
    </row>
    <row r="76" spans="1:14" ht="39" customHeight="1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9" customHeight="1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9" customHeight="1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4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14.26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14.26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31496062992125984" right="0.11811023622047245" top="0.35433070866141736" bottom="0.35433070866141736" header="0" footer="0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8"/>
  <sheetViews>
    <sheetView topLeftCell="A7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2">
        <f ca="1">MATCH(MID(CELL("nombrearchivo",'6'!E9),FIND("]", CELL("nombrearchivo",'6'!E9),1)+1,LEN(CELL("nombrearchivo",'6'!E9))-FIND("]",CELL("nombrearchivo",'6'!E9),1)),GENERAL!A6:A17,0)</f>
        <v>5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CE-P-05-2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7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58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59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GUTIERREZ JIMENEZ OVIMER</v>
      </c>
      <c r="B10" s="256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0.25</v>
      </c>
      <c r="J10" s="22">
        <f>N37</f>
        <v>0.5</v>
      </c>
      <c r="K10" s="23"/>
      <c r="L10" s="23"/>
      <c r="M10" s="23"/>
      <c r="N10" s="24">
        <f>IF( SUM(C10:J10)&lt;=30,SUM(C10:J10),"EXCEDE LOS 30 PUNTOS")</f>
        <v>13.75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LICENCIADO EN MATEMATICAS / UNIVERSIDAD DEL TOLIMA / 14-12-2007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ESPECIALIZACION EN GERENCIA DE INSTITUCIONES EDUCATIVAS / UNIVERSIDAD DEL TOLIMA / 14-11-2008</v>
      </c>
      <c r="F16" s="268"/>
      <c r="G16" s="268"/>
      <c r="H16" s="268"/>
      <c r="I16" s="268"/>
      <c r="J16" s="268"/>
      <c r="K16" s="268"/>
      <c r="L16" s="269"/>
      <c r="M16" s="29"/>
      <c r="N16" s="30">
        <v>1</v>
      </c>
    </row>
    <row r="17" spans="1:20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20" ht="34.5" customHeight="1" thickBot="1" x14ac:dyDescent="0.3">
      <c r="A18" s="265" t="s">
        <v>29</v>
      </c>
      <c r="B18" s="266"/>
      <c r="C18" s="28"/>
      <c r="D18" s="156"/>
      <c r="E18" s="268" t="str">
        <f ca="1">(INDIRECT("GENERAL!L"&amp;P2+5))</f>
        <v>MAESTRIA EN ENSEÑANZA DE LAS CIENCIAS EXACTAS Y NATURALES / UNIVERSIDAD NACIONAL DE COLOMBIA / 20-09-2013</v>
      </c>
      <c r="F18" s="268"/>
      <c r="G18" s="268"/>
      <c r="H18" s="268"/>
      <c r="I18" s="268"/>
      <c r="J18" s="268"/>
      <c r="K18" s="268"/>
      <c r="L18" s="269"/>
      <c r="M18" s="29"/>
      <c r="N18" s="30">
        <v>3</v>
      </c>
    </row>
    <row r="19" spans="1:20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  <c r="Q19" s="43">
        <v>41155</v>
      </c>
    </row>
    <row r="20" spans="1:20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20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  <c r="Q21" s="43">
        <v>39722</v>
      </c>
      <c r="R21" s="43">
        <v>40308</v>
      </c>
      <c r="S21" s="6">
        <f>R21-Q21</f>
        <v>586</v>
      </c>
      <c r="T21" s="6">
        <f>586/360</f>
        <v>1.6277777777777778</v>
      </c>
    </row>
    <row r="22" spans="1:20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1">
        <f>IF( SUM(N14:N20)&lt;=10,SUM(N14:N20),"EXCEDE LOS 10 PUNTOS VALIDOS")</f>
        <v>8</v>
      </c>
    </row>
    <row r="23" spans="1:20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20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20" ht="164.25" customHeight="1" thickBot="1" x14ac:dyDescent="0.3">
      <c r="A25" s="260" t="s">
        <v>33</v>
      </c>
      <c r="B25" s="261"/>
      <c r="C25" s="28"/>
      <c r="D25" s="262" t="s">
        <v>202</v>
      </c>
      <c r="E25" s="263"/>
      <c r="F25" s="263"/>
      <c r="G25" s="263"/>
      <c r="H25" s="263"/>
      <c r="I25" s="263"/>
      <c r="J25" s="263"/>
      <c r="K25" s="263"/>
      <c r="L25" s="264"/>
      <c r="M25" s="29"/>
      <c r="N25" s="30">
        <v>5</v>
      </c>
      <c r="P25" s="43"/>
      <c r="Q25" s="43"/>
    </row>
    <row r="26" spans="1:20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20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55"/>
      <c r="N27" s="161">
        <f>IF(N25&lt;=5,N25,"EXCEDE LOS 5 PUNTOS PERMITIDOS")</f>
        <v>5</v>
      </c>
      <c r="P27" s="43"/>
      <c r="Q27" s="43"/>
    </row>
    <row r="28" spans="1:20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20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20" ht="35.25" customHeight="1" thickBot="1" x14ac:dyDescent="0.3">
      <c r="A30" s="260" t="s">
        <v>36</v>
      </c>
      <c r="B30" s="261"/>
      <c r="C30" s="28"/>
      <c r="D30" s="262" t="s">
        <v>201</v>
      </c>
      <c r="E30" s="263"/>
      <c r="F30" s="263"/>
      <c r="G30" s="263"/>
      <c r="H30" s="263"/>
      <c r="I30" s="263"/>
      <c r="J30" s="263"/>
      <c r="K30" s="263"/>
      <c r="L30" s="264"/>
      <c r="M30" s="29"/>
      <c r="N30" s="30">
        <v>0.25</v>
      </c>
    </row>
    <row r="31" spans="1:20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20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55"/>
      <c r="N32" s="161">
        <f>IF(N30&lt;=5,N30,"EXCEDE LOS 5 PUNTOS PERMITIDOS")</f>
        <v>0.25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74.25" customHeight="1" thickBot="1" x14ac:dyDescent="0.3">
      <c r="A35" s="265" t="s">
        <v>39</v>
      </c>
      <c r="B35" s="266"/>
      <c r="C35" s="28"/>
      <c r="D35" s="262" t="s">
        <v>203</v>
      </c>
      <c r="E35" s="263"/>
      <c r="F35" s="263"/>
      <c r="G35" s="263"/>
      <c r="H35" s="263"/>
      <c r="I35" s="263"/>
      <c r="J35" s="263"/>
      <c r="K35" s="263"/>
      <c r="L35" s="264"/>
      <c r="M35" s="29"/>
      <c r="N35" s="30">
        <v>0.5</v>
      </c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55"/>
      <c r="N37" s="161">
        <f>IF(N35&lt;=10,N35,"EXCEDE LOS 10 PUNTOS PERMITIDOS")</f>
        <v>0.5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13.75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36.7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6.75" customHeight="1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6.75" customHeight="1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6.75" customHeight="1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6.75" customHeight="1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6.75" customHeight="1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6.75" customHeight="1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26.25" customHeight="1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26.25" customHeight="1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26.25" customHeight="1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0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39" customHeight="1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9" customHeight="1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9" customHeight="1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13.75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13.75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31496062992125984" right="0.31496062992125984" top="0.55118110236220474" bottom="0.55118110236220474" header="0" footer="0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8"/>
  <sheetViews>
    <sheetView topLeftCell="A7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2">
        <f ca="1">MATCH(MID(CELL("nombrearchivo",'7'!E9),FIND("]", CELL("nombrearchivo",'7'!E9),1)+1,LEN(CELL("nombrearchivo",'7'!E9))-FIND("]",CELL("nombrearchivo",'7'!E9),1)),GENERAL!A6:A17,0)</f>
        <v>1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CE-P-05-2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8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MAYORGA RODRIGUEZ JORGE JULIAN</v>
      </c>
      <c r="B10" s="256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3.58</v>
      </c>
      <c r="I10" s="21">
        <f>N32</f>
        <v>1</v>
      </c>
      <c r="J10" s="22">
        <f>N37</f>
        <v>0</v>
      </c>
      <c r="K10" s="23"/>
      <c r="L10" s="23"/>
      <c r="M10" s="23"/>
      <c r="N10" s="24">
        <f>IF( SUM(C10:J10)&lt;=30,SUM(C10:J10),"EXCEDE LOS 30 PUNTOS")</f>
        <v>11.58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LICENCIADO EN MATEMATICAS Y FISICA/UNIVERSIDAD DEL TOLIMA/11-06-2004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NO REGISTRA</v>
      </c>
      <c r="F16" s="268"/>
      <c r="G16" s="268"/>
      <c r="H16" s="268"/>
      <c r="I16" s="268"/>
      <c r="J16" s="268"/>
      <c r="K16" s="268"/>
      <c r="L16" s="269"/>
      <c r="M16" s="29"/>
      <c r="N16" s="30">
        <v>0</v>
      </c>
    </row>
    <row r="17" spans="1:19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9" ht="34.5" customHeight="1" thickBot="1" x14ac:dyDescent="0.3">
      <c r="A18" s="265" t="s">
        <v>29</v>
      </c>
      <c r="B18" s="266"/>
      <c r="C18" s="28"/>
      <c r="D18" s="35"/>
      <c r="E18" s="268" t="str">
        <f ca="1">(INDIRECT("GENERAL!L"&amp;P2+5))</f>
        <v>MAGISTER EN EDUCACION / UNIVERSIDAD DEL TOLIMA / 12-12-2008</v>
      </c>
      <c r="F18" s="268"/>
      <c r="G18" s="268"/>
      <c r="H18" s="268"/>
      <c r="I18" s="268"/>
      <c r="J18" s="268"/>
      <c r="K18" s="268"/>
      <c r="L18" s="269"/>
      <c r="M18" s="29"/>
      <c r="N18" s="30">
        <v>3</v>
      </c>
    </row>
    <row r="19" spans="1:19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9" ht="54" customHeight="1" thickBot="1" x14ac:dyDescent="0.3">
      <c r="A20" s="265" t="s">
        <v>30</v>
      </c>
      <c r="B20" s="266"/>
      <c r="C20" s="28"/>
      <c r="D20" s="270" t="str">
        <f ca="1">(INDIRECT("GENERAL!M"&amp;P2+5))</f>
        <v>ESTUDIOS DE DOCTORADO EN ENSEÑANZA DE LAS CIENCIAS /UNIVERSIDAD NACIONAL DEL CENTRO DE LA PROVINCIA DE BUENOS AIRES / CURSANDO NO ESPECIFICA CUANTOS SEMESTRES HA CURSADO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>
        <v>0</v>
      </c>
      <c r="Q20" s="172">
        <f>7*30</f>
        <v>210</v>
      </c>
      <c r="R20" s="172">
        <f>210/360</f>
        <v>0.58333333333333337</v>
      </c>
      <c r="S20" s="172"/>
    </row>
    <row r="21" spans="1:19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9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1">
        <f>IF( SUM(N14:N20)&lt;=10,SUM(N14:N20),"EXCEDE LOS 10 PUNTOS VALIDOS")</f>
        <v>7</v>
      </c>
    </row>
    <row r="23" spans="1:19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9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9" ht="106.5" customHeight="1" thickBot="1" x14ac:dyDescent="0.3">
      <c r="A25" s="260" t="s">
        <v>33</v>
      </c>
      <c r="B25" s="261"/>
      <c r="C25" s="28"/>
      <c r="D25" s="262" t="s">
        <v>195</v>
      </c>
      <c r="E25" s="263"/>
      <c r="F25" s="263"/>
      <c r="G25" s="263"/>
      <c r="H25" s="263"/>
      <c r="I25" s="263"/>
      <c r="J25" s="263"/>
      <c r="K25" s="263"/>
      <c r="L25" s="264"/>
      <c r="M25" s="29"/>
      <c r="N25" s="30">
        <f>0.58+3</f>
        <v>3.58</v>
      </c>
      <c r="P25" s="43"/>
      <c r="Q25" s="43"/>
    </row>
    <row r="26" spans="1:19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9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38"/>
      <c r="N27" s="161">
        <f>IF(N25&lt;=5,N25,"EXCEDE LOS 5 PUNTOS PERMITIDOS")</f>
        <v>3.58</v>
      </c>
      <c r="P27" s="43"/>
      <c r="Q27" s="43">
        <v>41155</v>
      </c>
      <c r="R27" s="43">
        <v>41516</v>
      </c>
      <c r="S27" s="6">
        <f>R27-Q27</f>
        <v>361</v>
      </c>
    </row>
    <row r="28" spans="1:19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9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9" ht="49.5" customHeight="1" thickBot="1" x14ac:dyDescent="0.3">
      <c r="A30" s="260" t="s">
        <v>36</v>
      </c>
      <c r="B30" s="261"/>
      <c r="C30" s="28"/>
      <c r="D30" s="262" t="s">
        <v>196</v>
      </c>
      <c r="E30" s="263"/>
      <c r="F30" s="263"/>
      <c r="G30" s="263"/>
      <c r="H30" s="263"/>
      <c r="I30" s="263"/>
      <c r="J30" s="263"/>
      <c r="K30" s="263"/>
      <c r="L30" s="264"/>
      <c r="M30" s="29"/>
      <c r="N30" s="30">
        <v>1</v>
      </c>
    </row>
    <row r="31" spans="1:19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9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38"/>
      <c r="N32" s="161">
        <f>IF(N30&lt;=5,N30,"EXCEDE LOS 5 PUNTOS PERMITIDOS")</f>
        <v>1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 t="s">
        <v>197</v>
      </c>
      <c r="E35" s="263"/>
      <c r="F35" s="263"/>
      <c r="G35" s="263"/>
      <c r="H35" s="263"/>
      <c r="I35" s="263"/>
      <c r="J35" s="263"/>
      <c r="K35" s="263"/>
      <c r="L35" s="264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38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11.58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92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11.58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11.58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31496062992125984" right="0.31496062992125984" top="0.35433070866141736" bottom="0.35433070866141736" header="0.19685039370078741" footer="0.11811023622047245"/>
  <pageSetup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8"/>
  <sheetViews>
    <sheetView topLeftCell="A4" workbookViewId="0">
      <selection activeCell="D14" sqref="D14:L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2">
        <f ca="1">MATCH(MID(CELL("nombrearchivo",'8'!E9),FIND("]", CELL("nombrearchivo",'8'!E9),1)+1,LEN(CELL("nombrearchivo",'8'!E9))-FIND("]",CELL("nombrearchivo",'8'!E9),1)),GENERAL!A6:A17,0)</f>
        <v>6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CE-P-05-2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3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4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5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MAYORGA RODRIGUEZ ANGELICA ADRIANA</v>
      </c>
      <c r="B10" s="256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7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LICENCIADO EN MATEMATICAS Y FISICA / UNIVERSIDAD DEL TOLIMA / 19-09-2003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NO REGISTRA</v>
      </c>
      <c r="F16" s="268"/>
      <c r="G16" s="268"/>
      <c r="H16" s="268"/>
      <c r="I16" s="268"/>
      <c r="J16" s="268"/>
      <c r="K16" s="268"/>
      <c r="L16" s="269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67"/>
      <c r="E18" s="268" t="str">
        <f ca="1">(INDIRECT("GENERAL!L"&amp;P2+5))</f>
        <v>MAGISTER EN EDUCACION / UNIVERSIDAD DEL TOLIMA / 12-12-2008</v>
      </c>
      <c r="F18" s="268"/>
      <c r="G18" s="268"/>
      <c r="H18" s="268"/>
      <c r="I18" s="268"/>
      <c r="J18" s="268"/>
      <c r="K18" s="268"/>
      <c r="L18" s="26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>
        <v>0</v>
      </c>
    </row>
    <row r="21" spans="1:17" ht="16.5" thickBot="1" x14ac:dyDescent="0.3">
      <c r="A21" s="36"/>
      <c r="B21" s="37"/>
      <c r="C21" s="168"/>
      <c r="D21" s="39"/>
      <c r="E21" s="39"/>
      <c r="F21" s="39"/>
      <c r="G21" s="39"/>
      <c r="H21" s="39"/>
      <c r="I21" s="39"/>
      <c r="J21" s="39"/>
      <c r="K21" s="39"/>
      <c r="L21" s="39"/>
      <c r="M21" s="168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1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 t="s">
        <v>198</v>
      </c>
      <c r="E25" s="263"/>
      <c r="F25" s="263"/>
      <c r="G25" s="263"/>
      <c r="H25" s="263"/>
      <c r="I25" s="263"/>
      <c r="J25" s="263"/>
      <c r="K25" s="263"/>
      <c r="L25" s="264"/>
      <c r="M25" s="29"/>
      <c r="N25" s="30">
        <v>0</v>
      </c>
      <c r="P25" s="43"/>
      <c r="Q25" s="43"/>
    </row>
    <row r="26" spans="1:17" ht="16.5" thickBot="1" x14ac:dyDescent="0.3">
      <c r="A26" s="36"/>
      <c r="B26" s="37"/>
      <c r="C26" s="168"/>
      <c r="D26" s="39"/>
      <c r="E26" s="39"/>
      <c r="F26" s="39"/>
      <c r="G26" s="39"/>
      <c r="H26" s="39"/>
      <c r="I26" s="39"/>
      <c r="J26" s="39"/>
      <c r="K26" s="39"/>
      <c r="L26" s="39"/>
      <c r="M26" s="168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8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8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48.75" customHeight="1" thickBot="1" x14ac:dyDescent="0.3">
      <c r="A35" s="265" t="s">
        <v>39</v>
      </c>
      <c r="B35" s="266"/>
      <c r="C35" s="28"/>
      <c r="D35" s="262" t="s">
        <v>199</v>
      </c>
      <c r="E35" s="263"/>
      <c r="F35" s="263"/>
      <c r="G35" s="263"/>
      <c r="H35" s="263"/>
      <c r="I35" s="263"/>
      <c r="J35" s="263"/>
      <c r="K35" s="263"/>
      <c r="L35" s="264"/>
      <c r="M35" s="29"/>
      <c r="N35" s="30">
        <v>0</v>
      </c>
    </row>
    <row r="36" spans="1:14" ht="16.5" thickBot="1" x14ac:dyDescent="0.3">
      <c r="A36" s="36"/>
      <c r="B36" s="37"/>
      <c r="C36" s="168"/>
      <c r="D36" s="39"/>
      <c r="E36" s="39"/>
      <c r="F36" s="39"/>
      <c r="G36" s="39"/>
      <c r="H36" s="39"/>
      <c r="I36" s="39"/>
      <c r="J36" s="39"/>
      <c r="K36" s="39"/>
      <c r="L36" s="39"/>
      <c r="M36" s="168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8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7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4"/>
      <c r="M57" s="8"/>
      <c r="N57" s="57" t="s">
        <v>48</v>
      </c>
    </row>
    <row r="58" spans="1:14" ht="36.7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6.75" customHeight="1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6.75" customHeight="1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6.75" customHeight="1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6.75" customHeight="1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6.75" customHeight="1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6.75" customHeight="1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4"/>
      <c r="M68" s="8"/>
      <c r="N68" s="57" t="s">
        <v>48</v>
      </c>
    </row>
    <row r="69" spans="1:14" ht="26.25" customHeight="1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26.25" customHeight="1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26.25" customHeight="1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6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4"/>
      <c r="K75" s="164"/>
      <c r="L75" s="82"/>
      <c r="M75" s="45"/>
      <c r="N75" s="94" t="s">
        <v>48</v>
      </c>
    </row>
    <row r="76" spans="1:14" ht="39" customHeight="1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9" customHeight="1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9" customHeight="1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4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7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7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55118110236220474" bottom="0.15748031496062992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GENERAL</vt:lpstr>
      <vt:lpstr>1</vt:lpstr>
      <vt:lpstr>2</vt:lpstr>
      <vt:lpstr>3</vt:lpstr>
      <vt:lpstr>4</vt:lpstr>
      <vt:lpstr>5</vt:lpstr>
      <vt:lpstr>6</vt:lpstr>
      <vt:lpstr>7</vt:lpstr>
      <vt:lpstr>8</vt:lpstr>
      <vt:lpstr>EVALUACIÓN DEL PERFIL</vt:lpstr>
      <vt:lpstr>INFORMACIÓN IMPORTANTE</vt:lpstr>
      <vt:lpstr>23</vt:lpstr>
      <vt:lpstr>10</vt:lpstr>
      <vt:lpstr>9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2014-04-28T17:30:09Z</cp:lastPrinted>
  <dcterms:created xsi:type="dcterms:W3CDTF">2014-02-18T13:10:52Z</dcterms:created>
  <dcterms:modified xsi:type="dcterms:W3CDTF">2014-04-30T05:16:01Z</dcterms:modified>
</cp:coreProperties>
</file>