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ARA PUBLICAR ESTEBAN\C\"/>
    </mc:Choice>
  </mc:AlternateContent>
  <bookViews>
    <workbookView xWindow="0" yWindow="0" windowWidth="24000" windowHeight="9435" tabRatio="500" firstSheet="1" activeTab="7"/>
  </bookViews>
  <sheets>
    <sheet name="GENERAL" sheetId="1" state="hidden" r:id="rId1"/>
    <sheet name="1" sheetId="24" r:id="rId2"/>
    <sheet name="2" sheetId="18" r:id="rId3"/>
    <sheet name="3" sheetId="19" r:id="rId4"/>
    <sheet name="4" sheetId="25" r:id="rId5"/>
    <sheet name="5" sheetId="21" r:id="rId6"/>
    <sheet name="EVALUACIÓN DEL PERFIL" sheetId="27" r:id="rId7"/>
    <sheet name="INFORMACIÓN IMPORTANTE" sheetId="28" r:id="rId8"/>
    <sheet name="6" sheetId="22" state="hidden" r:id="rId9"/>
    <sheet name="7" sheetId="23" state="hidden" r:id="rId10"/>
    <sheet name="98" sheetId="2" state="hidden" r:id="rId11"/>
    <sheet name="97" sheetId="20" state="hidden" r:id="rId12"/>
    <sheet name="10" sheetId="26" state="hidden" r:id="rId13"/>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21" l="1"/>
  <c r="P2" i="25"/>
  <c r="P2" i="19"/>
  <c r="P2" i="18"/>
  <c r="P2" i="24"/>
  <c r="A6" i="27" l="1"/>
  <c r="A7" i="27" s="1"/>
  <c r="A8" i="27" s="1"/>
  <c r="A9" i="27" s="1"/>
  <c r="A10" i="27" s="1"/>
  <c r="A11" i="27" s="1"/>
  <c r="A12" i="27" s="1"/>
  <c r="A13" i="27" s="1"/>
  <c r="A14" i="27" s="1"/>
  <c r="N35" i="21" l="1"/>
  <c r="N35" i="19" l="1"/>
  <c r="N25" i="18"/>
  <c r="N96" i="26" l="1"/>
  <c r="N88" i="26"/>
  <c r="I79" i="26"/>
  <c r="N78" i="26"/>
  <c r="N77" i="26"/>
  <c r="N76" i="26"/>
  <c r="K72" i="26"/>
  <c r="J72" i="26"/>
  <c r="I72" i="26"/>
  <c r="N71" i="26"/>
  <c r="N70" i="26"/>
  <c r="N69" i="26"/>
  <c r="K65" i="26"/>
  <c r="J65" i="26"/>
  <c r="I65" i="26"/>
  <c r="N64" i="26"/>
  <c r="N63" i="26"/>
  <c r="N62" i="26"/>
  <c r="N61" i="26"/>
  <c r="N60" i="26"/>
  <c r="N59" i="26"/>
  <c r="N58" i="26"/>
  <c r="N37" i="26"/>
  <c r="J10" i="26" s="1"/>
  <c r="N32" i="26"/>
  <c r="I10" i="26" s="1"/>
  <c r="N27" i="26"/>
  <c r="H10" i="26" s="1"/>
  <c r="N22" i="26"/>
  <c r="G10" i="26"/>
  <c r="F10" i="26"/>
  <c r="E10" i="26"/>
  <c r="C10" i="26"/>
  <c r="E5" i="26"/>
  <c r="E4" i="26"/>
  <c r="P2" i="26"/>
  <c r="N96" i="25"/>
  <c r="N88" i="25"/>
  <c r="I79" i="25"/>
  <c r="N78" i="25"/>
  <c r="N77" i="25"/>
  <c r="N76" i="25"/>
  <c r="K72" i="25"/>
  <c r="J72" i="25"/>
  <c r="I72" i="25"/>
  <c r="N71" i="25"/>
  <c r="N70" i="25"/>
  <c r="N69" i="25"/>
  <c r="K65" i="25"/>
  <c r="J65" i="25"/>
  <c r="I65" i="25"/>
  <c r="N64" i="25"/>
  <c r="N63" i="25"/>
  <c r="N62" i="25"/>
  <c r="N61" i="25"/>
  <c r="N60" i="25"/>
  <c r="N59" i="25"/>
  <c r="N58" i="25"/>
  <c r="N37" i="25"/>
  <c r="N32" i="25"/>
  <c r="N27" i="25"/>
  <c r="H10" i="25" s="1"/>
  <c r="N22" i="25"/>
  <c r="J10" i="25"/>
  <c r="I10" i="25"/>
  <c r="G10" i="25"/>
  <c r="F10" i="25"/>
  <c r="E10" i="25"/>
  <c r="C10" i="25"/>
  <c r="E5" i="25"/>
  <c r="E4" i="25"/>
  <c r="N96" i="24"/>
  <c r="N88" i="24"/>
  <c r="I79" i="24"/>
  <c r="N78" i="24"/>
  <c r="N77" i="24"/>
  <c r="N76" i="24"/>
  <c r="K72" i="24"/>
  <c r="J72" i="24"/>
  <c r="I72" i="24"/>
  <c r="N71" i="24"/>
  <c r="N70" i="24"/>
  <c r="N69" i="24"/>
  <c r="K65" i="24"/>
  <c r="J65" i="24"/>
  <c r="I65" i="24"/>
  <c r="N64" i="24"/>
  <c r="N63" i="24"/>
  <c r="N62" i="24"/>
  <c r="N61" i="24"/>
  <c r="N60" i="24"/>
  <c r="N59" i="24"/>
  <c r="N58" i="24"/>
  <c r="N37" i="24"/>
  <c r="N32" i="24"/>
  <c r="I10" i="24" s="1"/>
  <c r="N27" i="24"/>
  <c r="H10" i="24" s="1"/>
  <c r="N22" i="24"/>
  <c r="J10" i="24"/>
  <c r="G10" i="24"/>
  <c r="F10" i="24"/>
  <c r="E10" i="24"/>
  <c r="C10" i="24"/>
  <c r="E5" i="24"/>
  <c r="E4" i="24"/>
  <c r="N96" i="23"/>
  <c r="N88" i="23"/>
  <c r="I79" i="23"/>
  <c r="N78" i="23"/>
  <c r="N77" i="23"/>
  <c r="N76" i="23"/>
  <c r="K72" i="23"/>
  <c r="J72" i="23"/>
  <c r="I72" i="23"/>
  <c r="N71" i="23"/>
  <c r="N70" i="23"/>
  <c r="N69" i="23"/>
  <c r="K65" i="23"/>
  <c r="J65" i="23"/>
  <c r="I65" i="23"/>
  <c r="N64" i="23"/>
  <c r="N63" i="23"/>
  <c r="N62" i="23"/>
  <c r="N61" i="23"/>
  <c r="N60" i="23"/>
  <c r="N59" i="23"/>
  <c r="N58" i="23"/>
  <c r="N37" i="23"/>
  <c r="N32" i="23"/>
  <c r="I10" i="23" s="1"/>
  <c r="N27" i="23"/>
  <c r="H10" i="23" s="1"/>
  <c r="N22" i="23"/>
  <c r="J10" i="23"/>
  <c r="G10" i="23"/>
  <c r="F10" i="23"/>
  <c r="E10" i="23"/>
  <c r="C10" i="23"/>
  <c r="E5" i="23"/>
  <c r="E4" i="23"/>
  <c r="P2" i="23"/>
  <c r="N96" i="22"/>
  <c r="N88" i="22"/>
  <c r="I79" i="22"/>
  <c r="N78" i="22"/>
  <c r="N77" i="22"/>
  <c r="N76" i="22"/>
  <c r="K72" i="22"/>
  <c r="J72" i="22"/>
  <c r="I72" i="22"/>
  <c r="N71" i="22"/>
  <c r="N70" i="22"/>
  <c r="N69" i="22"/>
  <c r="N72" i="22" s="1"/>
  <c r="N73" i="22" s="1"/>
  <c r="N94" i="22" s="1"/>
  <c r="K65" i="22"/>
  <c r="J65" i="22"/>
  <c r="I65" i="22"/>
  <c r="N64" i="22"/>
  <c r="N63" i="22"/>
  <c r="N62" i="22"/>
  <c r="N61" i="22"/>
  <c r="N60" i="22"/>
  <c r="N59" i="22"/>
  <c r="N58" i="22"/>
  <c r="N37" i="22"/>
  <c r="J10" i="22" s="1"/>
  <c r="N32" i="22"/>
  <c r="N27" i="22"/>
  <c r="N22" i="22"/>
  <c r="I10" i="22"/>
  <c r="H10" i="22"/>
  <c r="G10" i="22"/>
  <c r="F10" i="22"/>
  <c r="E10" i="22"/>
  <c r="C10" i="22"/>
  <c r="E5" i="22"/>
  <c r="E4" i="22"/>
  <c r="P2" i="22"/>
  <c r="D20" i="22"/>
  <c r="E16" i="24"/>
  <c r="D14" i="25"/>
  <c r="D14" i="26"/>
  <c r="D20" i="23"/>
  <c r="N72" i="23" l="1"/>
  <c r="N73" i="23" s="1"/>
  <c r="N94" i="23" s="1"/>
  <c r="N72" i="25"/>
  <c r="N73" i="25" s="1"/>
  <c r="N94" i="25" s="1"/>
  <c r="N80" i="26"/>
  <c r="N95" i="26" s="1"/>
  <c r="N10" i="22"/>
  <c r="N72" i="24"/>
  <c r="N73" i="24" s="1"/>
  <c r="N94" i="24" s="1"/>
  <c r="N10" i="23"/>
  <c r="N72" i="26"/>
  <c r="N73" i="26" s="1"/>
  <c r="N94" i="26" s="1"/>
  <c r="N65" i="24"/>
  <c r="N66" i="24" s="1"/>
  <c r="N93" i="24" s="1"/>
  <c r="N97" i="24" s="1"/>
  <c r="N80" i="24"/>
  <c r="N95" i="24" s="1"/>
  <c r="N40" i="22"/>
  <c r="N92" i="22" s="1"/>
  <c r="N65" i="22"/>
  <c r="N66" i="22" s="1"/>
  <c r="N93" i="22" s="1"/>
  <c r="N80" i="22"/>
  <c r="N95" i="22" s="1"/>
  <c r="N40" i="23"/>
  <c r="N92" i="23" s="1"/>
  <c r="N65" i="23"/>
  <c r="N66" i="23" s="1"/>
  <c r="N93" i="23" s="1"/>
  <c r="N80" i="23"/>
  <c r="N95" i="23" s="1"/>
  <c r="N65" i="25"/>
  <c r="N66" i="25" s="1"/>
  <c r="N93" i="25" s="1"/>
  <c r="N80" i="25"/>
  <c r="N95" i="25" s="1"/>
  <c r="N10" i="26"/>
  <c r="N40" i="26"/>
  <c r="N92" i="26" s="1"/>
  <c r="N65" i="26"/>
  <c r="N66" i="26" s="1"/>
  <c r="N93" i="26" s="1"/>
  <c r="N10" i="25"/>
  <c r="N40" i="25"/>
  <c r="N92" i="25" s="1"/>
  <c r="N40" i="24"/>
  <c r="N92" i="24" s="1"/>
  <c r="N10" i="24"/>
  <c r="N96" i="21"/>
  <c r="N88" i="21"/>
  <c r="I79" i="21"/>
  <c r="N78" i="21"/>
  <c r="N77" i="21"/>
  <c r="N76" i="21"/>
  <c r="K72" i="21"/>
  <c r="J72" i="21"/>
  <c r="I72" i="21"/>
  <c r="N71" i="21"/>
  <c r="N70" i="21"/>
  <c r="N69" i="21"/>
  <c r="K65" i="21"/>
  <c r="J65" i="21"/>
  <c r="I65" i="21"/>
  <c r="N64" i="21"/>
  <c r="N63" i="21"/>
  <c r="N62" i="21"/>
  <c r="N61" i="21"/>
  <c r="N60" i="21"/>
  <c r="N59" i="21"/>
  <c r="N58" i="21"/>
  <c r="N37" i="21"/>
  <c r="N32" i="21"/>
  <c r="N27" i="21"/>
  <c r="H10" i="21" s="1"/>
  <c r="N22" i="21"/>
  <c r="J10" i="21"/>
  <c r="G10" i="21"/>
  <c r="F10" i="21"/>
  <c r="E10" i="21"/>
  <c r="C10" i="21"/>
  <c r="E5" i="21"/>
  <c r="E4" i="21"/>
  <c r="N96" i="20"/>
  <c r="N88" i="20"/>
  <c r="I79" i="20"/>
  <c r="N78" i="20"/>
  <c r="N77" i="20"/>
  <c r="N76" i="20"/>
  <c r="K72" i="20"/>
  <c r="J72" i="20"/>
  <c r="I72" i="20"/>
  <c r="N71" i="20"/>
  <c r="N70" i="20"/>
  <c r="N69" i="20"/>
  <c r="K65" i="20"/>
  <c r="J65" i="20"/>
  <c r="I65" i="20"/>
  <c r="N64" i="20"/>
  <c r="N63" i="20"/>
  <c r="N62" i="20"/>
  <c r="N61" i="20"/>
  <c r="N60" i="20"/>
  <c r="N59" i="20"/>
  <c r="N58" i="20"/>
  <c r="N37" i="20"/>
  <c r="N32" i="20"/>
  <c r="N27" i="20"/>
  <c r="N22" i="20"/>
  <c r="J10" i="20"/>
  <c r="I10" i="20"/>
  <c r="H10" i="20"/>
  <c r="G10" i="20"/>
  <c r="F10" i="20"/>
  <c r="E10" i="20"/>
  <c r="C10" i="20"/>
  <c r="E5" i="20"/>
  <c r="E4" i="20"/>
  <c r="P2" i="20"/>
  <c r="N96" i="19"/>
  <c r="N88" i="19"/>
  <c r="I79" i="19"/>
  <c r="N78" i="19"/>
  <c r="N77" i="19"/>
  <c r="N76" i="19"/>
  <c r="K72" i="19"/>
  <c r="J72" i="19"/>
  <c r="I72" i="19"/>
  <c r="N71" i="19"/>
  <c r="N70" i="19"/>
  <c r="N69" i="19"/>
  <c r="N72" i="19" s="1"/>
  <c r="N73" i="19" s="1"/>
  <c r="N94" i="19" s="1"/>
  <c r="K65" i="19"/>
  <c r="J65" i="19"/>
  <c r="I65" i="19"/>
  <c r="N64" i="19"/>
  <c r="N63" i="19"/>
  <c r="N62" i="19"/>
  <c r="N61" i="19"/>
  <c r="N60" i="19"/>
  <c r="N59" i="19"/>
  <c r="N58" i="19"/>
  <c r="N37" i="19"/>
  <c r="N32" i="19"/>
  <c r="I10" i="19" s="1"/>
  <c r="N27" i="19"/>
  <c r="N22" i="19"/>
  <c r="J10" i="19"/>
  <c r="H10" i="19"/>
  <c r="G10" i="19"/>
  <c r="F10" i="19"/>
  <c r="E10" i="19"/>
  <c r="C10" i="19"/>
  <c r="E5" i="19"/>
  <c r="E4" i="19"/>
  <c r="N96" i="18"/>
  <c r="N88" i="18"/>
  <c r="I79" i="18"/>
  <c r="N78" i="18"/>
  <c r="N77" i="18"/>
  <c r="N76" i="18"/>
  <c r="N80" i="18" s="1"/>
  <c r="N95" i="18" s="1"/>
  <c r="K72" i="18"/>
  <c r="J72" i="18"/>
  <c r="I72" i="18"/>
  <c r="N71" i="18"/>
  <c r="N70" i="18"/>
  <c r="N69" i="18"/>
  <c r="K65" i="18"/>
  <c r="J65" i="18"/>
  <c r="I65" i="18"/>
  <c r="N64" i="18"/>
  <c r="N63" i="18"/>
  <c r="N62" i="18"/>
  <c r="N61" i="18"/>
  <c r="N60" i="18"/>
  <c r="N59" i="18"/>
  <c r="N58" i="18"/>
  <c r="N37" i="18"/>
  <c r="N32" i="18"/>
  <c r="I10" i="18" s="1"/>
  <c r="N27" i="18"/>
  <c r="N22" i="18"/>
  <c r="J10" i="18"/>
  <c r="G10" i="18"/>
  <c r="F10" i="18"/>
  <c r="E10" i="18"/>
  <c r="C10" i="18"/>
  <c r="E5" i="18"/>
  <c r="E4" i="18"/>
  <c r="P2" i="2"/>
  <c r="E5" i="2"/>
  <c r="E4" i="2"/>
  <c r="N37" i="2"/>
  <c r="N32" i="2"/>
  <c r="N27" i="2"/>
  <c r="N22" i="2"/>
  <c r="E16" i="26"/>
  <c r="D14" i="22"/>
  <c r="D20" i="26"/>
  <c r="A10" i="22"/>
  <c r="E16" i="23"/>
  <c r="E18" i="23"/>
  <c r="A10" i="23"/>
  <c r="E18" i="24"/>
  <c r="D14" i="23"/>
  <c r="E16" i="18"/>
  <c r="A10" i="26"/>
  <c r="D14" i="20"/>
  <c r="A10" i="24"/>
  <c r="E18" i="26"/>
  <c r="D20" i="25"/>
  <c r="D20" i="24"/>
  <c r="A10" i="25"/>
  <c r="D14" i="24"/>
  <c r="E16" i="25"/>
  <c r="E16" i="22"/>
  <c r="E18" i="25"/>
  <c r="E16" i="21"/>
  <c r="D14" i="19"/>
  <c r="E18" i="22"/>
  <c r="D20" i="2"/>
  <c r="N72" i="18" l="1"/>
  <c r="N73" i="18" s="1"/>
  <c r="N94" i="18" s="1"/>
  <c r="N80" i="19"/>
  <c r="N95" i="19" s="1"/>
  <c r="N40" i="20"/>
  <c r="N92" i="20" s="1"/>
  <c r="N65" i="20"/>
  <c r="N66" i="20" s="1"/>
  <c r="N93" i="20" s="1"/>
  <c r="N97" i="20" s="1"/>
  <c r="N72" i="20"/>
  <c r="N73" i="20" s="1"/>
  <c r="N94" i="20" s="1"/>
  <c r="N80" i="20"/>
  <c r="N95" i="20" s="1"/>
  <c r="N65" i="21"/>
  <c r="N66" i="21" s="1"/>
  <c r="N93" i="21" s="1"/>
  <c r="N80" i="21"/>
  <c r="N95" i="21" s="1"/>
  <c r="N97" i="23"/>
  <c r="N72" i="21"/>
  <c r="N73" i="21" s="1"/>
  <c r="N94" i="21" s="1"/>
  <c r="N97" i="26"/>
  <c r="N65" i="18"/>
  <c r="N66" i="18" s="1"/>
  <c r="N93" i="18" s="1"/>
  <c r="N65" i="19"/>
  <c r="N66" i="19" s="1"/>
  <c r="N93" i="19" s="1"/>
  <c r="N97" i="25"/>
  <c r="N97" i="22"/>
  <c r="N40" i="21"/>
  <c r="N92" i="21" s="1"/>
  <c r="N10" i="20"/>
  <c r="N40" i="19"/>
  <c r="N92" i="19" s="1"/>
  <c r="N97" i="19" s="1"/>
  <c r="N10" i="19"/>
  <c r="N40" i="18"/>
  <c r="N92" i="18" s="1"/>
  <c r="N97" i="18" s="1"/>
  <c r="N40" i="2"/>
  <c r="I10" i="21"/>
  <c r="N10" i="21" s="1"/>
  <c r="H10" i="18"/>
  <c r="N10" i="18" s="1"/>
  <c r="Z2" i="1"/>
  <c r="A10" i="18"/>
  <c r="D14" i="18"/>
  <c r="D20" i="20"/>
  <c r="E18" i="18"/>
  <c r="E18" i="2"/>
  <c r="D14" i="2"/>
  <c r="E16" i="20"/>
  <c r="A10" i="20"/>
  <c r="E16" i="2"/>
  <c r="E18" i="19"/>
  <c r="D20" i="18"/>
  <c r="D20" i="19"/>
  <c r="E18" i="21"/>
  <c r="D14" i="21"/>
  <c r="A10" i="21"/>
  <c r="E16" i="19"/>
  <c r="E18" i="20"/>
  <c r="A10" i="19"/>
  <c r="D20" i="21"/>
  <c r="A10" i="2"/>
  <c r="N97" i="21" l="1"/>
  <c r="E3" i="25"/>
  <c r="E3" i="26"/>
  <c r="E3" i="24"/>
  <c r="E3" i="23"/>
  <c r="E3" i="22"/>
  <c r="E3" i="19"/>
  <c r="E3" i="18"/>
  <c r="E3" i="20"/>
  <c r="E3" i="21"/>
  <c r="E3" i="2"/>
  <c r="Z1" i="1"/>
  <c r="E31" i="1" l="1"/>
  <c r="E30" i="1"/>
  <c r="N96" i="2" l="1"/>
  <c r="N88" i="2"/>
  <c r="I79" i="2"/>
  <c r="N78" i="2"/>
  <c r="N77" i="2"/>
  <c r="N76" i="2"/>
  <c r="K72" i="2"/>
  <c r="J72" i="2"/>
  <c r="I72" i="2"/>
  <c r="N71" i="2"/>
  <c r="N70" i="2"/>
  <c r="N72" i="2" s="1"/>
  <c r="N73" i="2" s="1"/>
  <c r="N94" i="2" s="1"/>
  <c r="N69" i="2"/>
  <c r="K65" i="2"/>
  <c r="J65" i="2"/>
  <c r="I65" i="2"/>
  <c r="N64" i="2"/>
  <c r="N63" i="2"/>
  <c r="N62" i="2"/>
  <c r="N61" i="2"/>
  <c r="N60" i="2"/>
  <c r="N59" i="2"/>
  <c r="N58" i="2"/>
  <c r="W6" i="1"/>
  <c r="U6" i="1"/>
  <c r="H10" i="2"/>
  <c r="G10" i="2"/>
  <c r="T6" i="1" s="1"/>
  <c r="F10" i="2"/>
  <c r="S6" i="1" s="1"/>
  <c r="E10" i="2"/>
  <c r="R6" i="1" s="1"/>
  <c r="C10" i="2"/>
  <c r="N80" i="2" l="1"/>
  <c r="N95" i="2" s="1"/>
  <c r="N65" i="2"/>
  <c r="N66" i="2" s="1"/>
  <c r="N93" i="2" s="1"/>
  <c r="Q6" i="1"/>
  <c r="I10" i="2"/>
  <c r="V6" i="1"/>
  <c r="J10" i="2"/>
  <c r="N10" i="2" l="1"/>
  <c r="N92" i="2"/>
  <c r="N97" i="2" s="1"/>
  <c r="X6" i="1"/>
</calcChain>
</file>

<file path=xl/sharedStrings.xml><?xml version="1.0" encoding="utf-8"?>
<sst xmlns="http://schemas.openxmlformats.org/spreadsheetml/2006/main" count="1230" uniqueCount="268">
  <si>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</si>
  <si>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</si>
  <si>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</si>
  <si>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</si>
  <si>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</si>
  <si>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</si>
  <si>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</si>
  <si>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</si>
  <si>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</si>
  <si>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</si>
  <si>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</si>
  <si>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</si>
  <si>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</si>
  <si>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</si>
  <si>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</si>
  <si>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</si>
  <si>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</si>
  <si>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</si>
  <si>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</si>
  <si>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</si>
  <si>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</si>
  <si>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</si>
  <si>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</si>
  <si>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</si>
  <si>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</si>
  <si>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</si>
  <si>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</si>
  <si>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</si>
  <si>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</si>
  <si>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</si>
  <si>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</si>
  <si>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</si>
  <si>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</si>
  <si>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</si>
  <si>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</si>
  <si>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</si>
  <si>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</si>
  <si>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</si>
  <si>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</si>
  <si>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</si>
  <si>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</si>
  <si>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</si>
  <si>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</si>
  <si>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</si>
  <si>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</si>
  <si>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</si>
  <si>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</si>
  <si>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</si>
  <si>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</si>
  <si>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</si>
  <si>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</si>
  <si>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</si>
  <si>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</si>
  <si>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</si>
  <si>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</si>
  <si>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</si>
  <si>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</si>
  <si>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</si>
  <si>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</si>
  <si>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</si>
  <si>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</si>
  <si>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</si>
  <si>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</si>
  <si>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</si>
  <si>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</si>
  <si>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</si>
  <si>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</si>
  <si>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</si>
  <si>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</si>
  <si>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</si>
  <si>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</si>
  <si>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</si>
  <si>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</si>
  <si>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</si>
  <si>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</si>
  <si>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</si>
  <si>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</si>
  <si>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</si>
  <si>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</si>
  <si>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</si>
  <si>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</si>
  <si>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</si>
  <si>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</si>
  <si>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</si>
  <si>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</si>
  <si>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</si>
  <si>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</si>
  <si>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</si>
  <si>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</si>
  <si>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</si>
  <si>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</si>
  <si>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</si>
  <si>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</si>
  <si>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</si>
  <si>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</si>
  <si>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</si>
  <si>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</si>
  <si>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NO REGISTRA</t>
  </si>
  <si>
    <t>CIENCIAS</t>
  </si>
  <si>
    <t>C-P-07-3</t>
  </si>
  <si>
    <t>QUINTANA CABEZA</t>
  </si>
  <si>
    <t xml:space="preserve">JORGE ENRIQUE </t>
  </si>
  <si>
    <t>jequintanac@hotmail.com</t>
  </si>
  <si>
    <t>CARRERA 14A No. 44-34 B/ PORTAL DE ARMERIA</t>
  </si>
  <si>
    <t>MONTERIA</t>
  </si>
  <si>
    <t>QUÍMICO/UNIVERSIDAD INDUSTRIAL DE SANTANDER/1988</t>
  </si>
  <si>
    <t>MAGISTER EN ADMINISTRACION DE EMPRESAS/UNIVERSIDAD DEL NORTE/1997/MASTER OF SCIENCE IN CHEMISTRY/UNIVERSIDAD INTERNACIONAL DE FLORIDA(ESA)/2012</t>
  </si>
  <si>
    <t xml:space="preserve">NO REGISTRA </t>
  </si>
  <si>
    <t>BARBOSA JAIMES</t>
  </si>
  <si>
    <t>LUIS OVEIMAR</t>
  </si>
  <si>
    <t>30167441829/6344000 EXT 1529</t>
  </si>
  <si>
    <t>oveimar@gmail.com</t>
  </si>
  <si>
    <t>CALLE 15 NO.25-46 EDIFICIO BELLADONA APTO.204 TORRE 1 B/ BARRIO SAN FRANCISCO</t>
  </si>
  <si>
    <t>BUCARAMANGA</t>
  </si>
  <si>
    <t>QUÍMICO/UNIVERSIDAD INDUSTRIAL DE SANTANDER/2006</t>
  </si>
  <si>
    <t>MAGISTER EN QUÍMICA/UNIVERSIDAD INDUSTRIAL DE SANTANDER/2009</t>
  </si>
  <si>
    <t>TRUJILLO GUIZA</t>
  </si>
  <si>
    <t>MARTHA LILIANA</t>
  </si>
  <si>
    <t>mmlitg@gmail.com</t>
  </si>
  <si>
    <t>CALLE 52A No. 9-26 APTO 701</t>
  </si>
  <si>
    <t>BOGOTA</t>
  </si>
  <si>
    <t>LICENCIADA EN BIOLOGIA Y QUIMICA/UNIVERSIDAD DEL TOLIMA/1993</t>
  </si>
  <si>
    <t>MAGISTER EN BIOQUIMICA /UNIVERSIDAD NACIONAL /2000</t>
  </si>
  <si>
    <t>DOCTOR EN ENDOCRINOLOGIA /UNIVERSIDAD SANTIAGO DE COMPOSTELA (ESPAÑA)/2013</t>
  </si>
  <si>
    <t>MEJIA DORIA</t>
  </si>
  <si>
    <t>CLARA MARIA</t>
  </si>
  <si>
    <t>cmmejia@uniquindio.edu.co</t>
  </si>
  <si>
    <t>CALLE 22NORTE NO. 19-170 URB BOSQUEZ DE PALERMO BLOQUE 9 APTO 201</t>
  </si>
  <si>
    <t>ARMENIA</t>
  </si>
  <si>
    <t>TECNOLOGIA EN QUIMICA EN PRODUCTOS VEGETALES/UNIVERSIDAD DEL QUINDIO/1999/ QUIMICO/UNIVERSIDAD DEL QUINDIO/2001</t>
  </si>
  <si>
    <t>MEGISTER EN BIOLOGIA MOLECULAR Y BIOTECNOLOGIA</t>
  </si>
  <si>
    <t>MIRANDA MURILLO</t>
  </si>
  <si>
    <t>LUISA MARGARITA</t>
  </si>
  <si>
    <t>CARRERA 3 NO 83 - 03 EL PALMAR 1 ENTRADA 1 CASA 6</t>
  </si>
  <si>
    <t>IBAGUE</t>
  </si>
  <si>
    <t>rectoriacadi@gmail.com</t>
  </si>
  <si>
    <t>LICENCIATURA EN BIOLOGIA Y QUIMICA/UNIVERSIDAD DEL TOLIMA/1997</t>
  </si>
  <si>
    <t>MAESTRIA EN CIENCIAS QUIMICA/UNIVERSIDAD NACIONAL DE COLOMBIA/2007</t>
  </si>
  <si>
    <t>GARZON SALCEDO</t>
  </si>
  <si>
    <t>LUIS CARLOS ARTURO</t>
  </si>
  <si>
    <t>Icgarzons@unal.edu.co</t>
  </si>
  <si>
    <t>CALLE 95 NO 71-11. INTERIOR 1 APTO 1504</t>
  </si>
  <si>
    <t>BOGOTA D.C</t>
  </si>
  <si>
    <t>QUIMICO FARMACEUTICO/UNIVERSIDAD NACIONAL DE COLOMBIA/2004</t>
  </si>
  <si>
    <t>DOCTOR EN CIENCIAS QUIMICA/ UNIVERSIDAD NACIONAL DE COLOMBIA/ PENDIENTE CEREMONIA DE GRADUACION</t>
  </si>
  <si>
    <t>DUEÑAS GOMEZ</t>
  </si>
  <si>
    <t>YENNY MARITZA</t>
  </si>
  <si>
    <t>yemadugo@gmail.com</t>
  </si>
  <si>
    <t>CALLE 12 NO 71C-20 TORRE 1 APTO 904</t>
  </si>
  <si>
    <t>QUIMICO DE ALIMENTOS /UNIVERSIDAD PEDAGOGICA Y TECNOLOGICA DE COLOMBIA/2004</t>
  </si>
  <si>
    <t>MAGISTER EN CIENCIAS QUIMICA/UNIVERSIDAD NACIONAL DE COLOMBIA/2007</t>
  </si>
  <si>
    <t>NO CUMPLE EL PERFIL - LA EXPERIENCIA INVESTIGATIVA QUE REGISTRA NO ES EN EL ÁREA DEL CONCURSO- NO PRESENTA EXPERIENCIA DOCENTE.</t>
  </si>
  <si>
    <t>NO CUMPLE EL PERFIL - LA EXPERIENCIA INVESTIGATIVA Y DOCENTE QUE REGISTRA NO ES EN EL ÁREA DEL CONCURSO.</t>
  </si>
  <si>
    <t xml:space="preserve">HERNANDEZ CARVAJAL </t>
  </si>
  <si>
    <t>2664706-3164702904</t>
  </si>
  <si>
    <t xml:space="preserve">tolihernandez@hotmail.com </t>
  </si>
  <si>
    <t>CALLE 25 N° 4A-45</t>
  </si>
  <si>
    <t>NO CUMPLE EL PERFIL - LA EXPERIENCIA INVESTIGATIVA QUE REGISTRA NO ES EN EL ÁREA DEL CONCURSO- LA EXPERIENCIA EN  DOCENCIA UNIVERSITARIA ES INFERIOR A UN AÑO.</t>
  </si>
  <si>
    <t xml:space="preserve">ESTUDIO DE DOCTORADO EN QUÍMICA/UNIVERSIDAD INDUSTRIAL DE SANTANDER (PENDIANTE DE CEREMONIA DE GRADO) </t>
  </si>
  <si>
    <t>NEW BIOTECNOLOGY, 4 AUTORES, AÑO 2010, CATEGORÍA A1: 2 PTOS. - JOURNAL MOLECULAR CATALISYS B: ENZYMATIC, 4 AUTORES, CATEGORÍA A1, AÑO 2011: 2 PTOS. - PROCESS BIOCHEMISTRY, (PRIMER ARTÍCULO) 5 AUTORES, CATEGORÍA A1, AÑOS 2012: 1,6 PTOS. - (SEGUNDO ARTÍCULO) 4 AUTORES, CATEGORÍA A1, AÑOS 2012: 2 PTOS. -(TERCER ARTÍCULO) 6 AUTORES, CATEGORÍA A1, AÑOS 2012: 1,33 PTOS.- (CUARTO ARTÍCULO) 4 AUTORES, CATEGORÍA A1, AÑOS 2012: 2 PTOS. EXDECE TOTAL DE PUNTOS POR PRODUCCIÓN.</t>
  </si>
  <si>
    <r>
      <t>MINISTERIO DE ECONOMÍA Y COMPETITIVIDAD DEL 29 DE SEPTIEMBRE DE 2011 AL 13DE ABRIL DE 2012: 0,54 AÑOS.</t>
    </r>
    <r>
      <rPr>
        <b/>
        <sz val="10"/>
        <rFont val="Arial"/>
        <family val="2"/>
      </rPr>
      <t xml:space="preserve">
UNIVERSIDAD INDUSTRIAL DE SANTANDER</t>
    </r>
    <r>
      <rPr>
        <sz val="10"/>
        <rFont val="Arial"/>
        <family val="2"/>
      </rPr>
      <t xml:space="preserve">
DEL 12 DE FEBRERO AL 13 DE JUNIO DE 2007: 0,34 AÑOS. 
26 DE OCTUBRE AL 30 DE DICIEMBRE DE 2007: 0,18 AÑÑOS. 
DEL 24 DE ENERO AL 20 DE FEBRERO DE 2014: 0,075 AÑOS.
NO REGISTRA NI CERTIFICA MÁS EXPERIENCIA PROFESIONAL</t>
    </r>
  </si>
  <si>
    <t>UNIVERSIDAD INDUSTRIAL DE SANTANDER, DOCENTE CATEDRÁTICO, 961 HORAS EQUIVALENTE A 2 AÑOS. - UNIVERSIDAD DE SANTANDER - UDES, DOCENTE TIEMPOL COMPLETO 3 SEMESTRE: 1,5 AÑOS.
NO REGISTRA NI CERTIFICA MÁS EXPERIENCIA DOCENTE.</t>
  </si>
  <si>
    <t>UNIVERSIDAD DEL TOLIMA, AUXILIAR INVESTIGATIVA 
DESDE EL 6 DE SEPTIEMBRE AL 16 DE DICIEMBRE DE 1994 Y DESDE EL 16 DE FEBRERO AL 15 JUNIO DE 1995: TOTAL 0,61 AÑOS.
DEPARTAMENTO DE FISIOLOGÍA DE LA UNIVERSIDAD SANTIAGO DE COMPOSTELA
DESDE 11 DE NOVIEMBRE A 31 DE DICIEMBRE DE 2008 Y DEL 3 DE ENERO A 20 DE SEPTIEMBRE DE 2009 Y DEL 15 DE DICEMBRE AL 31 DE DICIEMBRE DE 2008 Y DEL 2 DE FEBRERO A 20 DE SEPTIEMBRE DE 2009.TOTAL AÑOS 1,06. - DEL 21 DE DICIEMBRE DE 2007 AL 20 DE DICIEMBRE DE 2008: 1 AÑO. - DEL 1 DE ENERO DE 2008 AL 21 DE NOVIEMBRE DE 2008: 0,89 AÑOS. - DESDEEL 25 DE FEBRERO DE 2008 AL 31 DE JULIO DE 2009: 1,43 AÑOS.- DEL 1 DE OCTUBRE AL 11 DE DICIEMBRE DE 2009: 0,19 AÑOS
UNIDAD DEPARTAMENTAL ESPECIALIZADA DE COFINANCIACIÓN UDECO-TOLIMA, NO RE RECONOCE POR NO ESTABLECER EL PERIODO EXACTO DE INICIO Y FINALIZACIÓN. -  AÚN Y CON AL EXPERIENCIA REGISTRADA EXCEDE EL TOTAL DE PUNTOS.</t>
  </si>
  <si>
    <t>UNIVERSIDAD ANTONIO NARIÑO, TIEMPO COMPLETO SEMESTRE B DE 2011: 0,5 PTOS. - A Y B DE 2012 TIEMPO COMPLETO: 1 PTO. - A Y B DE 2013 PARCIAL DE ACUERDO AL CERTIFICADO QUE REGISTRA HASTA EL MES DE AGOSTO: 0,8 PTOS. 
UNIVERSIDAD DEL TOLIMA, CATEDRA, PARA 638 HORAS PARA UN TOTAL DE 1,33 PTOS.
CATEDRAS, ADICIONALES UT, PARA 930 HORAS PARA UN TOTAL DE 1,94.
EXCEDE EL TOTAL DE PUNTOS.</t>
  </si>
  <si>
    <t xml:space="preserve">EN LOS REGISTRO APARECE PUBLICACIÓN DE ARTÍCULOS, SIN EMBARGO NO ES PROCEDENTE ASIGNAR PUNTOS POR ESTE CONCEPTO DADO QUE NO CUMPLE CON LOS REQUISITOS EXIGIDOS EN LOS TÉRMINOS DE REFERENCIA DE LA CONVOCATORIA. - LIBRO OBESIDAD Y ENFERMEDADES ASOCIADAS, AÑO 2013, ISBN: 978958761488-6, AUTORES 26, EDITORIAL UNIVERSIDAD NACIONAL DE COLOMBIA, CORRESPONDE A 0,38 PTOS. - PONENCIA, RESUMEN EN EL 54 CONGRESO NACIONAL DE LA SOCIEDAD ESPAÑOLA DE ENDROCRINOLOGÍA Y NUTRICIÓN, AUTORES 3, AÑO 2012: TOTAL 0,2 PTOS. LOS DEMÁS CERTIFICADOS DE PONENCIAS NO ANEXAN PUBLICACIÓN DE LAS MEMORIAS POR ELLO NO SON SUSCEPTIBLES DE ASIGNACIÓN DE PUNTOS. - LA PRODUCCIÓN INTELECTUAL ANTERIOR A MARZO DE 2009 NO APLICA POR NO CORRESPONDER A LOS ÚLTIMOS 5 AÑOS.      </t>
  </si>
  <si>
    <t>NO CUMPLE EL PERFIL - EL TÍTULO DE POSGRADO NO CORRESPONDE AL ÁRE DE LA CONVOCATORIA.</t>
  </si>
  <si>
    <t xml:space="preserve">INSTITUO COLOMBO VENEZOLANO, DESDE 12 DE ABRIL DE 1997 AL 31 DE DICIEMBRE DE 2009, SÓLO SE RECONOCE DESPUES DE LA FECHA DE GRADO. EXCEDE MÁS DE 5 AÑOS. EXCEDE TOTAL PUNTOS.  </t>
  </si>
  <si>
    <t>CORPORACIÓN UNIVERSITARIA ADVENTISTA, 
PARA UN TOTAL DE 1,88 PTOS. 
PARA UN TOTAL DE 2,09 PTOS
TIEMPO COMPLETO 1 AÑO: UN PUNTO.
TIEMPO COMPLETO 1 AÑO: UN PUNTO.
EXCEDE EL TOTAL DE PUNTOS</t>
  </si>
  <si>
    <t>LICENCIADO EN BIOLOGÍA Y QUÍMICA / UNIVERSIDAD DEL TOLIMA/ 2003</t>
  </si>
  <si>
    <t xml:space="preserve">ESPECIALISTA EN QUÍMICA DE PRODUCTOS NATURALES/ UNIVERSIDAD DEL TOLIMA/ 2004 </t>
  </si>
  <si>
    <t>MAGISTER EN CIENCIAS FARMACEÚTICAS/ UNIVERSIDAD NACAIONAL DE COLOMBIA/ 2012</t>
  </si>
  <si>
    <t>ESTUDIOS DE DOCTORADO EN CIENCIAS FARMACEÚTICAS/ UNIVERSIDAD NACIONAL DE COLOMBIA</t>
  </si>
  <si>
    <t>GUEVARA BRAVO</t>
  </si>
  <si>
    <t>CARLOS ALBERTO</t>
  </si>
  <si>
    <t>caguevara@uniquindio.edu.co</t>
  </si>
  <si>
    <t>BARRIO VILLA DIANA MANZANA H CASA 15</t>
  </si>
  <si>
    <t>CIRCACIA - QUINDIO</t>
  </si>
  <si>
    <t>QUÍMICO/ UNIVERSIDAD DEL QUINDIO/ 1998</t>
  </si>
  <si>
    <t>DOCTORADO EN CIENCIAS QUÍMICAS/ UNIVERSIDAD DE ANTIOQUIA/ 2011</t>
  </si>
  <si>
    <t>Universidad del Tolima: del 4/04 -30/05/2003 = 56 días 
25/08 - 5/12/2003 = 100 días
9/02- 28/05/2004= 109 días
17/08 - 26/11/2004 = 99 días
= 364 días = 1,0 años
Colegio Champagnat: del 25/04 - 09/12/2006 = 584 días = 1,6
Colegio Latino: 300 días = 0,83</t>
  </si>
  <si>
    <t>Universidad del Tolima: del 8/09/2003 al 28/06/2013 = 4,690 horas = 9,8 años
Excede el tope máximo de puntos</t>
  </si>
  <si>
    <t>Revista Cubana de Plantas Medicinales "Estudio fitoquímico…"; categoría A1; 2013; 2 autores = 4 puntos
Revista Cubana de Farmacia "Evaluación de la actividad…"; categoría A1; 2010; 3 autores = 4 puntos
Revista Cubana de Plantas Medicinales, categoría A1; 2013, 2 autores= 4 ptos
Excede total de puntos.</t>
  </si>
  <si>
    <t xml:space="preserve">INFORMACIÓN TECNOLÓGICA, CATEGORÍA A1, 4 AUTORES, AÑO 2012: 2 PTOS. - IX CONGRESO COOMBIANO DE FITOQUÍMICA, AUTORES, 4 AUTORES NO APLICA POR SER DEL AÑO 2007, EL ARTÍCULO DE REVISTA ACTUALIDAD BIOLÓGICA ES DEL 2005 NO APLICA, DE LA REVISTA INVESTIGACIÓN UNIVERSIDAD DEL QUINDIO ES DEL 2004 NO APLICA. </t>
  </si>
  <si>
    <t>UNIVERSIDAD DEL QUINDÍO, TIEMPO COMPLETO 3,5 SEMESTRES PARA UN TOTAL DE 1,75 PTOS. - CATEDRÁS SON 412 HORAS PARA UN TOTAL DE 0,85
UNIVERDAD GRAN COLOMBIA CÁTEDRAS 120 HORAS PARA UN TOTAL DE 0,25 PTOS
UNIVERSIDAD TECNOLÓGICA DE PEREIRA CÁTEDRAS 436 HORAS PARA UN TOTAL DE 0,90 PTOS Y DOCENCIA DE MEDIO TIEMPO 5 SEMESTRES PARA UN TOTAL DE 1,25 PTOS. UN SEMESTRE DE TIEMPO COMPLETO PARA UN TOTAL DE 0,5. EXCEDE TOTAL DE PUNTOS.</t>
  </si>
  <si>
    <t>UNIVERSIDAD DEL QUINDIO, AUXILIAR DE LABORATORIO DEL 10 DE JULIO AL 22 DE DICIEMBRE DE 2000, DEL 24 DE ENERO AL 20 DE JUNIO DE 2000, DEL 2 DE AGOSTO AL 24 DE DICIEMBRE DE 1999, DEL 4 DE ENERO AL 4 DE MAYO DE 1999, DEL 5 DE MAYO AL 19 DE JULIO DE 1999, DEL 17 DE NOVIEMBRE AL 31 DE DICIEMBRE DE 1998, 15 DE ABRIL AL 14 DE OCTUBRE DE 2005, 16 DE OCTUBRE AL 31 DE DICIEMBRE DE 2008, DEL 2 DE ENERO AL 30 DE JUNIO DE 2006, TOTAL 1125 DÍAS PARA UN TOTAL DE 3,13 PUNTOS.</t>
  </si>
  <si>
    <t>PRODUCCIÓN + LIMPIA, AÑO 2013, 1 AUTOR, CATEGORÍA A2,: 4 PTOS. - UNA CIENCIA, AÑO 2010, PRIMER ARTÍCULO, 2 AUTORES, REVISTA NO INDEXADA 0,5 PUNTOS. - SEGUNDO ARTÍCULO, AÑO 2013, 2 AUTORES, REVISTA NO INDEXADA 0,5 PUNTOS. NO PRESENTA MÁS PRODUCCIÓN SUSCEPTIBLE DE ASIGNACIÓN DE PUNTOS.</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</si>
  <si>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</si>
  <si>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</si>
  <si>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</si>
  <si>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</si>
  <si>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</si>
  <si>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</si>
  <si>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</si>
  <si>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</si>
  <si>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</si>
  <si>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</si>
  <si>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 xml:space="preserve">CIENCIAS </t>
  </si>
  <si>
    <t>X</t>
  </si>
  <si>
    <t>PRESELECCIONADO</t>
  </si>
  <si>
    <t>VAC/BENÍTEZ/YOLANDA O.</t>
  </si>
  <si>
    <t xml:space="preserve">                                                           EVALUACIÓN DE LAS HOJAS DE VIDA PARA EL CUMPLIMIENTO DEL PERFIL DE LOS ASPIRANTES AL CÓDIGO DE CONCURSO C-P-07-3</t>
  </si>
  <si>
    <t xml:space="preserve">HERNANDEZ CARVAJAL JORGE ENRIQUE </t>
  </si>
  <si>
    <t>ESPECIALISTA EN QUÍMICA DE PRODUCTOS NATURALES/ UNIVERSIDAD DEL TOLIMA/ 2004 
MAGISTER EN CIENCIAS FARMACEÚTICAS/ UNIVERSIDAD NACAIONAL DE COLOMBIA/ 2012
ESTUDIOS DE DOCTORADO EN CIENCIAS FARMACEÚTICAS/ UNIVERSIDAD NACIONAL DE COLOMBIA</t>
  </si>
  <si>
    <t>BARBOSA JAIMES LUIS OVEIMAR</t>
  </si>
  <si>
    <t>TRUJILLO GUIZA MARTHA LILIANA</t>
  </si>
  <si>
    <t xml:space="preserve">MAGISTER EN QUÍMICA/UNIVERSIDAD INDUSTRIAL DE SANTANDER/2009
ESTUDIO DE DOCTORADO EN QUÍMICA/UNIVERSIDAD INDUSTRIAL DE SANTANDER (PENDIANTE DE CEREMONIA DE GRADO) </t>
  </si>
  <si>
    <t>MAGISTER EN BIOQUIMICA /UNIVERSIDAD NACIONAL /2000
DOCTOR EN ENDOCRINOLOGIA /UNIVERSIDAD SANTIAGO DE COMPOSTELA (ESPAÑA)/2013</t>
  </si>
  <si>
    <t>MIRANDA MURILLO LUISA MARGARITA</t>
  </si>
  <si>
    <t>GUEVARA BRAVO CARLOS ALBERTO</t>
  </si>
  <si>
    <t>QUINTANA CABEZA JORGE ENRIQUE</t>
  </si>
  <si>
    <t>MEJIA DORIA CLARA MARIA</t>
  </si>
  <si>
    <t>GARZON SALCEDO LUIS CARLOS ARTURO</t>
  </si>
  <si>
    <t>DUEÑAS GOMEZ YENNY MARITZA</t>
  </si>
  <si>
    <r>
      <t xml:space="preserve">NO PRESELECCIONADO
</t>
    </r>
    <r>
      <rPr>
        <sz val="9"/>
        <rFont val="Arial"/>
        <family val="2"/>
      </rPr>
      <t>LA EXPERIENCIA INVESTIGATIVA Y DOCENTE QUE REGISTRA NO ES EN EL ÁREA DEL CONCURSO.</t>
    </r>
  </si>
  <si>
    <r>
      <t xml:space="preserve">NO PRESELECCIONADO
</t>
    </r>
    <r>
      <rPr>
        <sz val="9"/>
        <rFont val="Arial"/>
        <family val="2"/>
      </rPr>
      <t>EL TÍTULO DE POSGRADO NO CORRESPONDE AL REQUERIDO EN EL PERFIL</t>
    </r>
  </si>
  <si>
    <r>
      <t xml:space="preserve">NO PRESELECCIONADO
</t>
    </r>
    <r>
      <rPr>
        <sz val="9"/>
        <rFont val="Arial"/>
        <family val="2"/>
      </rPr>
      <t xml:space="preserve"> LA EXPERIENCIA INVESTIGATIVA QUE REGISTRA NO ES EN EL ÁREA DEL CONCURSO- LA EXPERIENCIA EN  DOCENCIA UNIVERSITARIA ES INFERIOR A UN AÑO.</t>
    </r>
  </si>
  <si>
    <r>
      <t xml:space="preserve">NO PRESELECCIONADO
</t>
    </r>
    <r>
      <rPr>
        <sz val="9"/>
        <rFont val="Arial"/>
        <family val="2"/>
      </rPr>
      <t>LA EXPERIENCIA INVESTIGATIVA QUE REGISTRA NO ES EN EL ÁREA DEL CONCURSO- NO PRESENTA EXPERIENCIA DOCENTE.</t>
    </r>
  </si>
  <si>
    <t xml:space="preserve">QUÍMICO, QUÍMICO FARMACÉUTICO, LICENCIADO EN 
BIOLOGÍA Y QUÍMICA O LICENCIADO EN QUÍMICA, CON 
MAESTRÍA O DOCTORADO EN EL ÁREA DE LAS CIENCIAS 
QUÍMICAS, CON EXPERIENCIA MÍNIMA DE UN AÑO EN 
DOCENCIA UNIVERSITARIA O INVESTIGATIVA EN EL ÁREA DE LA 
BIOQUÍMICA.  
</t>
  </si>
  <si>
    <t>6</t>
  </si>
  <si>
    <t>2</t>
  </si>
  <si>
    <t>3</t>
  </si>
  <si>
    <t>7</t>
  </si>
  <si>
    <t>5</t>
  </si>
  <si>
    <t>8</t>
  </si>
  <si>
    <t>9</t>
  </si>
  <si>
    <t>1</t>
  </si>
  <si>
    <t>4</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</si>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</sst>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2"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Narrow"/>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s>
  <fills count="8">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67">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0" fontId="26" fillId="0" borderId="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9" fillId="0" borderId="0" xfId="0" applyFont="1" applyBorder="1" applyAlignment="1">
      <alignment horizontal="center"/>
    </xf>
    <xf numFmtId="0" fontId="9" fillId="7" borderId="1" xfId="4" applyFont="1" applyFill="1" applyBorder="1" applyAlignment="1">
      <alignment horizontal="center" vertical="center" wrapText="1"/>
    </xf>
    <xf numFmtId="0" fontId="17" fillId="7" borderId="1" xfId="4" applyFont="1" applyFill="1" applyBorder="1" applyAlignment="1">
      <alignment horizontal="center" vertical="center" wrapText="1"/>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0" fontId="2" fillId="0" borderId="46" xfId="0" applyFont="1" applyFill="1" applyBorder="1" applyAlignment="1">
      <alignment horizontal="center"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7" fillId="0" borderId="49" xfId="4" applyFont="1" applyBorder="1" applyAlignment="1">
      <alignment horizontal="center" vertical="center" wrapText="1"/>
    </xf>
    <xf numFmtId="49" fontId="7" fillId="0" borderId="7" xfId="4" applyNumberFormat="1" applyFont="1" applyFill="1" applyBorder="1" applyAlignment="1">
      <alignment horizontal="justify" vertical="center" wrapText="1"/>
    </xf>
    <xf numFmtId="0" fontId="8" fillId="0" borderId="7" xfId="4" applyFont="1" applyBorder="1" applyAlignment="1">
      <alignment horizontal="center" vertical="center" wrapText="1"/>
    </xf>
    <xf numFmtId="2" fontId="13" fillId="0" borderId="7" xfId="4" applyNumberFormat="1" applyFont="1" applyBorder="1" applyAlignment="1">
      <alignment horizontal="center" vertical="center" wrapText="1"/>
    </xf>
    <xf numFmtId="0" fontId="9" fillId="0" borderId="50" xfId="4" applyFont="1" applyBorder="1" applyAlignment="1">
      <alignment horizontal="center" vertical="center" wrapText="1"/>
    </xf>
    <xf numFmtId="0" fontId="7" fillId="0" borderId="51" xfId="4" applyFont="1" applyBorder="1" applyAlignment="1">
      <alignment horizontal="center" vertical="center" wrapText="1"/>
    </xf>
    <xf numFmtId="49" fontId="7" fillId="0" borderId="52" xfId="4" applyNumberFormat="1" applyFont="1" applyFill="1" applyBorder="1" applyAlignment="1">
      <alignment horizontal="justify" vertical="center" wrapText="1"/>
    </xf>
    <xf numFmtId="0" fontId="2" fillId="0" borderId="52" xfId="0" applyFont="1" applyFill="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31"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7" fillId="6" borderId="16" xfId="1" applyNumberFormat="1" applyFill="1" applyBorder="1" applyAlignment="1" applyProtection="1">
      <alignment horizontal="justify" vertical="center" wrapText="1"/>
      <protection locked="0"/>
    </xf>
    <xf numFmtId="4" fontId="7" fillId="6" borderId="21" xfId="1" applyNumberFormat="1" applyFont="1" applyFill="1" applyBorder="1" applyAlignment="1" applyProtection="1">
      <alignment horizontal="justify" vertical="center" wrapText="1"/>
      <protection locked="0"/>
    </xf>
    <xf numFmtId="4" fontId="7" fillId="6" borderId="17" xfId="1" applyNumberFormat="1" applyFont="1" applyFill="1" applyBorder="1" applyAlignment="1" applyProtection="1">
      <alignment horizontal="justify" vertical="center" wrapText="1"/>
      <protection locked="0"/>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6"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30" fillId="0" borderId="46" xfId="4" applyNumberFormat="1" applyFont="1" applyBorder="1" applyAlignment="1">
      <alignment horizontal="center" vertical="center" wrapText="1"/>
    </xf>
    <xf numFmtId="2" fontId="30" fillId="0" borderId="7" xfId="4" applyNumberFormat="1" applyFont="1" applyBorder="1" applyAlignment="1">
      <alignment horizontal="center" vertical="center" wrapText="1"/>
    </xf>
    <xf numFmtId="2" fontId="30" fillId="0" borderId="52" xfId="4" applyNumberFormat="1" applyFont="1" applyBorder="1" applyAlignment="1">
      <alignment horizontal="center" vertical="center" wrapText="1"/>
    </xf>
    <xf numFmtId="0" fontId="27" fillId="0" borderId="0" xfId="0" applyFont="1" applyBorder="1" applyAlignment="1">
      <alignment horizontal="center"/>
    </xf>
    <xf numFmtId="0" fontId="28" fillId="0" borderId="0" xfId="0" applyFont="1" applyBorder="1" applyAlignment="1">
      <alignment horizontal="center"/>
    </xf>
    <xf numFmtId="0" fontId="9" fillId="7" borderId="61" xfId="4" applyFont="1" applyFill="1" applyBorder="1" applyAlignment="1">
      <alignment horizontal="center" vertical="center" wrapText="1"/>
    </xf>
    <xf numFmtId="0" fontId="9" fillId="7" borderId="64" xfId="4" applyFont="1" applyFill="1" applyBorder="1" applyAlignment="1">
      <alignment horizontal="center" vertical="center" wrapText="1"/>
    </xf>
    <xf numFmtId="0" fontId="9" fillId="7" borderId="13" xfId="4" applyFont="1" applyFill="1" applyBorder="1" applyAlignment="1">
      <alignment horizontal="center" vertical="center" wrapText="1"/>
    </xf>
    <xf numFmtId="0" fontId="9" fillId="7" borderId="15" xfId="4" applyFont="1" applyFill="1" applyBorder="1" applyAlignment="1">
      <alignment horizontal="center" vertical="center" wrapText="1"/>
    </xf>
    <xf numFmtId="0" fontId="9" fillId="7" borderId="2" xfId="4" applyFont="1" applyFill="1" applyBorder="1" applyAlignment="1">
      <alignment horizontal="center" vertical="center" wrapText="1"/>
    </xf>
    <xf numFmtId="0" fontId="9" fillId="7" borderId="3" xfId="4" applyFont="1" applyFill="1" applyBorder="1" applyAlignment="1">
      <alignment horizontal="center" vertical="center" wrapText="1"/>
    </xf>
    <xf numFmtId="2" fontId="8" fillId="7" borderId="2" xfId="4" applyNumberFormat="1" applyFont="1" applyFill="1" applyBorder="1" applyAlignment="1">
      <alignment horizontal="center" vertical="center" wrapText="1"/>
    </xf>
    <xf numFmtId="2" fontId="8" fillId="7"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57151</xdr:rowOff>
    </xdr:from>
    <xdr:to>
      <xdr:col>2</xdr:col>
      <xdr:colOff>676275</xdr:colOff>
      <xdr:row>2</xdr:row>
      <xdr:rowOff>142876</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1"/>
          <a:ext cx="21621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68</xdr:row>
      <xdr:rowOff>152400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53250" cy="131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olihernandez@hotmail.com" TargetMode="External"/><Relationship Id="rId3" Type="http://schemas.openxmlformats.org/officeDocument/2006/relationships/hyperlink" Target="mailto:mmlitg@gmail.com" TargetMode="External"/><Relationship Id="rId7" Type="http://schemas.openxmlformats.org/officeDocument/2006/relationships/hyperlink" Target="mailto:yemadugo@gmail.com" TargetMode="External"/><Relationship Id="rId2" Type="http://schemas.openxmlformats.org/officeDocument/2006/relationships/hyperlink" Target="mailto:oveimar@gmail.com" TargetMode="External"/><Relationship Id="rId1" Type="http://schemas.openxmlformats.org/officeDocument/2006/relationships/hyperlink" Target="mailto:jequintanac@hotmail.com" TargetMode="External"/><Relationship Id="rId6" Type="http://schemas.openxmlformats.org/officeDocument/2006/relationships/hyperlink" Target="mailto:Icgarzons@unal.edu.co" TargetMode="External"/><Relationship Id="rId5" Type="http://schemas.openxmlformats.org/officeDocument/2006/relationships/hyperlink" Target="mailto:rectoriacadi@gmail.com" TargetMode="External"/><Relationship Id="rId10" Type="http://schemas.openxmlformats.org/officeDocument/2006/relationships/printerSettings" Target="../printerSettings/printerSettings1.bin"/><Relationship Id="rId4" Type="http://schemas.openxmlformats.org/officeDocument/2006/relationships/hyperlink" Target="mailto:cmmejia@uniquindio.edu.co" TargetMode="External"/><Relationship Id="rId9" Type="http://schemas.openxmlformats.org/officeDocument/2006/relationships/hyperlink" Target="mailto:caguevara@uniquindio.edu.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80" zoomScaleNormal="80" workbookViewId="0">
      <selection activeCell="D10" sqref="D10"/>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205" t="s">
        <v>98</v>
      </c>
      <c r="B1" s="206"/>
      <c r="C1" s="206"/>
      <c r="D1" s="206"/>
      <c r="E1" s="206"/>
      <c r="F1" s="206"/>
      <c r="G1" s="206"/>
      <c r="H1" s="206"/>
      <c r="I1" s="206"/>
      <c r="J1" s="206"/>
      <c r="K1" s="206"/>
      <c r="L1" s="206"/>
      <c r="M1" s="206"/>
      <c r="N1" s="206"/>
      <c r="O1" s="206"/>
      <c r="P1" s="206"/>
      <c r="Q1" s="206"/>
      <c r="R1" s="206"/>
      <c r="S1" s="206"/>
      <c r="T1" s="206"/>
      <c r="U1" s="206"/>
      <c r="V1" s="206"/>
      <c r="W1" s="206"/>
      <c r="X1" s="206"/>
      <c r="Z1" s="121">
        <f>COUNTA(C:C)-1</f>
        <v>9</v>
      </c>
    </row>
    <row r="2" spans="1:26" ht="17.25" thickBot="1" x14ac:dyDescent="0.35">
      <c r="A2" s="205" t="s">
        <v>99</v>
      </c>
      <c r="B2" s="206"/>
      <c r="C2" s="206"/>
      <c r="D2" s="206"/>
      <c r="E2" s="206"/>
      <c r="F2" s="206"/>
      <c r="G2" s="206"/>
      <c r="H2" s="206"/>
      <c r="I2" s="206"/>
      <c r="J2" s="206"/>
      <c r="K2" s="206"/>
      <c r="L2" s="206"/>
      <c r="M2" s="206"/>
      <c r="N2" s="206"/>
      <c r="O2" s="206"/>
      <c r="P2" s="206"/>
      <c r="Q2" s="206"/>
      <c r="R2" s="206"/>
      <c r="S2" s="206"/>
      <c r="T2" s="206"/>
      <c r="U2" s="206"/>
      <c r="V2" s="206"/>
      <c r="W2" s="206"/>
      <c r="X2" s="206"/>
      <c r="Z2" s="1" t="str">
        <f>IF(RIGHT(LEFT(A2,FIND("-",A2)+1),1)="P","PLANTA","OCASIONAL")</f>
        <v>PLANTA</v>
      </c>
    </row>
    <row r="3" spans="1:26" s="1" customFormat="1" ht="13.5" customHeight="1" thickBot="1" x14ac:dyDescent="0.25">
      <c r="A3" s="212" t="s">
        <v>93</v>
      </c>
      <c r="B3" s="209" t="s">
        <v>91</v>
      </c>
      <c r="C3" s="209" t="s">
        <v>92</v>
      </c>
      <c r="D3" s="209" t="s">
        <v>89</v>
      </c>
      <c r="E3" s="209" t="s">
        <v>90</v>
      </c>
      <c r="F3" s="209" t="s">
        <v>0</v>
      </c>
      <c r="G3" s="209" t="s">
        <v>1</v>
      </c>
      <c r="H3" s="209" t="s">
        <v>2</v>
      </c>
      <c r="I3" s="202" t="s">
        <v>3</v>
      </c>
      <c r="J3" s="215" t="s">
        <v>4</v>
      </c>
      <c r="K3" s="216"/>
      <c r="L3" s="216"/>
      <c r="M3" s="217"/>
      <c r="N3" s="209" t="s">
        <v>5</v>
      </c>
      <c r="O3" s="209" t="s">
        <v>88</v>
      </c>
      <c r="P3" s="209" t="s">
        <v>6</v>
      </c>
      <c r="Q3" s="207" t="s">
        <v>16</v>
      </c>
      <c r="R3" s="207" t="s">
        <v>17</v>
      </c>
      <c r="S3" s="207" t="s">
        <v>18</v>
      </c>
      <c r="T3" s="207" t="s">
        <v>19</v>
      </c>
      <c r="U3" s="207" t="s">
        <v>20</v>
      </c>
      <c r="V3" s="207" t="s">
        <v>21</v>
      </c>
      <c r="W3" s="207" t="s">
        <v>22</v>
      </c>
      <c r="X3" s="202" t="s">
        <v>96</v>
      </c>
    </row>
    <row r="4" spans="1:26" s="1" customFormat="1" ht="15.75" customHeight="1" thickBot="1" x14ac:dyDescent="0.25">
      <c r="A4" s="213"/>
      <c r="B4" s="210"/>
      <c r="C4" s="210"/>
      <c r="D4" s="210"/>
      <c r="E4" s="210"/>
      <c r="F4" s="210"/>
      <c r="G4" s="210"/>
      <c r="H4" s="210"/>
      <c r="I4" s="203"/>
      <c r="J4" s="202" t="s">
        <v>7</v>
      </c>
      <c r="K4" s="123"/>
      <c r="L4" s="123" t="s">
        <v>8</v>
      </c>
      <c r="M4" s="124"/>
      <c r="N4" s="210"/>
      <c r="O4" s="210"/>
      <c r="P4" s="210"/>
      <c r="Q4" s="208"/>
      <c r="R4" s="208"/>
      <c r="S4" s="208"/>
      <c r="T4" s="208"/>
      <c r="U4" s="208"/>
      <c r="V4" s="208"/>
      <c r="W4" s="208"/>
      <c r="X4" s="203"/>
    </row>
    <row r="5" spans="1:26" s="1" customFormat="1" ht="13.5" customHeight="1" thickBot="1" x14ac:dyDescent="0.25">
      <c r="A5" s="214"/>
      <c r="B5" s="211"/>
      <c r="C5" s="211"/>
      <c r="D5" s="211"/>
      <c r="E5" s="211"/>
      <c r="F5" s="211"/>
      <c r="G5" s="211"/>
      <c r="H5" s="211"/>
      <c r="I5" s="204"/>
      <c r="J5" s="204"/>
      <c r="K5" s="124" t="s">
        <v>85</v>
      </c>
      <c r="L5" s="126" t="s">
        <v>86</v>
      </c>
      <c r="M5" s="126" t="s">
        <v>87</v>
      </c>
      <c r="N5" s="211"/>
      <c r="O5" s="211"/>
      <c r="P5" s="211"/>
      <c r="Q5" s="208"/>
      <c r="R5" s="208"/>
      <c r="S5" s="208"/>
      <c r="T5" s="208"/>
      <c r="U5" s="208"/>
      <c r="V5" s="208"/>
      <c r="W5" s="208"/>
      <c r="X5" s="204"/>
    </row>
    <row r="6" spans="1:26" s="1" customFormat="1" ht="63.75" x14ac:dyDescent="0.2">
      <c r="A6" s="199" t="s">
        <v>218</v>
      </c>
      <c r="B6" s="130" t="s">
        <v>94</v>
      </c>
      <c r="C6" s="125">
        <v>13353417</v>
      </c>
      <c r="D6" s="125" t="s">
        <v>100</v>
      </c>
      <c r="E6" s="169" t="s">
        <v>101</v>
      </c>
      <c r="F6" s="125">
        <v>7854665</v>
      </c>
      <c r="G6" s="127" t="s">
        <v>102</v>
      </c>
      <c r="H6" s="125" t="s">
        <v>103</v>
      </c>
      <c r="I6" s="125" t="s">
        <v>104</v>
      </c>
      <c r="J6" s="125" t="s">
        <v>105</v>
      </c>
      <c r="K6" s="125" t="s">
        <v>97</v>
      </c>
      <c r="L6" s="125" t="s">
        <v>106</v>
      </c>
      <c r="M6" s="125" t="s">
        <v>107</v>
      </c>
      <c r="N6" s="125">
        <v>11</v>
      </c>
      <c r="O6" s="125" t="s">
        <v>95</v>
      </c>
      <c r="P6" s="128" t="s">
        <v>152</v>
      </c>
      <c r="Q6" s="131">
        <f>'98'!C10</f>
        <v>0</v>
      </c>
      <c r="R6" s="151">
        <f>'98'!E10</f>
        <v>0</v>
      </c>
      <c r="S6" s="151">
        <f>'98'!F10</f>
        <v>0</v>
      </c>
      <c r="T6" s="151">
        <f>'98'!G10</f>
        <v>0</v>
      </c>
      <c r="U6" s="151">
        <f>'98'!N27</f>
        <v>0</v>
      </c>
      <c r="V6" s="151">
        <f>'98'!N32</f>
        <v>0</v>
      </c>
      <c r="W6" s="151">
        <f>'98'!N37</f>
        <v>0</v>
      </c>
      <c r="X6" s="152">
        <f>'98'!N40</f>
        <v>0</v>
      </c>
    </row>
    <row r="7" spans="1:26" s="2" customFormat="1" ht="63.75" x14ac:dyDescent="0.2">
      <c r="A7" s="200" t="s">
        <v>219</v>
      </c>
      <c r="B7" s="133" t="s">
        <v>94</v>
      </c>
      <c r="C7" s="122">
        <v>88250934</v>
      </c>
      <c r="D7" s="122" t="s">
        <v>108</v>
      </c>
      <c r="E7" s="170" t="s">
        <v>109</v>
      </c>
      <c r="F7" s="122" t="s">
        <v>110</v>
      </c>
      <c r="G7" s="153" t="s">
        <v>111</v>
      </c>
      <c r="H7" s="122" t="s">
        <v>112</v>
      </c>
      <c r="I7" s="122" t="s">
        <v>113</v>
      </c>
      <c r="J7" s="122" t="s">
        <v>114</v>
      </c>
      <c r="K7" s="122" t="s">
        <v>97</v>
      </c>
      <c r="L7" s="122" t="s">
        <v>115</v>
      </c>
      <c r="M7" s="122" t="s">
        <v>158</v>
      </c>
      <c r="N7" s="122">
        <v>152</v>
      </c>
      <c r="O7" s="125" t="s">
        <v>95</v>
      </c>
      <c r="P7" s="129"/>
      <c r="Q7" s="132"/>
      <c r="R7" s="133"/>
      <c r="S7" s="133"/>
      <c r="T7" s="133"/>
      <c r="U7" s="133"/>
      <c r="V7" s="133"/>
      <c r="W7" s="133"/>
      <c r="X7" s="134"/>
    </row>
    <row r="8" spans="1:26" s="2" customFormat="1" ht="25.5" x14ac:dyDescent="0.2">
      <c r="A8" s="200" t="s">
        <v>220</v>
      </c>
      <c r="B8" s="133" t="s">
        <v>94</v>
      </c>
      <c r="C8" s="122">
        <v>65746136</v>
      </c>
      <c r="D8" s="122" t="s">
        <v>116</v>
      </c>
      <c r="E8" s="170" t="s">
        <v>117</v>
      </c>
      <c r="F8" s="122">
        <v>3103089191</v>
      </c>
      <c r="G8" s="153" t="s">
        <v>118</v>
      </c>
      <c r="H8" s="122" t="s">
        <v>119</v>
      </c>
      <c r="I8" s="122" t="s">
        <v>120</v>
      </c>
      <c r="J8" s="122" t="s">
        <v>121</v>
      </c>
      <c r="K8" s="122" t="s">
        <v>97</v>
      </c>
      <c r="L8" s="122" t="s">
        <v>122</v>
      </c>
      <c r="M8" s="122" t="s">
        <v>123</v>
      </c>
      <c r="N8" s="122">
        <v>190</v>
      </c>
      <c r="O8" s="122" t="s">
        <v>95</v>
      </c>
      <c r="P8" s="129"/>
      <c r="Q8" s="132"/>
      <c r="R8" s="133"/>
      <c r="S8" s="133"/>
      <c r="T8" s="133"/>
      <c r="U8" s="133"/>
      <c r="V8" s="133"/>
      <c r="W8" s="133"/>
      <c r="X8" s="134"/>
    </row>
    <row r="9" spans="1:26" s="2" customFormat="1" ht="63.75" x14ac:dyDescent="0.2">
      <c r="A9" s="200" t="s">
        <v>221</v>
      </c>
      <c r="B9" s="133" t="s">
        <v>94</v>
      </c>
      <c r="C9" s="122">
        <v>41938827</v>
      </c>
      <c r="D9" s="122" t="s">
        <v>124</v>
      </c>
      <c r="E9" s="168" t="s">
        <v>125</v>
      </c>
      <c r="F9" s="122">
        <v>3108905818</v>
      </c>
      <c r="G9" s="153" t="s">
        <v>126</v>
      </c>
      <c r="H9" s="122" t="s">
        <v>127</v>
      </c>
      <c r="I9" s="122" t="s">
        <v>128</v>
      </c>
      <c r="J9" s="122" t="s">
        <v>129</v>
      </c>
      <c r="K9" s="122" t="s">
        <v>97</v>
      </c>
      <c r="L9" s="122" t="s">
        <v>130</v>
      </c>
      <c r="M9" s="122" t="s">
        <v>107</v>
      </c>
      <c r="N9" s="122">
        <v>104</v>
      </c>
      <c r="O9" s="122" t="s">
        <v>95</v>
      </c>
      <c r="P9" s="129" t="s">
        <v>165</v>
      </c>
      <c r="Q9" s="132"/>
      <c r="R9" s="133"/>
      <c r="S9" s="133"/>
      <c r="T9" s="133"/>
      <c r="U9" s="133"/>
      <c r="V9" s="133"/>
      <c r="W9" s="133"/>
      <c r="X9" s="134"/>
    </row>
    <row r="10" spans="1:26" s="2" customFormat="1" ht="38.25" x14ac:dyDescent="0.2">
      <c r="A10" s="200" t="s">
        <v>222</v>
      </c>
      <c r="B10" s="133" t="s">
        <v>94</v>
      </c>
      <c r="C10" s="122">
        <v>28566212</v>
      </c>
      <c r="D10" s="122" t="s">
        <v>131</v>
      </c>
      <c r="E10" s="170" t="s">
        <v>132</v>
      </c>
      <c r="F10" s="122">
        <v>3133945558</v>
      </c>
      <c r="G10" s="153" t="s">
        <v>135</v>
      </c>
      <c r="H10" s="122" t="s">
        <v>133</v>
      </c>
      <c r="I10" s="122" t="s">
        <v>134</v>
      </c>
      <c r="J10" s="122" t="s">
        <v>136</v>
      </c>
      <c r="K10" s="122" t="s">
        <v>97</v>
      </c>
      <c r="L10" s="122" t="s">
        <v>137</v>
      </c>
      <c r="M10" s="122" t="s">
        <v>107</v>
      </c>
      <c r="N10" s="122">
        <v>54</v>
      </c>
      <c r="O10" s="122" t="s">
        <v>95</v>
      </c>
      <c r="P10" s="129"/>
      <c r="Q10" s="132"/>
      <c r="R10" s="133"/>
      <c r="S10" s="133"/>
      <c r="T10" s="133"/>
      <c r="U10" s="133"/>
      <c r="V10" s="133"/>
      <c r="W10" s="133"/>
      <c r="X10" s="134"/>
    </row>
    <row r="11" spans="1:26" s="1" customFormat="1" ht="94.5" customHeight="1" x14ac:dyDescent="0.2">
      <c r="A11" s="200" t="s">
        <v>223</v>
      </c>
      <c r="B11" s="133" t="s">
        <v>94</v>
      </c>
      <c r="C11" s="122">
        <v>79733000</v>
      </c>
      <c r="D11" s="122" t="s">
        <v>138</v>
      </c>
      <c r="E11" s="168" t="s">
        <v>139</v>
      </c>
      <c r="F11" s="122">
        <v>3142458153</v>
      </c>
      <c r="G11" s="153" t="s">
        <v>140</v>
      </c>
      <c r="H11" s="122" t="s">
        <v>141</v>
      </c>
      <c r="I11" s="122" t="s">
        <v>142</v>
      </c>
      <c r="J11" s="122" t="s">
        <v>143</v>
      </c>
      <c r="K11" s="122" t="s">
        <v>97</v>
      </c>
      <c r="L11" s="122" t="s">
        <v>97</v>
      </c>
      <c r="M11" s="122" t="s">
        <v>144</v>
      </c>
      <c r="N11" s="122">
        <v>40</v>
      </c>
      <c r="O11" s="122" t="s">
        <v>95</v>
      </c>
      <c r="P11" s="129" t="s">
        <v>157</v>
      </c>
      <c r="Q11" s="135"/>
      <c r="R11" s="136"/>
      <c r="S11" s="136"/>
      <c r="T11" s="136"/>
      <c r="U11" s="136"/>
      <c r="V11" s="136"/>
      <c r="W11" s="136"/>
      <c r="X11" s="137"/>
    </row>
    <row r="12" spans="1:26" s="2" customFormat="1" ht="51" x14ac:dyDescent="0.2">
      <c r="A12" s="200" t="s">
        <v>224</v>
      </c>
      <c r="B12" s="133" t="s">
        <v>94</v>
      </c>
      <c r="C12" s="122">
        <v>40048249</v>
      </c>
      <c r="D12" s="122" t="s">
        <v>145</v>
      </c>
      <c r="E12" s="168" t="s">
        <v>146</v>
      </c>
      <c r="F12" s="122">
        <v>3004768519</v>
      </c>
      <c r="G12" s="153" t="s">
        <v>147</v>
      </c>
      <c r="H12" s="122" t="s">
        <v>148</v>
      </c>
      <c r="I12" s="122" t="s">
        <v>142</v>
      </c>
      <c r="J12" s="122" t="s">
        <v>149</v>
      </c>
      <c r="K12" s="122" t="s">
        <v>97</v>
      </c>
      <c r="L12" s="122" t="s">
        <v>150</v>
      </c>
      <c r="M12" s="122" t="s">
        <v>107</v>
      </c>
      <c r="N12" s="122">
        <v>87</v>
      </c>
      <c r="O12" s="122" t="s">
        <v>95</v>
      </c>
      <c r="P12" s="129" t="s">
        <v>151</v>
      </c>
      <c r="Q12" s="132"/>
      <c r="R12" s="133"/>
      <c r="S12" s="133"/>
      <c r="T12" s="133"/>
      <c r="U12" s="133"/>
      <c r="V12" s="133"/>
      <c r="W12" s="133"/>
      <c r="X12" s="134"/>
    </row>
    <row r="13" spans="1:26" s="2" customFormat="1" ht="38.25" x14ac:dyDescent="0.2">
      <c r="A13" s="200" t="s">
        <v>225</v>
      </c>
      <c r="B13" s="133" t="s">
        <v>94</v>
      </c>
      <c r="C13" s="122">
        <v>93397208</v>
      </c>
      <c r="D13" s="122" t="s">
        <v>153</v>
      </c>
      <c r="E13" s="170" t="s">
        <v>101</v>
      </c>
      <c r="F13" s="122" t="s">
        <v>154</v>
      </c>
      <c r="G13" s="153" t="s">
        <v>155</v>
      </c>
      <c r="H13" s="122" t="s">
        <v>156</v>
      </c>
      <c r="I13" s="122" t="s">
        <v>134</v>
      </c>
      <c r="J13" s="122" t="s">
        <v>168</v>
      </c>
      <c r="K13" s="122" t="s">
        <v>169</v>
      </c>
      <c r="L13" s="122" t="s">
        <v>170</v>
      </c>
      <c r="M13" s="122" t="s">
        <v>171</v>
      </c>
      <c r="N13" s="122">
        <v>36</v>
      </c>
      <c r="O13" s="122" t="s">
        <v>95</v>
      </c>
      <c r="P13" s="129"/>
      <c r="Q13" s="132"/>
      <c r="R13" s="133"/>
      <c r="S13" s="133"/>
      <c r="T13" s="133"/>
      <c r="U13" s="133"/>
      <c r="V13" s="133"/>
      <c r="W13" s="133"/>
      <c r="X13" s="134"/>
    </row>
    <row r="14" spans="1:26" s="2" customFormat="1" ht="25.5" x14ac:dyDescent="0.2">
      <c r="A14" s="200" t="s">
        <v>226</v>
      </c>
      <c r="B14" s="133" t="s">
        <v>94</v>
      </c>
      <c r="C14" s="122">
        <v>18496640</v>
      </c>
      <c r="D14" s="122" t="s">
        <v>172</v>
      </c>
      <c r="E14" s="122" t="s">
        <v>173</v>
      </c>
      <c r="F14" s="122">
        <v>3168156669</v>
      </c>
      <c r="G14" s="153" t="s">
        <v>174</v>
      </c>
      <c r="H14" s="122" t="s">
        <v>175</v>
      </c>
      <c r="I14" s="122" t="s">
        <v>176</v>
      </c>
      <c r="J14" s="122" t="s">
        <v>177</v>
      </c>
      <c r="K14" s="122" t="s">
        <v>97</v>
      </c>
      <c r="L14" s="122" t="s">
        <v>97</v>
      </c>
      <c r="M14" s="122" t="s">
        <v>178</v>
      </c>
      <c r="N14" s="122">
        <v>53</v>
      </c>
      <c r="O14" s="122" t="s">
        <v>95</v>
      </c>
      <c r="P14" s="129"/>
      <c r="Q14" s="132"/>
      <c r="R14" s="133"/>
      <c r="S14" s="133"/>
      <c r="T14" s="133"/>
      <c r="U14" s="133"/>
      <c r="V14" s="133"/>
      <c r="W14" s="133"/>
      <c r="X14" s="134"/>
    </row>
    <row r="15" spans="1:26" s="2" customFormat="1" ht="12.75" x14ac:dyDescent="0.2">
      <c r="A15" s="200" t="s">
        <v>227</v>
      </c>
      <c r="B15" s="133"/>
      <c r="C15" s="122"/>
      <c r="D15" s="122"/>
      <c r="E15" s="122"/>
      <c r="F15" s="122"/>
      <c r="G15" s="122"/>
      <c r="H15" s="122"/>
      <c r="I15" s="122"/>
      <c r="J15" s="122"/>
      <c r="K15" s="122"/>
      <c r="L15" s="122"/>
      <c r="M15" s="122"/>
      <c r="N15" s="122"/>
      <c r="O15" s="122"/>
      <c r="P15" s="129"/>
      <c r="Q15" s="132"/>
      <c r="R15" s="133"/>
      <c r="S15" s="133"/>
      <c r="T15" s="133"/>
      <c r="U15" s="133"/>
      <c r="V15" s="133"/>
      <c r="W15" s="133"/>
      <c r="X15" s="134"/>
    </row>
    <row r="16" spans="1:26" s="1" customFormat="1" ht="12.75" x14ac:dyDescent="0.2">
      <c r="A16" s="200" t="s">
        <v>228</v>
      </c>
      <c r="B16" s="133"/>
      <c r="C16" s="122"/>
      <c r="D16" s="122"/>
      <c r="E16" s="122"/>
      <c r="F16" s="122"/>
      <c r="G16" s="122"/>
      <c r="H16" s="122"/>
      <c r="I16" s="122"/>
      <c r="J16" s="122"/>
      <c r="K16" s="122"/>
      <c r="L16" s="122"/>
      <c r="M16" s="122"/>
      <c r="N16" s="122"/>
      <c r="O16" s="122"/>
      <c r="P16" s="129"/>
      <c r="Q16" s="135"/>
      <c r="R16" s="136"/>
      <c r="S16" s="136"/>
      <c r="T16" s="136"/>
      <c r="U16" s="136"/>
      <c r="V16" s="136"/>
      <c r="W16" s="136"/>
      <c r="X16" s="137"/>
    </row>
    <row r="17" spans="1:24" s="2" customFormat="1" ht="12.75" x14ac:dyDescent="0.2">
      <c r="A17" s="200" t="s">
        <v>229</v>
      </c>
      <c r="B17" s="133"/>
      <c r="C17" s="122"/>
      <c r="D17" s="122"/>
      <c r="E17" s="122"/>
      <c r="F17" s="122"/>
      <c r="G17" s="122"/>
      <c r="H17" s="122"/>
      <c r="I17" s="122"/>
      <c r="J17" s="122"/>
      <c r="K17" s="122"/>
      <c r="L17" s="122"/>
      <c r="M17" s="122"/>
      <c r="N17" s="122"/>
      <c r="O17" s="122"/>
      <c r="P17" s="129"/>
      <c r="Q17" s="132"/>
      <c r="R17" s="133"/>
      <c r="S17" s="133"/>
      <c r="T17" s="133"/>
      <c r="U17" s="133"/>
      <c r="V17" s="133"/>
      <c r="W17" s="133"/>
      <c r="X17" s="134"/>
    </row>
    <row r="18" spans="1:24" s="2" customFormat="1" ht="12.75" x14ac:dyDescent="0.2">
      <c r="A18" s="200" t="s">
        <v>230</v>
      </c>
      <c r="B18" s="133"/>
      <c r="C18" s="122"/>
      <c r="D18" s="122"/>
      <c r="E18" s="122"/>
      <c r="F18" s="122"/>
      <c r="G18" s="122"/>
      <c r="H18" s="122"/>
      <c r="I18" s="122"/>
      <c r="J18" s="122"/>
      <c r="K18" s="122"/>
      <c r="L18" s="122"/>
      <c r="M18" s="122"/>
      <c r="N18" s="122"/>
      <c r="O18" s="122"/>
      <c r="P18" s="129"/>
      <c r="Q18" s="132"/>
      <c r="R18" s="133"/>
      <c r="S18" s="133"/>
      <c r="T18" s="133"/>
      <c r="U18" s="133"/>
      <c r="V18" s="133"/>
      <c r="W18" s="133"/>
      <c r="X18" s="134"/>
    </row>
    <row r="19" spans="1:24" s="2" customFormat="1" ht="12.75" x14ac:dyDescent="0.2">
      <c r="A19" s="200" t="s">
        <v>231</v>
      </c>
      <c r="B19" s="133"/>
      <c r="C19" s="122"/>
      <c r="D19" s="122"/>
      <c r="E19" s="122"/>
      <c r="F19" s="122"/>
      <c r="G19" s="122"/>
      <c r="H19" s="122"/>
      <c r="I19" s="122"/>
      <c r="J19" s="122"/>
      <c r="K19" s="122"/>
      <c r="L19" s="122"/>
      <c r="M19" s="122"/>
      <c r="N19" s="122"/>
      <c r="O19" s="122"/>
      <c r="P19" s="129"/>
      <c r="Q19" s="132"/>
      <c r="R19" s="133"/>
      <c r="S19" s="133"/>
      <c r="T19" s="133"/>
      <c r="U19" s="133"/>
      <c r="V19" s="133"/>
      <c r="W19" s="133"/>
      <c r="X19" s="134"/>
    </row>
    <row r="20" spans="1:24" s="2" customFormat="1" ht="12.75" x14ac:dyDescent="0.2">
      <c r="A20" s="200" t="s">
        <v>232</v>
      </c>
      <c r="B20" s="133"/>
      <c r="C20" s="122"/>
      <c r="D20" s="122"/>
      <c r="E20" s="122"/>
      <c r="F20" s="122"/>
      <c r="G20" s="122"/>
      <c r="H20" s="122"/>
      <c r="I20" s="122"/>
      <c r="J20" s="122"/>
      <c r="K20" s="122"/>
      <c r="L20" s="122"/>
      <c r="M20" s="122"/>
      <c r="N20" s="122"/>
      <c r="O20" s="122"/>
      <c r="P20" s="129"/>
      <c r="Q20" s="132"/>
      <c r="R20" s="133"/>
      <c r="S20" s="133"/>
      <c r="T20" s="133"/>
      <c r="U20" s="133"/>
      <c r="V20" s="133"/>
      <c r="W20" s="133"/>
      <c r="X20" s="134"/>
    </row>
    <row r="21" spans="1:24" s="1" customFormat="1" ht="12.75" x14ac:dyDescent="0.2">
      <c r="A21" s="200" t="s">
        <v>233</v>
      </c>
      <c r="B21" s="133"/>
      <c r="C21" s="122"/>
      <c r="D21" s="122"/>
      <c r="E21" s="122"/>
      <c r="F21" s="122"/>
      <c r="G21" s="122"/>
      <c r="H21" s="122"/>
      <c r="I21" s="122"/>
      <c r="J21" s="122"/>
      <c r="K21" s="122"/>
      <c r="L21" s="122"/>
      <c r="M21" s="122"/>
      <c r="N21" s="122"/>
      <c r="O21" s="122"/>
      <c r="P21" s="129"/>
      <c r="Q21" s="135"/>
      <c r="R21" s="136"/>
      <c r="S21" s="136"/>
      <c r="T21" s="136"/>
      <c r="U21" s="136"/>
      <c r="V21" s="136"/>
      <c r="W21" s="136"/>
      <c r="X21" s="137"/>
    </row>
    <row r="22" spans="1:24" s="2" customFormat="1" ht="12.75" x14ac:dyDescent="0.2">
      <c r="A22" s="200" t="s">
        <v>234</v>
      </c>
      <c r="B22" s="133"/>
      <c r="C22" s="122"/>
      <c r="D22" s="122"/>
      <c r="E22" s="122"/>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200" t="s">
        <v>235</v>
      </c>
      <c r="B23" s="133"/>
      <c r="C23" s="122"/>
      <c r="D23" s="122"/>
      <c r="E23" s="122"/>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200" t="s">
        <v>236</v>
      </c>
      <c r="B24" s="133"/>
      <c r="C24" s="122"/>
      <c r="D24" s="122"/>
      <c r="E24" s="122"/>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200" t="s">
        <v>237</v>
      </c>
      <c r="B25" s="133"/>
      <c r="C25" s="122"/>
      <c r="D25" s="122"/>
      <c r="E25" s="122"/>
      <c r="F25" s="122"/>
      <c r="G25" s="122"/>
      <c r="H25" s="122"/>
      <c r="I25" s="122"/>
      <c r="J25" s="122"/>
      <c r="K25" s="122"/>
      <c r="L25" s="122"/>
      <c r="M25" s="122"/>
      <c r="N25" s="122"/>
      <c r="O25" s="122"/>
      <c r="P25" s="129"/>
      <c r="Q25" s="132"/>
      <c r="R25" s="133"/>
      <c r="S25" s="133"/>
      <c r="T25" s="133"/>
      <c r="U25" s="133"/>
      <c r="V25" s="133"/>
      <c r="W25" s="133"/>
      <c r="X25" s="134"/>
    </row>
    <row r="26" spans="1:24" x14ac:dyDescent="0.3">
      <c r="A26" s="200" t="s">
        <v>238</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200" t="s">
        <v>239</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200" t="s">
        <v>240</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200" t="s">
        <v>241</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200" t="s">
        <v>242</v>
      </c>
      <c r="B30" s="138"/>
      <c r="C30" s="139"/>
      <c r="D30" s="139"/>
      <c r="E30" s="140"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200" t="s">
        <v>243</v>
      </c>
      <c r="B31" s="138"/>
      <c r="C31" s="139"/>
      <c r="D31" s="139"/>
      <c r="E31" s="144"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200" t="s">
        <v>244</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200" t="s">
        <v>245</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200" t="s">
        <v>246</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200" t="s">
        <v>247</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200" t="s">
        <v>248</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200" t="s">
        <v>249</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200" t="s">
        <v>250</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200" t="s">
        <v>251</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200" t="s">
        <v>252</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200" t="s">
        <v>253</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200" t="s">
        <v>254</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200" t="s">
        <v>255</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200" t="s">
        <v>256</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200" t="s">
        <v>257</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200" t="s">
        <v>258</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200" t="s">
        <v>259</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200" t="s">
        <v>260</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200" t="s">
        <v>261</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200" t="s">
        <v>262</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200" t="s">
        <v>263</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200" t="s">
        <v>264</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200" t="s">
        <v>265</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200" t="s">
        <v>266</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201" t="s">
        <v>267</v>
      </c>
      <c r="B55" s="145"/>
      <c r="C55" s="146"/>
      <c r="D55" s="146"/>
      <c r="E55" s="147"/>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 ref="G7" r:id="rId2"/>
    <hyperlink ref="G8" r:id="rId3"/>
    <hyperlink ref="G9" r:id="rId4"/>
    <hyperlink ref="G10" r:id="rId5"/>
    <hyperlink ref="G11" r:id="rId6"/>
    <hyperlink ref="G12" r:id="rId7"/>
    <hyperlink ref="G13" r:id="rId8"/>
    <hyperlink ref="G14"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E39" sqref="E3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t="str">
        <f ca="1">MID(CELL("nombrearchivo",'7'!E9),FIND("]", CELL("nombrearchivo",'7'!E9),1)+1,LEN(CELL("nombrearchivo",'7'!E9))-FIND("]",CELL("nombrearchivo",'7'!E9),1))</f>
        <v>7</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64"/>
      <c r="E8" s="325" t="s">
        <v>17</v>
      </c>
      <c r="F8" s="325" t="s">
        <v>18</v>
      </c>
      <c r="G8" s="325" t="s">
        <v>19</v>
      </c>
      <c r="H8" s="325" t="s">
        <v>20</v>
      </c>
      <c r="I8" s="325" t="s">
        <v>21</v>
      </c>
      <c r="J8" s="327" t="s">
        <v>22</v>
      </c>
      <c r="K8" s="165"/>
      <c r="L8" s="329"/>
      <c r="M8" s="329"/>
      <c r="N8" s="331" t="s">
        <v>23</v>
      </c>
    </row>
    <row r="9" spans="1:16" ht="31.5" customHeight="1" thickBot="1" x14ac:dyDescent="0.3">
      <c r="A9" s="321"/>
      <c r="B9" s="322"/>
      <c r="C9" s="324"/>
      <c r="D9" s="17"/>
      <c r="E9" s="326"/>
      <c r="F9" s="326"/>
      <c r="G9" s="326"/>
      <c r="H9" s="326"/>
      <c r="I9" s="326"/>
      <c r="J9" s="328"/>
      <c r="K9" s="166"/>
      <c r="L9" s="330"/>
      <c r="M9" s="330"/>
      <c r="N9" s="332"/>
    </row>
    <row r="10" spans="1:16" ht="44.25" customHeight="1" thickBot="1" x14ac:dyDescent="0.3">
      <c r="A10" s="333" t="str">
        <f ca="1">CONCATENATE((INDIRECT("GENERAL!D"&amp;P2+5))," ",((INDIRECT("GENERAL!E"&amp;P2+5))))</f>
        <v>DUEÑAS GOMEZ YENNY MARITZA</v>
      </c>
      <c r="B10" s="33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t="str">
        <f ca="1">(INDIRECT("GENERAL!J"&amp;P2+5))</f>
        <v>QUIMICO DE ALIMENTOS /UNIVERSIDAD PEDAGOGICA Y TECNOLOGICA DE COLOMBIA/2004</v>
      </c>
      <c r="E14" s="300"/>
      <c r="F14" s="300"/>
      <c r="G14" s="300"/>
      <c r="H14" s="300"/>
      <c r="I14" s="300"/>
      <c r="J14" s="300"/>
      <c r="K14" s="300"/>
      <c r="L14" s="301"/>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t="str">
        <f ca="1">(INDIRECT("GENERAL!K"&amp;P2+5))</f>
        <v>NO REGISTRA</v>
      </c>
      <c r="F16" s="315"/>
      <c r="G16" s="315"/>
      <c r="H16" s="315"/>
      <c r="I16" s="315"/>
      <c r="J16" s="315"/>
      <c r="K16" s="315"/>
      <c r="L16" s="31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63"/>
      <c r="E18" s="315" t="str">
        <f ca="1">(INDIRECT("GENERAL!L"&amp;P2+5))</f>
        <v>MAGISTER EN CIENCIAS QUIMICA/UNIVERSIDAD NACIONAL DE COLOMBIA/2007</v>
      </c>
      <c r="F18" s="315"/>
      <c r="G18" s="315"/>
      <c r="H18" s="315"/>
      <c r="I18" s="315"/>
      <c r="J18" s="315"/>
      <c r="K18" s="315"/>
      <c r="L18" s="31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t="str">
        <f ca="1">(INDIRECT("GENERAL!M"&amp;P2+5))</f>
        <v xml:space="preserve">NO REGISTRA </v>
      </c>
      <c r="E20" s="311"/>
      <c r="F20" s="311"/>
      <c r="G20" s="311"/>
      <c r="H20" s="311"/>
      <c r="I20" s="311"/>
      <c r="J20" s="311"/>
      <c r="K20" s="311"/>
      <c r="L20" s="312"/>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68.25" customHeight="1" thickBot="1" x14ac:dyDescent="0.3">
      <c r="A25" s="249" t="s">
        <v>33</v>
      </c>
      <c r="B25" s="251"/>
      <c r="C25" s="28"/>
      <c r="D25" s="313"/>
      <c r="E25" s="300"/>
      <c r="F25" s="300"/>
      <c r="G25" s="300"/>
      <c r="H25" s="300"/>
      <c r="I25" s="300"/>
      <c r="J25" s="300"/>
      <c r="K25" s="300"/>
      <c r="L25" s="301"/>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93" t="s">
        <v>34</v>
      </c>
      <c r="B27" s="294"/>
      <c r="C27" s="294"/>
      <c r="D27" s="294"/>
      <c r="E27" s="294"/>
      <c r="F27" s="294"/>
      <c r="G27" s="294"/>
      <c r="H27" s="294"/>
      <c r="I27" s="294"/>
      <c r="J27" s="294"/>
      <c r="K27" s="294"/>
      <c r="L27" s="295"/>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35.25" customHeight="1" thickBot="1" x14ac:dyDescent="0.3">
      <c r="A30" s="249" t="s">
        <v>36</v>
      </c>
      <c r="B30" s="251"/>
      <c r="C30" s="28"/>
      <c r="D30" s="313"/>
      <c r="E30" s="300"/>
      <c r="F30" s="300"/>
      <c r="G30" s="300"/>
      <c r="H30" s="300"/>
      <c r="I30" s="300"/>
      <c r="J30" s="300"/>
      <c r="K30" s="300"/>
      <c r="L30" s="301"/>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39.75" customHeight="1" thickBot="1" x14ac:dyDescent="0.3">
      <c r="A35" s="302" t="s">
        <v>39</v>
      </c>
      <c r="B35" s="303"/>
      <c r="C35" s="28"/>
      <c r="D35" s="313"/>
      <c r="E35" s="300"/>
      <c r="F35" s="300"/>
      <c r="G35" s="300"/>
      <c r="H35" s="300"/>
      <c r="I35" s="300"/>
      <c r="J35" s="300"/>
      <c r="K35" s="300"/>
      <c r="L35" s="301"/>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93" t="s">
        <v>40</v>
      </c>
      <c r="B37" s="294"/>
      <c r="C37" s="294"/>
      <c r="D37" s="294"/>
      <c r="E37" s="294"/>
      <c r="F37" s="294"/>
      <c r="G37" s="294"/>
      <c r="H37" s="294"/>
      <c r="I37" s="294"/>
      <c r="J37" s="294"/>
      <c r="K37" s="294"/>
      <c r="L37" s="295"/>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65"/>
      <c r="M57" s="8"/>
      <c r="N57" s="57" t="s">
        <v>48</v>
      </c>
    </row>
    <row r="58" spans="1:14" ht="23.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16.5"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16.5"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16.5"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16.5"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16.5"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16.5"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65"/>
      <c r="M68" s="8"/>
      <c r="N68" s="57" t="s">
        <v>48</v>
      </c>
    </row>
    <row r="69" spans="1:14" ht="17.25"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17.25"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17.25"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67"/>
    </row>
    <row r="75" spans="1:14" ht="26.25" thickBot="1" x14ac:dyDescent="0.3">
      <c r="A75" s="258" t="s">
        <v>68</v>
      </c>
      <c r="B75" s="259"/>
      <c r="C75" s="259"/>
      <c r="D75" s="259"/>
      <c r="E75" s="259"/>
      <c r="F75" s="259"/>
      <c r="G75" s="260"/>
      <c r="H75" s="93" t="s">
        <v>44</v>
      </c>
      <c r="I75" s="57" t="s">
        <v>45</v>
      </c>
      <c r="J75" s="165"/>
      <c r="K75" s="165"/>
      <c r="L75" s="82"/>
      <c r="M75" s="45"/>
      <c r="N75" s="94" t="s">
        <v>48</v>
      </c>
    </row>
    <row r="76" spans="1:14" ht="16.5" thickBot="1" x14ac:dyDescent="0.3">
      <c r="A76" s="95">
        <v>1</v>
      </c>
      <c r="B76" s="261" t="s">
        <v>69</v>
      </c>
      <c r="C76" s="261"/>
      <c r="D76" s="261"/>
      <c r="E76" s="261"/>
      <c r="F76" s="262"/>
      <c r="G76" s="263"/>
      <c r="H76" s="96" t="s">
        <v>63</v>
      </c>
      <c r="I76" s="90">
        <v>0</v>
      </c>
      <c r="J76" s="82"/>
      <c r="K76" s="82"/>
      <c r="L76" s="82"/>
      <c r="M76" s="45"/>
      <c r="N76" s="97">
        <f>I76</f>
        <v>0</v>
      </c>
    </row>
    <row r="77" spans="1:14" ht="16.5" thickBot="1" x14ac:dyDescent="0.3">
      <c r="A77" s="63">
        <v>2</v>
      </c>
      <c r="B77" s="264" t="s">
        <v>70</v>
      </c>
      <c r="C77" s="264"/>
      <c r="D77" s="264"/>
      <c r="E77" s="264"/>
      <c r="F77" s="265"/>
      <c r="G77" s="266"/>
      <c r="H77" s="98" t="s">
        <v>63</v>
      </c>
      <c r="I77" s="99">
        <v>0</v>
      </c>
      <c r="J77" s="82"/>
      <c r="K77" s="82"/>
      <c r="L77" s="82"/>
      <c r="M77" s="45"/>
      <c r="N77" s="97">
        <f>I77</f>
        <v>0</v>
      </c>
    </row>
    <row r="78" spans="1:14" ht="16.5"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65"/>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0</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I10" sqref="I1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t="str">
        <f ca="1">MID(CELL("nombrearchivo",'98'!E9),FIND("]", CELL("nombrearchivo",'98'!E9),1)+1,LEN(CELL("nombrearchivo",'98'!E9))-FIND("]",CELL("nombrearchivo",'98'!E9),1))</f>
        <v>98</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5"/>
      <c r="E8" s="325" t="s">
        <v>17</v>
      </c>
      <c r="F8" s="325" t="s">
        <v>18</v>
      </c>
      <c r="G8" s="325" t="s">
        <v>19</v>
      </c>
      <c r="H8" s="325" t="s">
        <v>20</v>
      </c>
      <c r="I8" s="325" t="s">
        <v>21</v>
      </c>
      <c r="J8" s="327" t="s">
        <v>22</v>
      </c>
      <c r="K8" s="16"/>
      <c r="L8" s="329"/>
      <c r="M8" s="329"/>
      <c r="N8" s="331" t="s">
        <v>23</v>
      </c>
    </row>
    <row r="9" spans="1:16" ht="31.5" customHeight="1" thickBot="1" x14ac:dyDescent="0.3">
      <c r="A9" s="321"/>
      <c r="B9" s="322"/>
      <c r="C9" s="324"/>
      <c r="D9" s="17"/>
      <c r="E9" s="326"/>
      <c r="F9" s="326"/>
      <c r="G9" s="326"/>
      <c r="H9" s="326"/>
      <c r="I9" s="326"/>
      <c r="J9" s="328"/>
      <c r="K9" s="18"/>
      <c r="L9" s="330"/>
      <c r="M9" s="330"/>
      <c r="N9" s="332"/>
    </row>
    <row r="10" spans="1:16" ht="44.25" customHeight="1" thickBot="1" x14ac:dyDescent="0.3">
      <c r="A10" s="333" t="str">
        <f ca="1">CONCATENATE((INDIRECT("GENERAL!D"&amp;P2+5))," ",((INDIRECT("GENERAL!E"&amp;P2+5))))</f>
        <v xml:space="preserve"> </v>
      </c>
      <c r="B10" s="33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f ca="1">(INDIRECT("GENERAL!J"&amp;P2+5))</f>
        <v>0</v>
      </c>
      <c r="E14" s="300"/>
      <c r="F14" s="300"/>
      <c r="G14" s="300"/>
      <c r="H14" s="300"/>
      <c r="I14" s="300"/>
      <c r="J14" s="300"/>
      <c r="K14" s="300"/>
      <c r="L14" s="301"/>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f ca="1">(INDIRECT("GENERAL!K"&amp;P2+5))</f>
        <v>0</v>
      </c>
      <c r="F16" s="315"/>
      <c r="G16" s="315"/>
      <c r="H16" s="315"/>
      <c r="I16" s="315"/>
      <c r="J16" s="315"/>
      <c r="K16" s="315"/>
      <c r="L16" s="316"/>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35"/>
      <c r="E18" s="315">
        <f ca="1">(INDIRECT("GENERAL!L"&amp;P2+5))</f>
        <v>0</v>
      </c>
      <c r="F18" s="315"/>
      <c r="G18" s="315"/>
      <c r="H18" s="315"/>
      <c r="I18" s="315"/>
      <c r="J18" s="315"/>
      <c r="K18" s="315"/>
      <c r="L18" s="316"/>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f ca="1">(INDIRECT("GENERAL!M"&amp;P2+5))</f>
        <v>0</v>
      </c>
      <c r="E20" s="311"/>
      <c r="F20" s="311"/>
      <c r="G20" s="311"/>
      <c r="H20" s="311"/>
      <c r="I20" s="311"/>
      <c r="J20" s="311"/>
      <c r="K20" s="311"/>
      <c r="L20" s="312"/>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68.25" customHeight="1" thickBot="1" x14ac:dyDescent="0.3">
      <c r="A25" s="249" t="s">
        <v>33</v>
      </c>
      <c r="B25" s="251"/>
      <c r="C25" s="28"/>
      <c r="D25" s="313"/>
      <c r="E25" s="300"/>
      <c r="F25" s="300"/>
      <c r="G25" s="300"/>
      <c r="H25" s="300"/>
      <c r="I25" s="300"/>
      <c r="J25" s="300"/>
      <c r="K25" s="300"/>
      <c r="L25" s="301"/>
      <c r="M25" s="29"/>
      <c r="N25" s="30">
        <v>0</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93" t="s">
        <v>34</v>
      </c>
      <c r="B27" s="294"/>
      <c r="C27" s="294"/>
      <c r="D27" s="294"/>
      <c r="E27" s="294"/>
      <c r="F27" s="294"/>
      <c r="G27" s="294"/>
      <c r="H27" s="294"/>
      <c r="I27" s="294"/>
      <c r="J27" s="294"/>
      <c r="K27" s="294"/>
      <c r="L27" s="295"/>
      <c r="M27" s="38"/>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35.25" customHeight="1" thickBot="1" x14ac:dyDescent="0.3">
      <c r="A30" s="249" t="s">
        <v>36</v>
      </c>
      <c r="B30" s="251"/>
      <c r="C30" s="28"/>
      <c r="D30" s="313"/>
      <c r="E30" s="300"/>
      <c r="F30" s="300"/>
      <c r="G30" s="300"/>
      <c r="H30" s="300"/>
      <c r="I30" s="300"/>
      <c r="J30" s="300"/>
      <c r="K30" s="300"/>
      <c r="L30" s="301"/>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38"/>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39.75" customHeight="1" thickBot="1" x14ac:dyDescent="0.3">
      <c r="A35" s="302" t="s">
        <v>39</v>
      </c>
      <c r="B35" s="303"/>
      <c r="C35" s="28"/>
      <c r="D35" s="313"/>
      <c r="E35" s="300"/>
      <c r="F35" s="300"/>
      <c r="G35" s="300"/>
      <c r="H35" s="300"/>
      <c r="I35" s="300"/>
      <c r="J35" s="300"/>
      <c r="K35" s="300"/>
      <c r="L35" s="301"/>
      <c r="M35" s="29"/>
      <c r="N35" s="30">
        <v>0</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293" t="s">
        <v>40</v>
      </c>
      <c r="B37" s="294"/>
      <c r="C37" s="294"/>
      <c r="D37" s="294"/>
      <c r="E37" s="294"/>
      <c r="F37" s="294"/>
      <c r="G37" s="294"/>
      <c r="H37" s="294"/>
      <c r="I37" s="294"/>
      <c r="J37" s="294"/>
      <c r="K37" s="294"/>
      <c r="L37" s="295"/>
      <c r="M37" s="38"/>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6"/>
      <c r="M57" s="8"/>
      <c r="N57" s="57" t="s">
        <v>48</v>
      </c>
    </row>
    <row r="58" spans="1:14" ht="23.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16.5"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16.5"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16.5"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16.5"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16.5"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16.5"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6"/>
      <c r="M68" s="8"/>
      <c r="N68" s="57" t="s">
        <v>48</v>
      </c>
    </row>
    <row r="69" spans="1:14" ht="17.25"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17.25"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17.25"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92"/>
    </row>
    <row r="75" spans="1:14" ht="26.25" thickBot="1" x14ac:dyDescent="0.3">
      <c r="A75" s="258" t="s">
        <v>68</v>
      </c>
      <c r="B75" s="259"/>
      <c r="C75" s="259"/>
      <c r="D75" s="259"/>
      <c r="E75" s="259"/>
      <c r="F75" s="259"/>
      <c r="G75" s="260"/>
      <c r="H75" s="93" t="s">
        <v>44</v>
      </c>
      <c r="I75" s="57" t="s">
        <v>45</v>
      </c>
      <c r="J75" s="16"/>
      <c r="K75" s="16"/>
      <c r="L75" s="82"/>
      <c r="M75" s="45"/>
      <c r="N75" s="94" t="s">
        <v>48</v>
      </c>
    </row>
    <row r="76" spans="1:14" ht="16.5" thickBot="1" x14ac:dyDescent="0.3">
      <c r="A76" s="95">
        <v>1</v>
      </c>
      <c r="B76" s="261" t="s">
        <v>69</v>
      </c>
      <c r="C76" s="261"/>
      <c r="D76" s="261"/>
      <c r="E76" s="261"/>
      <c r="F76" s="262"/>
      <c r="G76" s="263"/>
      <c r="H76" s="96" t="s">
        <v>63</v>
      </c>
      <c r="I76" s="90">
        <v>0</v>
      </c>
      <c r="J76" s="82"/>
      <c r="K76" s="82"/>
      <c r="L76" s="82"/>
      <c r="M76" s="45"/>
      <c r="N76" s="97">
        <f>I76</f>
        <v>0</v>
      </c>
    </row>
    <row r="77" spans="1:14" ht="16.5" thickBot="1" x14ac:dyDescent="0.3">
      <c r="A77" s="63">
        <v>2</v>
      </c>
      <c r="B77" s="264" t="s">
        <v>70</v>
      </c>
      <c r="C77" s="264"/>
      <c r="D77" s="264"/>
      <c r="E77" s="264"/>
      <c r="F77" s="265"/>
      <c r="G77" s="266"/>
      <c r="H77" s="98" t="s">
        <v>63</v>
      </c>
      <c r="I77" s="99">
        <v>0</v>
      </c>
      <c r="J77" s="82"/>
      <c r="K77" s="82"/>
      <c r="L77" s="82"/>
      <c r="M77" s="45"/>
      <c r="N77" s="97">
        <f>I77</f>
        <v>0</v>
      </c>
    </row>
    <row r="78" spans="1:14" ht="16.5"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6"/>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0</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2" workbookViewId="0">
      <selection activeCell="H15" sqref="H1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t="str">
        <f ca="1">MID(CELL("nombrearchivo",'97'!E9),FIND("]", CELL("nombrearchivo",'97'!E9),1)+1,LEN(CELL("nombrearchivo",'97'!E9))-FIND("]",CELL("nombrearchivo",'97'!E9),1))</f>
        <v>97</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56"/>
      <c r="E8" s="325" t="s">
        <v>17</v>
      </c>
      <c r="F8" s="325" t="s">
        <v>18</v>
      </c>
      <c r="G8" s="325" t="s">
        <v>19</v>
      </c>
      <c r="H8" s="325" t="s">
        <v>20</v>
      </c>
      <c r="I8" s="325" t="s">
        <v>21</v>
      </c>
      <c r="J8" s="327" t="s">
        <v>22</v>
      </c>
      <c r="K8" s="157"/>
      <c r="L8" s="329"/>
      <c r="M8" s="329"/>
      <c r="N8" s="331" t="s">
        <v>23</v>
      </c>
    </row>
    <row r="9" spans="1:16" ht="31.5" customHeight="1" thickBot="1" x14ac:dyDescent="0.3">
      <c r="A9" s="321"/>
      <c r="B9" s="322"/>
      <c r="C9" s="324"/>
      <c r="D9" s="17"/>
      <c r="E9" s="326"/>
      <c r="F9" s="326"/>
      <c r="G9" s="326"/>
      <c r="H9" s="326"/>
      <c r="I9" s="326"/>
      <c r="J9" s="328"/>
      <c r="K9" s="158"/>
      <c r="L9" s="330"/>
      <c r="M9" s="330"/>
      <c r="N9" s="332"/>
    </row>
    <row r="10" spans="1:16" ht="44.25" customHeight="1" thickBot="1" x14ac:dyDescent="0.3">
      <c r="A10" s="333" t="str">
        <f ca="1">CONCATENATE((INDIRECT("GENERAL!D"&amp;P2+5))," ",((INDIRECT("GENERAL!E"&amp;P2+5))))</f>
        <v xml:space="preserve"> </v>
      </c>
      <c r="B10" s="33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f ca="1">(INDIRECT("GENERAL!J"&amp;P2+5))</f>
        <v>0</v>
      </c>
      <c r="E14" s="300"/>
      <c r="F14" s="300"/>
      <c r="G14" s="300"/>
      <c r="H14" s="300"/>
      <c r="I14" s="300"/>
      <c r="J14" s="300"/>
      <c r="K14" s="300"/>
      <c r="L14" s="301"/>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f ca="1">(INDIRECT("GENERAL!K"&amp;P2+5))</f>
        <v>0</v>
      </c>
      <c r="F16" s="315"/>
      <c r="G16" s="315"/>
      <c r="H16" s="315"/>
      <c r="I16" s="315"/>
      <c r="J16" s="315"/>
      <c r="K16" s="315"/>
      <c r="L16" s="316"/>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55"/>
      <c r="E18" s="315">
        <f ca="1">(INDIRECT("GENERAL!L"&amp;P2+5))</f>
        <v>0</v>
      </c>
      <c r="F18" s="315"/>
      <c r="G18" s="315"/>
      <c r="H18" s="315"/>
      <c r="I18" s="315"/>
      <c r="J18" s="315"/>
      <c r="K18" s="315"/>
      <c r="L18" s="316"/>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f ca="1">(INDIRECT("GENERAL!M"&amp;P2+5))</f>
        <v>0</v>
      </c>
      <c r="E20" s="311"/>
      <c r="F20" s="311"/>
      <c r="G20" s="311"/>
      <c r="H20" s="311"/>
      <c r="I20" s="311"/>
      <c r="J20" s="311"/>
      <c r="K20" s="311"/>
      <c r="L20" s="312"/>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68.25" customHeight="1" thickBot="1" x14ac:dyDescent="0.3">
      <c r="A25" s="249" t="s">
        <v>33</v>
      </c>
      <c r="B25" s="251"/>
      <c r="C25" s="28"/>
      <c r="D25" s="313"/>
      <c r="E25" s="300"/>
      <c r="F25" s="300"/>
      <c r="G25" s="300"/>
      <c r="H25" s="300"/>
      <c r="I25" s="300"/>
      <c r="J25" s="300"/>
      <c r="K25" s="300"/>
      <c r="L25" s="301"/>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93" t="s">
        <v>34</v>
      </c>
      <c r="B27" s="294"/>
      <c r="C27" s="294"/>
      <c r="D27" s="294"/>
      <c r="E27" s="294"/>
      <c r="F27" s="294"/>
      <c r="G27" s="294"/>
      <c r="H27" s="294"/>
      <c r="I27" s="294"/>
      <c r="J27" s="294"/>
      <c r="K27" s="294"/>
      <c r="L27" s="295"/>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35.25" customHeight="1" thickBot="1" x14ac:dyDescent="0.3">
      <c r="A30" s="249" t="s">
        <v>36</v>
      </c>
      <c r="B30" s="251"/>
      <c r="C30" s="28"/>
      <c r="D30" s="313"/>
      <c r="E30" s="300"/>
      <c r="F30" s="300"/>
      <c r="G30" s="300"/>
      <c r="H30" s="300"/>
      <c r="I30" s="300"/>
      <c r="J30" s="300"/>
      <c r="K30" s="300"/>
      <c r="L30" s="301"/>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39.75" customHeight="1" thickBot="1" x14ac:dyDescent="0.3">
      <c r="A35" s="302" t="s">
        <v>39</v>
      </c>
      <c r="B35" s="303"/>
      <c r="C35" s="28"/>
      <c r="D35" s="313"/>
      <c r="E35" s="300"/>
      <c r="F35" s="300"/>
      <c r="G35" s="300"/>
      <c r="H35" s="300"/>
      <c r="I35" s="300"/>
      <c r="J35" s="300"/>
      <c r="K35" s="300"/>
      <c r="L35" s="301"/>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93" t="s">
        <v>40</v>
      </c>
      <c r="B37" s="294"/>
      <c r="C37" s="294"/>
      <c r="D37" s="294"/>
      <c r="E37" s="294"/>
      <c r="F37" s="294"/>
      <c r="G37" s="294"/>
      <c r="H37" s="294"/>
      <c r="I37" s="294"/>
      <c r="J37" s="294"/>
      <c r="K37" s="294"/>
      <c r="L37" s="295"/>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57"/>
      <c r="M57" s="8"/>
      <c r="N57" s="57" t="s">
        <v>48</v>
      </c>
    </row>
    <row r="58" spans="1:14" ht="23.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24.75" customHeight="1"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38.25" customHeight="1"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24.75" customHeight="1"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23.25" customHeight="1"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25.5" customHeight="1"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42" customHeight="1"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57"/>
      <c r="M68" s="8"/>
      <c r="N68" s="57" t="s">
        <v>48</v>
      </c>
    </row>
    <row r="69" spans="1:14" ht="17.25"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17.25"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17.25"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59"/>
    </row>
    <row r="75" spans="1:14" ht="26.25" thickBot="1" x14ac:dyDescent="0.3">
      <c r="A75" s="258" t="s">
        <v>68</v>
      </c>
      <c r="B75" s="259"/>
      <c r="C75" s="259"/>
      <c r="D75" s="259"/>
      <c r="E75" s="259"/>
      <c r="F75" s="259"/>
      <c r="G75" s="260"/>
      <c r="H75" s="93" t="s">
        <v>44</v>
      </c>
      <c r="I75" s="57" t="s">
        <v>45</v>
      </c>
      <c r="J75" s="157"/>
      <c r="K75" s="157"/>
      <c r="L75" s="82"/>
      <c r="M75" s="45"/>
      <c r="N75" s="94" t="s">
        <v>48</v>
      </c>
    </row>
    <row r="76" spans="1:14" ht="16.5" thickBot="1" x14ac:dyDescent="0.3">
      <c r="A76" s="95">
        <v>1</v>
      </c>
      <c r="B76" s="261" t="s">
        <v>69</v>
      </c>
      <c r="C76" s="261"/>
      <c r="D76" s="261"/>
      <c r="E76" s="261"/>
      <c r="F76" s="262"/>
      <c r="G76" s="263"/>
      <c r="H76" s="96" t="s">
        <v>63</v>
      </c>
      <c r="I76" s="90">
        <v>0</v>
      </c>
      <c r="J76" s="82"/>
      <c r="K76" s="82"/>
      <c r="L76" s="82"/>
      <c r="M76" s="45"/>
      <c r="N76" s="97">
        <f>I76</f>
        <v>0</v>
      </c>
    </row>
    <row r="77" spans="1:14" ht="16.5" thickBot="1" x14ac:dyDescent="0.3">
      <c r="A77" s="63">
        <v>2</v>
      </c>
      <c r="B77" s="264" t="s">
        <v>70</v>
      </c>
      <c r="C77" s="264"/>
      <c r="D77" s="264"/>
      <c r="E77" s="264"/>
      <c r="F77" s="265"/>
      <c r="G77" s="266"/>
      <c r="H77" s="98" t="s">
        <v>63</v>
      </c>
      <c r="I77" s="99">
        <v>0</v>
      </c>
      <c r="J77" s="82"/>
      <c r="K77" s="82"/>
      <c r="L77" s="82"/>
      <c r="M77" s="45"/>
      <c r="N77" s="97">
        <f>I77</f>
        <v>0</v>
      </c>
    </row>
    <row r="78" spans="1:14" ht="16.5"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57"/>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0</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t="str">
        <f ca="1">MID(CELL("nombrearchivo",'10'!E9),FIND("]", CELL("nombrearchivo",'10'!E9),1)+1,LEN(CELL("nombrearchivo",'10'!E9))-FIND("]",CELL("nombrearchivo",'10'!E9),1))</f>
        <v>10</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64"/>
      <c r="E8" s="325" t="s">
        <v>17</v>
      </c>
      <c r="F8" s="325" t="s">
        <v>18</v>
      </c>
      <c r="G8" s="325" t="s">
        <v>19</v>
      </c>
      <c r="H8" s="325" t="s">
        <v>20</v>
      </c>
      <c r="I8" s="325" t="s">
        <v>21</v>
      </c>
      <c r="J8" s="327" t="s">
        <v>22</v>
      </c>
      <c r="K8" s="165"/>
      <c r="L8" s="329"/>
      <c r="M8" s="329"/>
      <c r="N8" s="331" t="s">
        <v>23</v>
      </c>
    </row>
    <row r="9" spans="1:16" ht="31.5" customHeight="1" thickBot="1" x14ac:dyDescent="0.3">
      <c r="A9" s="321"/>
      <c r="B9" s="322"/>
      <c r="C9" s="324"/>
      <c r="D9" s="17"/>
      <c r="E9" s="326"/>
      <c r="F9" s="326"/>
      <c r="G9" s="326"/>
      <c r="H9" s="326"/>
      <c r="I9" s="326"/>
      <c r="J9" s="328"/>
      <c r="K9" s="166"/>
      <c r="L9" s="330"/>
      <c r="M9" s="330"/>
      <c r="N9" s="332"/>
    </row>
    <row r="10" spans="1:16" ht="44.25" customHeight="1" thickBot="1" x14ac:dyDescent="0.3">
      <c r="A10" s="333" t="str">
        <f ca="1">CONCATENATE((INDIRECT("GENERAL!D"&amp;P2+5))," ",((INDIRECT("GENERAL!E"&amp;P2+5))))</f>
        <v xml:space="preserve"> </v>
      </c>
      <c r="B10" s="33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f ca="1">(INDIRECT("GENERAL!J"&amp;P2+5))</f>
        <v>0</v>
      </c>
      <c r="E14" s="300"/>
      <c r="F14" s="300"/>
      <c r="G14" s="300"/>
      <c r="H14" s="300"/>
      <c r="I14" s="300"/>
      <c r="J14" s="300"/>
      <c r="K14" s="300"/>
      <c r="L14" s="301"/>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f ca="1">(INDIRECT("GENERAL!K"&amp;P2+5))</f>
        <v>0</v>
      </c>
      <c r="F16" s="315"/>
      <c r="G16" s="315"/>
      <c r="H16" s="315"/>
      <c r="I16" s="315"/>
      <c r="J16" s="315"/>
      <c r="K16" s="315"/>
      <c r="L16" s="31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63"/>
      <c r="E18" s="315">
        <f ca="1">(INDIRECT("GENERAL!L"&amp;P2+5))</f>
        <v>0</v>
      </c>
      <c r="F18" s="315"/>
      <c r="G18" s="315"/>
      <c r="H18" s="315"/>
      <c r="I18" s="315"/>
      <c r="J18" s="315"/>
      <c r="K18" s="315"/>
      <c r="L18" s="31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f ca="1">(INDIRECT("GENERAL!M"&amp;P2+5))</f>
        <v>0</v>
      </c>
      <c r="E20" s="311"/>
      <c r="F20" s="311"/>
      <c r="G20" s="311"/>
      <c r="H20" s="311"/>
      <c r="I20" s="311"/>
      <c r="J20" s="311"/>
      <c r="K20" s="311"/>
      <c r="L20" s="312"/>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68.25" customHeight="1" thickBot="1" x14ac:dyDescent="0.3">
      <c r="A25" s="249" t="s">
        <v>33</v>
      </c>
      <c r="B25" s="251"/>
      <c r="C25" s="28"/>
      <c r="D25" s="313"/>
      <c r="E25" s="300"/>
      <c r="F25" s="300"/>
      <c r="G25" s="300"/>
      <c r="H25" s="300"/>
      <c r="I25" s="300"/>
      <c r="J25" s="300"/>
      <c r="K25" s="300"/>
      <c r="L25" s="301"/>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93" t="s">
        <v>34</v>
      </c>
      <c r="B27" s="294"/>
      <c r="C27" s="294"/>
      <c r="D27" s="294"/>
      <c r="E27" s="294"/>
      <c r="F27" s="294"/>
      <c r="G27" s="294"/>
      <c r="H27" s="294"/>
      <c r="I27" s="294"/>
      <c r="J27" s="294"/>
      <c r="K27" s="294"/>
      <c r="L27" s="295"/>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35.25" customHeight="1" thickBot="1" x14ac:dyDescent="0.3">
      <c r="A30" s="249" t="s">
        <v>36</v>
      </c>
      <c r="B30" s="251"/>
      <c r="C30" s="28"/>
      <c r="D30" s="313"/>
      <c r="E30" s="300"/>
      <c r="F30" s="300"/>
      <c r="G30" s="300"/>
      <c r="H30" s="300"/>
      <c r="I30" s="300"/>
      <c r="J30" s="300"/>
      <c r="K30" s="300"/>
      <c r="L30" s="301"/>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39.75" customHeight="1" thickBot="1" x14ac:dyDescent="0.3">
      <c r="A35" s="302" t="s">
        <v>39</v>
      </c>
      <c r="B35" s="303"/>
      <c r="C35" s="28"/>
      <c r="D35" s="313"/>
      <c r="E35" s="300"/>
      <c r="F35" s="300"/>
      <c r="G35" s="300"/>
      <c r="H35" s="300"/>
      <c r="I35" s="300"/>
      <c r="J35" s="300"/>
      <c r="K35" s="300"/>
      <c r="L35" s="301"/>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93" t="s">
        <v>40</v>
      </c>
      <c r="B37" s="294"/>
      <c r="C37" s="294"/>
      <c r="D37" s="294"/>
      <c r="E37" s="294"/>
      <c r="F37" s="294"/>
      <c r="G37" s="294"/>
      <c r="H37" s="294"/>
      <c r="I37" s="294"/>
      <c r="J37" s="294"/>
      <c r="K37" s="294"/>
      <c r="L37" s="295"/>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65"/>
      <c r="M57" s="8"/>
      <c r="N57" s="57" t="s">
        <v>48</v>
      </c>
    </row>
    <row r="58" spans="1:14" ht="23.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16.5"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16.5"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16.5"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16.5"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16.5"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16.5"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65"/>
      <c r="M68" s="8"/>
      <c r="N68" s="57" t="s">
        <v>48</v>
      </c>
    </row>
    <row r="69" spans="1:14" ht="17.25"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17.25"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17.25"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67"/>
    </row>
    <row r="75" spans="1:14" ht="26.25" thickBot="1" x14ac:dyDescent="0.3">
      <c r="A75" s="258" t="s">
        <v>68</v>
      </c>
      <c r="B75" s="259"/>
      <c r="C75" s="259"/>
      <c r="D75" s="259"/>
      <c r="E75" s="259"/>
      <c r="F75" s="259"/>
      <c r="G75" s="260"/>
      <c r="H75" s="93" t="s">
        <v>44</v>
      </c>
      <c r="I75" s="57" t="s">
        <v>45</v>
      </c>
      <c r="J75" s="165"/>
      <c r="K75" s="165"/>
      <c r="L75" s="82"/>
      <c r="M75" s="45"/>
      <c r="N75" s="94" t="s">
        <v>48</v>
      </c>
    </row>
    <row r="76" spans="1:14" ht="16.5" thickBot="1" x14ac:dyDescent="0.3">
      <c r="A76" s="95">
        <v>1</v>
      </c>
      <c r="B76" s="261" t="s">
        <v>69</v>
      </c>
      <c r="C76" s="261"/>
      <c r="D76" s="261"/>
      <c r="E76" s="261"/>
      <c r="F76" s="262"/>
      <c r="G76" s="263"/>
      <c r="H76" s="96" t="s">
        <v>63</v>
      </c>
      <c r="I76" s="90">
        <v>0</v>
      </c>
      <c r="J76" s="82"/>
      <c r="K76" s="82"/>
      <c r="L76" s="82"/>
      <c r="M76" s="45"/>
      <c r="N76" s="97">
        <f>I76</f>
        <v>0</v>
      </c>
    </row>
    <row r="77" spans="1:14" ht="16.5" thickBot="1" x14ac:dyDescent="0.3">
      <c r="A77" s="63">
        <v>2</v>
      </c>
      <c r="B77" s="264" t="s">
        <v>70</v>
      </c>
      <c r="C77" s="264"/>
      <c r="D77" s="264"/>
      <c r="E77" s="264"/>
      <c r="F77" s="265"/>
      <c r="G77" s="266"/>
      <c r="H77" s="98" t="s">
        <v>63</v>
      </c>
      <c r="I77" s="99">
        <v>0</v>
      </c>
      <c r="J77" s="82"/>
      <c r="K77" s="82"/>
      <c r="L77" s="82"/>
      <c r="M77" s="45"/>
      <c r="N77" s="97">
        <f>I77</f>
        <v>0</v>
      </c>
    </row>
    <row r="78" spans="1:14" ht="16.5"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65"/>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0</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f ca="1">MATCH(MID(CELL("nombrearchivo",'1'!E9),FIND("]", CELL("nombrearchivo",'1'!E9),1)+1,LEN(CELL("nombrearchivo",'1'!E9))-FIND("]",CELL("nombrearchivo",'1'!E9),1)),GENERAL!A6:A54,0)</f>
        <v>8</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64"/>
      <c r="E8" s="325" t="s">
        <v>17</v>
      </c>
      <c r="F8" s="325" t="s">
        <v>18</v>
      </c>
      <c r="G8" s="325" t="s">
        <v>19</v>
      </c>
      <c r="H8" s="325" t="s">
        <v>20</v>
      </c>
      <c r="I8" s="325" t="s">
        <v>21</v>
      </c>
      <c r="J8" s="327" t="s">
        <v>22</v>
      </c>
      <c r="K8" s="165"/>
      <c r="L8" s="329"/>
      <c r="M8" s="329"/>
      <c r="N8" s="331" t="s">
        <v>23</v>
      </c>
    </row>
    <row r="9" spans="1:16" ht="31.5" customHeight="1" thickBot="1" x14ac:dyDescent="0.3">
      <c r="A9" s="321"/>
      <c r="B9" s="322"/>
      <c r="C9" s="324"/>
      <c r="D9" s="17"/>
      <c r="E9" s="326"/>
      <c r="F9" s="326"/>
      <c r="G9" s="326"/>
      <c r="H9" s="326"/>
      <c r="I9" s="326"/>
      <c r="J9" s="328"/>
      <c r="K9" s="166"/>
      <c r="L9" s="330"/>
      <c r="M9" s="330"/>
      <c r="N9" s="332"/>
    </row>
    <row r="10" spans="1:16" ht="44.25" customHeight="1" thickBot="1" x14ac:dyDescent="0.3">
      <c r="A10" s="333" t="str">
        <f ca="1">CONCATENATE((INDIRECT("GENERAL!D"&amp;P2+5))," ",((INDIRECT("GENERAL!E"&amp;P2+5))))</f>
        <v xml:space="preserve">HERNANDEZ CARVAJAL  JORGE ENRIQUE </v>
      </c>
      <c r="B10" s="334"/>
      <c r="C10" s="19">
        <f>N14</f>
        <v>4</v>
      </c>
      <c r="D10" s="20"/>
      <c r="E10" s="21">
        <f>N16</f>
        <v>1</v>
      </c>
      <c r="F10" s="21">
        <f>N18</f>
        <v>3</v>
      </c>
      <c r="G10" s="21">
        <f>N20</f>
        <v>1</v>
      </c>
      <c r="H10" s="21">
        <f>N27</f>
        <v>3.43</v>
      </c>
      <c r="I10" s="21">
        <f>N32</f>
        <v>5</v>
      </c>
      <c r="J10" s="22">
        <f>N37</f>
        <v>10</v>
      </c>
      <c r="K10" s="23"/>
      <c r="L10" s="23"/>
      <c r="M10" s="23"/>
      <c r="N10" s="24">
        <f>IF( SUM(C10:J10)&lt;=30,SUM(C10:J10),"EXCEDE LOS 30 PUNTOS")</f>
        <v>27.43</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t="str">
        <f ca="1">(INDIRECT("GENERAL!J"&amp;P2+5))</f>
        <v>LICENCIADO EN BIOLOGÍA Y QUÍMICA / UNIVERSIDAD DEL TOLIMA/ 2003</v>
      </c>
      <c r="E14" s="300"/>
      <c r="F14" s="300"/>
      <c r="G14" s="300"/>
      <c r="H14" s="300"/>
      <c r="I14" s="300"/>
      <c r="J14" s="300"/>
      <c r="K14" s="300"/>
      <c r="L14" s="301"/>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t="str">
        <f ca="1">(INDIRECT("GENERAL!K"&amp;P2+5))</f>
        <v xml:space="preserve">ESPECIALISTA EN QUÍMICA DE PRODUCTOS NATURALES/ UNIVERSIDAD DEL TOLIMA/ 2004 </v>
      </c>
      <c r="F16" s="315"/>
      <c r="G16" s="315"/>
      <c r="H16" s="315"/>
      <c r="I16" s="315"/>
      <c r="J16" s="315"/>
      <c r="K16" s="315"/>
      <c r="L16" s="316"/>
      <c r="M16" s="29"/>
      <c r="N16" s="30">
        <v>1</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63"/>
      <c r="E18" s="315" t="str">
        <f ca="1">(INDIRECT("GENERAL!L"&amp;P2+5))</f>
        <v>MAGISTER EN CIENCIAS FARMACEÚTICAS/ UNIVERSIDAD NACAIONAL DE COLOMBIA/ 2012</v>
      </c>
      <c r="F18" s="315"/>
      <c r="G18" s="315"/>
      <c r="H18" s="315"/>
      <c r="I18" s="315"/>
      <c r="J18" s="315"/>
      <c r="K18" s="315"/>
      <c r="L18" s="316"/>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t="str">
        <f ca="1">(INDIRECT("GENERAL!M"&amp;P2+5))</f>
        <v>ESTUDIOS DE DOCTORADO EN CIENCIAS FARMACEÚTICAS/ UNIVERSIDAD NACIONAL DE COLOMBIA</v>
      </c>
      <c r="E20" s="311"/>
      <c r="F20" s="311"/>
      <c r="G20" s="311"/>
      <c r="H20" s="311"/>
      <c r="I20" s="311"/>
      <c r="J20" s="311"/>
      <c r="K20" s="311"/>
      <c r="L20" s="312"/>
      <c r="M20" s="29"/>
      <c r="N20" s="30">
        <v>1</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9</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138.75" customHeight="1" thickBot="1" x14ac:dyDescent="0.3">
      <c r="A25" s="249" t="s">
        <v>33</v>
      </c>
      <c r="B25" s="251"/>
      <c r="C25" s="28"/>
      <c r="D25" s="299" t="s">
        <v>179</v>
      </c>
      <c r="E25" s="300"/>
      <c r="F25" s="300"/>
      <c r="G25" s="300"/>
      <c r="H25" s="300"/>
      <c r="I25" s="300"/>
      <c r="J25" s="300"/>
      <c r="K25" s="300"/>
      <c r="L25" s="301"/>
      <c r="M25" s="29"/>
      <c r="N25" s="30">
        <v>3.43</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93" t="s">
        <v>34</v>
      </c>
      <c r="B27" s="294"/>
      <c r="C27" s="294"/>
      <c r="D27" s="294"/>
      <c r="E27" s="294"/>
      <c r="F27" s="294"/>
      <c r="G27" s="294"/>
      <c r="H27" s="294"/>
      <c r="I27" s="294"/>
      <c r="J27" s="294"/>
      <c r="K27" s="294"/>
      <c r="L27" s="295"/>
      <c r="M27" s="162"/>
      <c r="N27" s="160">
        <f>IF(N25&lt;=5,N25,"EXCEDE LOS 5 PUNTOS PERMITIDOS")</f>
        <v>3.43</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49.5" customHeight="1" thickBot="1" x14ac:dyDescent="0.3">
      <c r="A30" s="249" t="s">
        <v>36</v>
      </c>
      <c r="B30" s="251"/>
      <c r="C30" s="28"/>
      <c r="D30" s="299" t="s">
        <v>180</v>
      </c>
      <c r="E30" s="300"/>
      <c r="F30" s="300"/>
      <c r="G30" s="300"/>
      <c r="H30" s="300"/>
      <c r="I30" s="300"/>
      <c r="J30" s="300"/>
      <c r="K30" s="300"/>
      <c r="L30" s="301"/>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62"/>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81.75" customHeight="1" thickBot="1" x14ac:dyDescent="0.3">
      <c r="A35" s="302" t="s">
        <v>39</v>
      </c>
      <c r="B35" s="303"/>
      <c r="C35" s="28"/>
      <c r="D35" s="304" t="s">
        <v>181</v>
      </c>
      <c r="E35" s="305"/>
      <c r="F35" s="305"/>
      <c r="G35" s="305"/>
      <c r="H35" s="305"/>
      <c r="I35" s="305"/>
      <c r="J35" s="305"/>
      <c r="K35" s="305"/>
      <c r="L35" s="306"/>
      <c r="M35" s="29"/>
      <c r="N35" s="30">
        <v>10</v>
      </c>
    </row>
    <row r="36" spans="1:14" ht="19.5" customHeight="1" thickBot="1" x14ac:dyDescent="0.3">
      <c r="A36" s="36"/>
      <c r="B36" s="37"/>
      <c r="C36" s="162"/>
      <c r="D36" s="39"/>
      <c r="E36" s="39"/>
      <c r="F36" s="39"/>
      <c r="G36" s="39"/>
      <c r="H36" s="39"/>
      <c r="I36" s="39"/>
      <c r="J36" s="39"/>
      <c r="K36" s="39"/>
      <c r="L36" s="39"/>
      <c r="M36" s="162"/>
      <c r="N36" s="40"/>
    </row>
    <row r="37" spans="1:14" ht="19.5" thickTop="1" thickBot="1" x14ac:dyDescent="0.3">
      <c r="A37" s="293" t="s">
        <v>40</v>
      </c>
      <c r="B37" s="294"/>
      <c r="C37" s="294"/>
      <c r="D37" s="294"/>
      <c r="E37" s="294"/>
      <c r="F37" s="294"/>
      <c r="G37" s="294"/>
      <c r="H37" s="294"/>
      <c r="I37" s="294"/>
      <c r="J37" s="294"/>
      <c r="K37" s="294"/>
      <c r="L37" s="295"/>
      <c r="M37" s="162"/>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27.43</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65"/>
      <c r="M57" s="8"/>
      <c r="N57" s="57" t="s">
        <v>48</v>
      </c>
    </row>
    <row r="58" spans="1:14" ht="35.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35.25" customHeight="1"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35.25" customHeight="1"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35.25" customHeight="1"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35.25" customHeight="1"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35.25" customHeight="1"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35.25" customHeight="1"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65"/>
      <c r="M68" s="8"/>
      <c r="N68" s="57" t="s">
        <v>48</v>
      </c>
    </row>
    <row r="69" spans="1:14" ht="39.75" customHeight="1"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39.75" customHeight="1"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39.75" customHeight="1"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67"/>
    </row>
    <row r="75" spans="1:14" ht="26.25" thickBot="1" x14ac:dyDescent="0.3">
      <c r="A75" s="258" t="s">
        <v>68</v>
      </c>
      <c r="B75" s="259"/>
      <c r="C75" s="259"/>
      <c r="D75" s="259"/>
      <c r="E75" s="259"/>
      <c r="F75" s="259"/>
      <c r="G75" s="260"/>
      <c r="H75" s="93" t="s">
        <v>44</v>
      </c>
      <c r="I75" s="57" t="s">
        <v>45</v>
      </c>
      <c r="J75" s="165"/>
      <c r="K75" s="165"/>
      <c r="L75" s="82"/>
      <c r="M75" s="45"/>
      <c r="N75" s="94" t="s">
        <v>48</v>
      </c>
    </row>
    <row r="76" spans="1:14" ht="42" customHeight="1" thickBot="1" x14ac:dyDescent="0.3">
      <c r="A76" s="95">
        <v>1</v>
      </c>
      <c r="B76" s="261" t="s">
        <v>69</v>
      </c>
      <c r="C76" s="261"/>
      <c r="D76" s="261"/>
      <c r="E76" s="261"/>
      <c r="F76" s="262"/>
      <c r="G76" s="263"/>
      <c r="H76" s="96" t="s">
        <v>63</v>
      </c>
      <c r="I76" s="90">
        <v>0</v>
      </c>
      <c r="J76" s="82"/>
      <c r="K76" s="82"/>
      <c r="L76" s="82"/>
      <c r="M76" s="45"/>
      <c r="N76" s="97">
        <f>I76</f>
        <v>0</v>
      </c>
    </row>
    <row r="77" spans="1:14" ht="42" customHeight="1" thickBot="1" x14ac:dyDescent="0.3">
      <c r="A77" s="63">
        <v>2</v>
      </c>
      <c r="B77" s="264" t="s">
        <v>70</v>
      </c>
      <c r="C77" s="264"/>
      <c r="D77" s="264"/>
      <c r="E77" s="264"/>
      <c r="F77" s="265"/>
      <c r="G77" s="266"/>
      <c r="H77" s="98" t="s">
        <v>63</v>
      </c>
      <c r="I77" s="99">
        <v>0</v>
      </c>
      <c r="J77" s="82"/>
      <c r="K77" s="82"/>
      <c r="L77" s="82"/>
      <c r="M77" s="45"/>
      <c r="N77" s="97">
        <f>I77</f>
        <v>0</v>
      </c>
    </row>
    <row r="78" spans="1:14" ht="42" customHeight="1"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65"/>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27.43</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27.43</v>
      </c>
    </row>
    <row r="98" spans="1:14" x14ac:dyDescent="0.25">
      <c r="A98" s="32"/>
      <c r="B98" s="32"/>
      <c r="C98" s="32"/>
      <c r="D98" s="32"/>
      <c r="E98" s="32"/>
      <c r="F98" s="32"/>
      <c r="G98" s="32"/>
      <c r="H98" s="32"/>
      <c r="I98" s="32"/>
      <c r="J98" s="32"/>
      <c r="K98" s="32"/>
      <c r="L98" s="32"/>
      <c r="M98" s="32"/>
      <c r="N98" s="32"/>
    </row>
  </sheetData>
  <sheetProtection algorithmName="SHA-512" hashValue="PexAnKSCwP6d7aZXupQZOveOPT4xOeYgqV5Hvih0xFKtdcqUFfuPQ6YSYTra21p1z0mYbVaM1wPxKjhdROGaMg==" saltValue="qvJIdqhvGGqMjPY0O58s6g=="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9685039370078741" top="0.15748031496062992" bottom="0.19685039370078741"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f ca="1">MATCH(MID(CELL("nombrearchivo",'2'!E9),FIND("]", CELL("nombrearchivo",'2'!E9),1)+1,LEN(CELL("nombrearchivo",'2'!E9))-FIND("]",CELL("nombrearchivo",'2'!E9),1)),GENERAL!A6:A54,0)</f>
        <v>2</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56"/>
      <c r="E8" s="325" t="s">
        <v>17</v>
      </c>
      <c r="F8" s="325" t="s">
        <v>18</v>
      </c>
      <c r="G8" s="325" t="s">
        <v>19</v>
      </c>
      <c r="H8" s="325" t="s">
        <v>20</v>
      </c>
      <c r="I8" s="325" t="s">
        <v>21</v>
      </c>
      <c r="J8" s="327" t="s">
        <v>22</v>
      </c>
      <c r="K8" s="157"/>
      <c r="L8" s="329"/>
      <c r="M8" s="329"/>
      <c r="N8" s="331" t="s">
        <v>23</v>
      </c>
    </row>
    <row r="9" spans="1:16" ht="31.5" customHeight="1" thickBot="1" x14ac:dyDescent="0.3">
      <c r="A9" s="321"/>
      <c r="B9" s="322"/>
      <c r="C9" s="324"/>
      <c r="D9" s="17"/>
      <c r="E9" s="326"/>
      <c r="F9" s="326"/>
      <c r="G9" s="326"/>
      <c r="H9" s="326"/>
      <c r="I9" s="326"/>
      <c r="J9" s="328"/>
      <c r="K9" s="158"/>
      <c r="L9" s="330"/>
      <c r="M9" s="330"/>
      <c r="N9" s="332"/>
    </row>
    <row r="10" spans="1:16" ht="44.25" customHeight="1" thickBot="1" x14ac:dyDescent="0.3">
      <c r="A10" s="333" t="str">
        <f ca="1">CONCATENATE((INDIRECT("GENERAL!D"&amp;P2+5))," ",((INDIRECT("GENERAL!E"&amp;P2+5))))</f>
        <v>BARBOSA JAIMES LUIS OVEIMAR</v>
      </c>
      <c r="B10" s="334"/>
      <c r="C10" s="19">
        <f>N14</f>
        <v>4</v>
      </c>
      <c r="D10" s="20"/>
      <c r="E10" s="21">
        <f>N16</f>
        <v>0</v>
      </c>
      <c r="F10" s="21">
        <f>N18</f>
        <v>3</v>
      </c>
      <c r="G10" s="21">
        <f>N20</f>
        <v>1</v>
      </c>
      <c r="H10" s="21">
        <f>N27</f>
        <v>1.135</v>
      </c>
      <c r="I10" s="21">
        <f>N32</f>
        <v>3.5</v>
      </c>
      <c r="J10" s="22">
        <f>N37</f>
        <v>10</v>
      </c>
      <c r="K10" s="23"/>
      <c r="L10" s="23"/>
      <c r="M10" s="23"/>
      <c r="N10" s="24">
        <f>IF( SUM(C10:J10)&lt;=30,SUM(C10:J10),"EXCEDE LOS 30 PUNTOS")</f>
        <v>22.634999999999998</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t="str">
        <f ca="1">(INDIRECT("GENERAL!J"&amp;P2+5))</f>
        <v>QUÍMICO/UNIVERSIDAD INDUSTRIAL DE SANTANDER/2006</v>
      </c>
      <c r="E14" s="300"/>
      <c r="F14" s="300"/>
      <c r="G14" s="300"/>
      <c r="H14" s="300"/>
      <c r="I14" s="300"/>
      <c r="J14" s="300"/>
      <c r="K14" s="300"/>
      <c r="L14" s="301"/>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t="str">
        <f ca="1">(INDIRECT("GENERAL!K"&amp;P2+5))</f>
        <v>NO REGISTRA</v>
      </c>
      <c r="F16" s="315"/>
      <c r="G16" s="315"/>
      <c r="H16" s="315"/>
      <c r="I16" s="315"/>
      <c r="J16" s="315"/>
      <c r="K16" s="315"/>
      <c r="L16" s="316"/>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55"/>
      <c r="E18" s="315" t="str">
        <f ca="1">(INDIRECT("GENERAL!L"&amp;P2+5))</f>
        <v>MAGISTER EN QUÍMICA/UNIVERSIDAD INDUSTRIAL DE SANTANDER/2009</v>
      </c>
      <c r="F18" s="315"/>
      <c r="G18" s="315"/>
      <c r="H18" s="315"/>
      <c r="I18" s="315"/>
      <c r="J18" s="315"/>
      <c r="K18" s="315"/>
      <c r="L18" s="316"/>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t="str">
        <f ca="1">(INDIRECT("GENERAL!M"&amp;P2+5))</f>
        <v xml:space="preserve">ESTUDIO DE DOCTORADO EN QUÍMICA/UNIVERSIDAD INDUSTRIAL DE SANTANDER (PENDIANTE DE CEREMONIA DE GRADO) </v>
      </c>
      <c r="E20" s="311"/>
      <c r="F20" s="311"/>
      <c r="G20" s="311"/>
      <c r="H20" s="311"/>
      <c r="I20" s="311"/>
      <c r="J20" s="311"/>
      <c r="K20" s="311"/>
      <c r="L20" s="312"/>
      <c r="M20" s="29"/>
      <c r="N20" s="30">
        <v>1</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98.25" customHeight="1" thickBot="1" x14ac:dyDescent="0.3">
      <c r="A25" s="249" t="s">
        <v>33</v>
      </c>
      <c r="B25" s="251"/>
      <c r="C25" s="28"/>
      <c r="D25" s="313" t="s">
        <v>160</v>
      </c>
      <c r="E25" s="300"/>
      <c r="F25" s="300"/>
      <c r="G25" s="300"/>
      <c r="H25" s="300"/>
      <c r="I25" s="300"/>
      <c r="J25" s="300"/>
      <c r="K25" s="300"/>
      <c r="L25" s="301"/>
      <c r="M25" s="29"/>
      <c r="N25" s="30">
        <f>0.54+0.34+0.18+0.075</f>
        <v>1.135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93" t="s">
        <v>34</v>
      </c>
      <c r="B27" s="294"/>
      <c r="C27" s="294"/>
      <c r="D27" s="294"/>
      <c r="E27" s="294"/>
      <c r="F27" s="294"/>
      <c r="G27" s="294"/>
      <c r="H27" s="294"/>
      <c r="I27" s="294"/>
      <c r="J27" s="294"/>
      <c r="K27" s="294"/>
      <c r="L27" s="295"/>
      <c r="M27" s="154"/>
      <c r="N27" s="160">
        <f>IF(N25&lt;=5,N25,"EXCEDE LOS 5 PUNTOS PERMITIDOS")</f>
        <v>1.135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51.75" customHeight="1" thickBot="1" x14ac:dyDescent="0.3">
      <c r="A30" s="249" t="s">
        <v>36</v>
      </c>
      <c r="B30" s="251"/>
      <c r="C30" s="28"/>
      <c r="D30" s="313" t="s">
        <v>161</v>
      </c>
      <c r="E30" s="300"/>
      <c r="F30" s="300"/>
      <c r="G30" s="300"/>
      <c r="H30" s="300"/>
      <c r="I30" s="300"/>
      <c r="J30" s="300"/>
      <c r="K30" s="300"/>
      <c r="L30" s="301"/>
      <c r="M30" s="29"/>
      <c r="N30" s="30">
        <v>3.5</v>
      </c>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54"/>
      <c r="N32" s="160">
        <f>IF(N30&lt;=5,N30,"EXCEDE LOS 5 PUNTOS PERMITIDOS")</f>
        <v>3.5</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88.5" customHeight="1" thickBot="1" x14ac:dyDescent="0.3">
      <c r="A35" s="302" t="s">
        <v>39</v>
      </c>
      <c r="B35" s="303"/>
      <c r="C35" s="28"/>
      <c r="D35" s="313" t="s">
        <v>159</v>
      </c>
      <c r="E35" s="300"/>
      <c r="F35" s="300"/>
      <c r="G35" s="300"/>
      <c r="H35" s="300"/>
      <c r="I35" s="300"/>
      <c r="J35" s="300"/>
      <c r="K35" s="300"/>
      <c r="L35" s="301"/>
      <c r="M35" s="29"/>
      <c r="N35" s="30">
        <v>10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93" t="s">
        <v>40</v>
      </c>
      <c r="B37" s="294"/>
      <c r="C37" s="294"/>
      <c r="D37" s="294"/>
      <c r="E37" s="294"/>
      <c r="F37" s="294"/>
      <c r="G37" s="294"/>
      <c r="H37" s="294"/>
      <c r="I37" s="294"/>
      <c r="J37" s="294"/>
      <c r="K37" s="294"/>
      <c r="L37" s="295"/>
      <c r="M37" s="154"/>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22.634999999999998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57"/>
      <c r="M57" s="8"/>
      <c r="N57" s="57" t="s">
        <v>48</v>
      </c>
    </row>
    <row r="58" spans="1:14" ht="23.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16.5"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16.5"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16.5"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16.5"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16.5"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16.5"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57"/>
      <c r="M68" s="8"/>
      <c r="N68" s="57" t="s">
        <v>48</v>
      </c>
    </row>
    <row r="69" spans="1:14" ht="17.25"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17.25"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17.25"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59"/>
    </row>
    <row r="75" spans="1:14" ht="26.25" thickBot="1" x14ac:dyDescent="0.3">
      <c r="A75" s="258" t="s">
        <v>68</v>
      </c>
      <c r="B75" s="259"/>
      <c r="C75" s="259"/>
      <c r="D75" s="259"/>
      <c r="E75" s="259"/>
      <c r="F75" s="259"/>
      <c r="G75" s="260"/>
      <c r="H75" s="93" t="s">
        <v>44</v>
      </c>
      <c r="I75" s="57" t="s">
        <v>45</v>
      </c>
      <c r="J75" s="157"/>
      <c r="K75" s="157"/>
      <c r="L75" s="82"/>
      <c r="M75" s="45"/>
      <c r="N75" s="94" t="s">
        <v>48</v>
      </c>
    </row>
    <row r="76" spans="1:14" ht="16.5" thickBot="1" x14ac:dyDescent="0.3">
      <c r="A76" s="95">
        <v>1</v>
      </c>
      <c r="B76" s="261" t="s">
        <v>69</v>
      </c>
      <c r="C76" s="261"/>
      <c r="D76" s="261"/>
      <c r="E76" s="261"/>
      <c r="F76" s="262"/>
      <c r="G76" s="263"/>
      <c r="H76" s="96" t="s">
        <v>63</v>
      </c>
      <c r="I76" s="90">
        <v>0</v>
      </c>
      <c r="J76" s="82"/>
      <c r="K76" s="82"/>
      <c r="L76" s="82"/>
      <c r="M76" s="45"/>
      <c r="N76" s="97">
        <f>I76</f>
        <v>0</v>
      </c>
    </row>
    <row r="77" spans="1:14" ht="16.5" thickBot="1" x14ac:dyDescent="0.3">
      <c r="A77" s="63">
        <v>2</v>
      </c>
      <c r="B77" s="264" t="s">
        <v>70</v>
      </c>
      <c r="C77" s="264"/>
      <c r="D77" s="264"/>
      <c r="E77" s="264"/>
      <c r="F77" s="265"/>
      <c r="G77" s="266"/>
      <c r="H77" s="98" t="s">
        <v>63</v>
      </c>
      <c r="I77" s="99">
        <v>0</v>
      </c>
      <c r="J77" s="82"/>
      <c r="K77" s="82"/>
      <c r="L77" s="82"/>
      <c r="M77" s="45"/>
      <c r="N77" s="97">
        <f>I77</f>
        <v>0</v>
      </c>
    </row>
    <row r="78" spans="1:14" ht="16.5"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57"/>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22.634999999999998</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22.634999999999998</v>
      </c>
    </row>
    <row r="98" spans="1:14" x14ac:dyDescent="0.25">
      <c r="A98" s="32"/>
      <c r="B98" s="32"/>
      <c r="C98" s="32"/>
      <c r="D98" s="32"/>
      <c r="E98" s="32"/>
      <c r="F98" s="32"/>
      <c r="G98" s="32"/>
      <c r="H98" s="32"/>
      <c r="I98" s="32"/>
      <c r="J98" s="32"/>
      <c r="K98" s="32"/>
      <c r="L98" s="32"/>
      <c r="M98" s="32"/>
      <c r="N98" s="32"/>
    </row>
  </sheetData>
  <sheetProtection algorithmName="SHA-512" hashValue="VS6Ac7p8mYXWJO4WMSriQBFNI186U5pdKbBZVdb/k3+B+hQ5Vz2ZUkblXfSYT9mik+2hv9KtZO41i5k6rpEHGw==" saltValue="/U4Bqy/GfTSeGY67wUdhtA=="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f ca="1">MATCH(MID(CELL("nombrearchivo",'3'!E9),FIND("]", CELL("nombrearchivo",'3'!E9),1)+1,LEN(CELL("nombrearchivo",'3'!E9))-FIND("]",CELL("nombrearchivo",'3'!E9),1)),GENERAL!A6:A54,0)</f>
        <v>3</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56"/>
      <c r="E8" s="325" t="s">
        <v>17</v>
      </c>
      <c r="F8" s="325" t="s">
        <v>18</v>
      </c>
      <c r="G8" s="325" t="s">
        <v>19</v>
      </c>
      <c r="H8" s="325" t="s">
        <v>20</v>
      </c>
      <c r="I8" s="325" t="s">
        <v>21</v>
      </c>
      <c r="J8" s="327" t="s">
        <v>22</v>
      </c>
      <c r="K8" s="157"/>
      <c r="L8" s="329"/>
      <c r="M8" s="329"/>
      <c r="N8" s="331" t="s">
        <v>23</v>
      </c>
    </row>
    <row r="9" spans="1:16" ht="31.5" customHeight="1" thickBot="1" x14ac:dyDescent="0.3">
      <c r="A9" s="321"/>
      <c r="B9" s="322"/>
      <c r="C9" s="324"/>
      <c r="D9" s="17"/>
      <c r="E9" s="326"/>
      <c r="F9" s="326"/>
      <c r="G9" s="326"/>
      <c r="H9" s="326"/>
      <c r="I9" s="326"/>
      <c r="J9" s="328"/>
      <c r="K9" s="158"/>
      <c r="L9" s="330"/>
      <c r="M9" s="330"/>
      <c r="N9" s="332"/>
    </row>
    <row r="10" spans="1:16" ht="44.25" customHeight="1" thickBot="1" x14ac:dyDescent="0.3">
      <c r="A10" s="333" t="str">
        <f ca="1">CONCATENATE((INDIRECT("GENERAL!D"&amp;P2+5))," ",((INDIRECT("GENERAL!E"&amp;P2+5))))</f>
        <v>TRUJILLO GUIZA MARTHA LILIANA</v>
      </c>
      <c r="B10" s="334"/>
      <c r="C10" s="19">
        <f>N14</f>
        <v>4</v>
      </c>
      <c r="D10" s="20"/>
      <c r="E10" s="21">
        <f>N16</f>
        <v>0</v>
      </c>
      <c r="F10" s="21">
        <f>N18</f>
        <v>3</v>
      </c>
      <c r="G10" s="21">
        <f>N20</f>
        <v>3</v>
      </c>
      <c r="H10" s="21">
        <f>N27</f>
        <v>5</v>
      </c>
      <c r="I10" s="21">
        <f>N32</f>
        <v>5</v>
      </c>
      <c r="J10" s="22">
        <f>N37</f>
        <v>0.58000000000000007</v>
      </c>
      <c r="K10" s="23"/>
      <c r="L10" s="23"/>
      <c r="M10" s="23"/>
      <c r="N10" s="24">
        <f>IF( SUM(C10:J10)&lt;=30,SUM(C10:J10),"EXCEDE LOS 30 PUNTOS")</f>
        <v>20.58</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t="str">
        <f ca="1">(INDIRECT("GENERAL!J"&amp;P2+5))</f>
        <v>LICENCIADA EN BIOLOGIA Y QUIMICA/UNIVERSIDAD DEL TOLIMA/1993</v>
      </c>
      <c r="E14" s="300"/>
      <c r="F14" s="300"/>
      <c r="G14" s="300"/>
      <c r="H14" s="300"/>
      <c r="I14" s="300"/>
      <c r="J14" s="300"/>
      <c r="K14" s="300"/>
      <c r="L14" s="301"/>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t="str">
        <f ca="1">(INDIRECT("GENERAL!K"&amp;P2+5))</f>
        <v>NO REGISTRA</v>
      </c>
      <c r="F16" s="315"/>
      <c r="G16" s="315"/>
      <c r="H16" s="315"/>
      <c r="I16" s="315"/>
      <c r="J16" s="315"/>
      <c r="K16" s="315"/>
      <c r="L16" s="316"/>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55"/>
      <c r="E18" s="315" t="str">
        <f ca="1">(INDIRECT("GENERAL!L"&amp;P2+5))</f>
        <v>MAGISTER EN BIOQUIMICA /UNIVERSIDAD NACIONAL /2000</v>
      </c>
      <c r="F18" s="315"/>
      <c r="G18" s="315"/>
      <c r="H18" s="315"/>
      <c r="I18" s="315"/>
      <c r="J18" s="315"/>
      <c r="K18" s="315"/>
      <c r="L18" s="316"/>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t="str">
        <f ca="1">(INDIRECT("GENERAL!M"&amp;P2+5))</f>
        <v>DOCTOR EN ENDOCRINOLOGIA /UNIVERSIDAD SANTIAGO DE COMPOSTELA (ESPAÑA)/2013</v>
      </c>
      <c r="E20" s="311"/>
      <c r="F20" s="311"/>
      <c r="G20" s="311"/>
      <c r="H20" s="311"/>
      <c r="I20" s="311"/>
      <c r="J20" s="311"/>
      <c r="K20" s="311"/>
      <c r="L20" s="312"/>
      <c r="M20" s="29"/>
      <c r="N20" s="30">
        <v>3</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178.5" customHeight="1" thickBot="1" x14ac:dyDescent="0.3">
      <c r="A25" s="249" t="s">
        <v>33</v>
      </c>
      <c r="B25" s="251"/>
      <c r="C25" s="28"/>
      <c r="D25" s="313" t="s">
        <v>162</v>
      </c>
      <c r="E25" s="300"/>
      <c r="F25" s="300"/>
      <c r="G25" s="300"/>
      <c r="H25" s="300"/>
      <c r="I25" s="300"/>
      <c r="J25" s="300"/>
      <c r="K25" s="300"/>
      <c r="L25" s="301"/>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93" t="s">
        <v>34</v>
      </c>
      <c r="B27" s="294"/>
      <c r="C27" s="294"/>
      <c r="D27" s="294"/>
      <c r="E27" s="294"/>
      <c r="F27" s="294"/>
      <c r="G27" s="294"/>
      <c r="H27" s="294"/>
      <c r="I27" s="294"/>
      <c r="J27" s="294"/>
      <c r="K27" s="294"/>
      <c r="L27" s="295"/>
      <c r="M27" s="154"/>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89.25" customHeight="1" thickBot="1" x14ac:dyDescent="0.3">
      <c r="A30" s="249" t="s">
        <v>36</v>
      </c>
      <c r="B30" s="251"/>
      <c r="C30" s="28"/>
      <c r="D30" s="313" t="s">
        <v>163</v>
      </c>
      <c r="E30" s="300"/>
      <c r="F30" s="300"/>
      <c r="G30" s="300"/>
      <c r="H30" s="300"/>
      <c r="I30" s="300"/>
      <c r="J30" s="300"/>
      <c r="K30" s="300"/>
      <c r="L30" s="301"/>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54"/>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141.75" customHeight="1" thickBot="1" x14ac:dyDescent="0.3">
      <c r="A35" s="302" t="s">
        <v>39</v>
      </c>
      <c r="B35" s="303"/>
      <c r="C35" s="28"/>
      <c r="D35" s="313" t="s">
        <v>164</v>
      </c>
      <c r="E35" s="300"/>
      <c r="F35" s="300"/>
      <c r="G35" s="300"/>
      <c r="H35" s="300"/>
      <c r="I35" s="300"/>
      <c r="J35" s="300"/>
      <c r="K35" s="300"/>
      <c r="L35" s="301"/>
      <c r="M35" s="29"/>
      <c r="N35" s="30">
        <f>0.38+0.2</f>
        <v>0.58000000000000007</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93" t="s">
        <v>40</v>
      </c>
      <c r="B37" s="294"/>
      <c r="C37" s="294"/>
      <c r="D37" s="294"/>
      <c r="E37" s="294"/>
      <c r="F37" s="294"/>
      <c r="G37" s="294"/>
      <c r="H37" s="294"/>
      <c r="I37" s="294"/>
      <c r="J37" s="294"/>
      <c r="K37" s="294"/>
      <c r="L37" s="295"/>
      <c r="M37" s="154"/>
      <c r="N37" s="160">
        <f>IF(N35&lt;=10,N35,"EXCEDE LOS 10 PUNTOS PERMITIDOS")</f>
        <v>0.58000000000000007</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20.58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57"/>
      <c r="M57" s="8"/>
      <c r="N57" s="57" t="s">
        <v>48</v>
      </c>
    </row>
    <row r="58" spans="1:14" ht="23.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16.5"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16.5"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16.5"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16.5"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16.5"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16.5"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57"/>
      <c r="M68" s="8"/>
      <c r="N68" s="57" t="s">
        <v>48</v>
      </c>
    </row>
    <row r="69" spans="1:14" ht="17.25"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17.25"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17.25"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59"/>
    </row>
    <row r="75" spans="1:14" ht="26.25" thickBot="1" x14ac:dyDescent="0.3">
      <c r="A75" s="258" t="s">
        <v>68</v>
      </c>
      <c r="B75" s="259"/>
      <c r="C75" s="259"/>
      <c r="D75" s="259"/>
      <c r="E75" s="259"/>
      <c r="F75" s="259"/>
      <c r="G75" s="260"/>
      <c r="H75" s="93" t="s">
        <v>44</v>
      </c>
      <c r="I75" s="57" t="s">
        <v>45</v>
      </c>
      <c r="J75" s="157"/>
      <c r="K75" s="157"/>
      <c r="L75" s="82"/>
      <c r="M75" s="45"/>
      <c r="N75" s="94" t="s">
        <v>48</v>
      </c>
    </row>
    <row r="76" spans="1:14" ht="16.5" thickBot="1" x14ac:dyDescent="0.3">
      <c r="A76" s="95">
        <v>1</v>
      </c>
      <c r="B76" s="261" t="s">
        <v>69</v>
      </c>
      <c r="C76" s="261"/>
      <c r="D76" s="261"/>
      <c r="E76" s="261"/>
      <c r="F76" s="262"/>
      <c r="G76" s="263"/>
      <c r="H76" s="96" t="s">
        <v>63</v>
      </c>
      <c r="I76" s="90">
        <v>0</v>
      </c>
      <c r="J76" s="82"/>
      <c r="K76" s="82"/>
      <c r="L76" s="82"/>
      <c r="M76" s="45"/>
      <c r="N76" s="97">
        <f>I76</f>
        <v>0</v>
      </c>
    </row>
    <row r="77" spans="1:14" ht="16.5" thickBot="1" x14ac:dyDescent="0.3">
      <c r="A77" s="63">
        <v>2</v>
      </c>
      <c r="B77" s="264" t="s">
        <v>70</v>
      </c>
      <c r="C77" s="264"/>
      <c r="D77" s="264"/>
      <c r="E77" s="264"/>
      <c r="F77" s="265"/>
      <c r="G77" s="266"/>
      <c r="H77" s="98" t="s">
        <v>63</v>
      </c>
      <c r="I77" s="99">
        <v>0</v>
      </c>
      <c r="J77" s="82"/>
      <c r="K77" s="82"/>
      <c r="L77" s="82"/>
      <c r="M77" s="45"/>
      <c r="N77" s="97">
        <f>I77</f>
        <v>0</v>
      </c>
    </row>
    <row r="78" spans="1:14" ht="16.5"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57"/>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20.58</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20.58</v>
      </c>
    </row>
    <row r="98" spans="1:14" x14ac:dyDescent="0.25">
      <c r="A98" s="32"/>
      <c r="B98" s="32"/>
      <c r="C98" s="32"/>
      <c r="D98" s="32"/>
      <c r="E98" s="32"/>
      <c r="F98" s="32"/>
      <c r="G98" s="32"/>
      <c r="H98" s="32"/>
      <c r="I98" s="32"/>
      <c r="J98" s="32"/>
      <c r="K98" s="32"/>
      <c r="L98" s="32"/>
      <c r="M98" s="32"/>
      <c r="N98" s="32"/>
    </row>
  </sheetData>
  <sheetProtection algorithmName="SHA-512" hashValue="ZurQGzv1LJaEMt/iaqSaOTNo/ivlrH7ZQ4/e6gbWrpBKDpZGhI9cucc1sj5kcenbx5OWJXJjATSuIjbRDBm0DQ==" saltValue="oKV5C0iQYnJAitsaN1C9QA=="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f ca="1">MATCH(MID(CELL("nombrearchivo",'4'!E9),FIND("]", CELL("nombrearchivo",'4'!E9),1)+1,LEN(CELL("nombrearchivo",'4'!E9))-FIND("]",CELL("nombrearchivo",'4'!E9),1)),GENERAL!A6:A54,0)</f>
        <v>9</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64"/>
      <c r="E8" s="325" t="s">
        <v>17</v>
      </c>
      <c r="F8" s="325" t="s">
        <v>18</v>
      </c>
      <c r="G8" s="325" t="s">
        <v>19</v>
      </c>
      <c r="H8" s="325" t="s">
        <v>20</v>
      </c>
      <c r="I8" s="325" t="s">
        <v>21</v>
      </c>
      <c r="J8" s="327" t="s">
        <v>22</v>
      </c>
      <c r="K8" s="165"/>
      <c r="L8" s="329"/>
      <c r="M8" s="329"/>
      <c r="N8" s="331" t="s">
        <v>23</v>
      </c>
    </row>
    <row r="9" spans="1:16" ht="31.5" customHeight="1" thickBot="1" x14ac:dyDescent="0.3">
      <c r="A9" s="321"/>
      <c r="B9" s="322"/>
      <c r="C9" s="324"/>
      <c r="D9" s="17"/>
      <c r="E9" s="326"/>
      <c r="F9" s="326"/>
      <c r="G9" s="326"/>
      <c r="H9" s="326"/>
      <c r="I9" s="326"/>
      <c r="J9" s="328"/>
      <c r="K9" s="166"/>
      <c r="L9" s="330"/>
      <c r="M9" s="330"/>
      <c r="N9" s="332"/>
    </row>
    <row r="10" spans="1:16" ht="44.25" customHeight="1" thickBot="1" x14ac:dyDescent="0.3">
      <c r="A10" s="333" t="str">
        <f ca="1">CONCATENATE((INDIRECT("GENERAL!D"&amp;P2+5))," ",((INDIRECT("GENERAL!E"&amp;P2+5))))</f>
        <v>GUEVARA BRAVO CARLOS ALBERTO</v>
      </c>
      <c r="B10" s="334"/>
      <c r="C10" s="19">
        <f>N14</f>
        <v>4</v>
      </c>
      <c r="D10" s="20"/>
      <c r="E10" s="21">
        <f>N16</f>
        <v>0</v>
      </c>
      <c r="F10" s="21">
        <f>N18</f>
        <v>0</v>
      </c>
      <c r="G10" s="21">
        <f>N20</f>
        <v>6</v>
      </c>
      <c r="H10" s="21">
        <f>N27</f>
        <v>3.13</v>
      </c>
      <c r="I10" s="21">
        <f>N32</f>
        <v>5</v>
      </c>
      <c r="J10" s="22">
        <f>N37</f>
        <v>2</v>
      </c>
      <c r="K10" s="23"/>
      <c r="L10" s="23"/>
      <c r="M10" s="23"/>
      <c r="N10" s="24">
        <f>IF( SUM(C10:J10)&lt;=30,SUM(C10:J10),"EXCEDE LOS 30 PUNTOS")</f>
        <v>20.13</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t="str">
        <f ca="1">(INDIRECT("GENERAL!J"&amp;P2+5))</f>
        <v>QUÍMICO/ UNIVERSIDAD DEL QUINDIO/ 1998</v>
      </c>
      <c r="E14" s="300"/>
      <c r="F14" s="300"/>
      <c r="G14" s="300"/>
      <c r="H14" s="300"/>
      <c r="I14" s="300"/>
      <c r="J14" s="300"/>
      <c r="K14" s="300"/>
      <c r="L14" s="301"/>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t="str">
        <f ca="1">(INDIRECT("GENERAL!K"&amp;P2+5))</f>
        <v>NO REGISTRA</v>
      </c>
      <c r="F16" s="315"/>
      <c r="G16" s="315"/>
      <c r="H16" s="315"/>
      <c r="I16" s="315"/>
      <c r="J16" s="315"/>
      <c r="K16" s="315"/>
      <c r="L16" s="316"/>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63"/>
      <c r="E18" s="315" t="str">
        <f ca="1">(INDIRECT("GENERAL!L"&amp;P2+5))</f>
        <v>NO REGISTRA</v>
      </c>
      <c r="F18" s="315"/>
      <c r="G18" s="315"/>
      <c r="H18" s="315"/>
      <c r="I18" s="315"/>
      <c r="J18" s="315"/>
      <c r="K18" s="315"/>
      <c r="L18" s="316"/>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t="str">
        <f ca="1">(INDIRECT("GENERAL!M"&amp;P2+5))</f>
        <v>DOCTORADO EN CIENCIAS QUÍMICAS/ UNIVERSIDAD DE ANTIOQUIA/ 2011</v>
      </c>
      <c r="E20" s="311"/>
      <c r="F20" s="311"/>
      <c r="G20" s="311"/>
      <c r="H20" s="311"/>
      <c r="I20" s="311"/>
      <c r="J20" s="311"/>
      <c r="K20" s="311"/>
      <c r="L20" s="312"/>
      <c r="M20" s="29"/>
      <c r="N20" s="30">
        <v>6</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82.5" customHeight="1" thickBot="1" x14ac:dyDescent="0.3">
      <c r="A25" s="249" t="s">
        <v>33</v>
      </c>
      <c r="B25" s="251"/>
      <c r="C25" s="28"/>
      <c r="D25" s="313" t="s">
        <v>184</v>
      </c>
      <c r="E25" s="300"/>
      <c r="F25" s="300"/>
      <c r="G25" s="300"/>
      <c r="H25" s="300"/>
      <c r="I25" s="300"/>
      <c r="J25" s="300"/>
      <c r="K25" s="300"/>
      <c r="L25" s="301"/>
      <c r="M25" s="29"/>
      <c r="N25" s="30">
        <v>3.13</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93" t="s">
        <v>34</v>
      </c>
      <c r="B27" s="294"/>
      <c r="C27" s="294"/>
      <c r="D27" s="294"/>
      <c r="E27" s="294"/>
      <c r="F27" s="294"/>
      <c r="G27" s="294"/>
      <c r="H27" s="294"/>
      <c r="I27" s="294"/>
      <c r="J27" s="294"/>
      <c r="K27" s="294"/>
      <c r="L27" s="295"/>
      <c r="M27" s="162"/>
      <c r="N27" s="160">
        <f>IF(N25&lt;=5,N25,"EXCEDE LOS 5 PUNTOS PERMITIDOS")</f>
        <v>3.13</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95.25" customHeight="1" thickBot="1" x14ac:dyDescent="0.3">
      <c r="A30" s="249" t="s">
        <v>36</v>
      </c>
      <c r="B30" s="251"/>
      <c r="C30" s="28"/>
      <c r="D30" s="313" t="s">
        <v>183</v>
      </c>
      <c r="E30" s="300"/>
      <c r="F30" s="300"/>
      <c r="G30" s="300"/>
      <c r="H30" s="300"/>
      <c r="I30" s="300"/>
      <c r="J30" s="300"/>
      <c r="K30" s="300"/>
      <c r="L30" s="301"/>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62"/>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88.5" customHeight="1" thickBot="1" x14ac:dyDescent="0.3">
      <c r="A35" s="302" t="s">
        <v>39</v>
      </c>
      <c r="B35" s="303"/>
      <c r="C35" s="28"/>
      <c r="D35" s="313" t="s">
        <v>182</v>
      </c>
      <c r="E35" s="300"/>
      <c r="F35" s="300"/>
      <c r="G35" s="300"/>
      <c r="H35" s="300"/>
      <c r="I35" s="300"/>
      <c r="J35" s="300"/>
      <c r="K35" s="300"/>
      <c r="L35" s="301"/>
      <c r="M35" s="29"/>
      <c r="N35" s="30">
        <v>2</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93" t="s">
        <v>40</v>
      </c>
      <c r="B37" s="294"/>
      <c r="C37" s="294"/>
      <c r="D37" s="294"/>
      <c r="E37" s="294"/>
      <c r="F37" s="294"/>
      <c r="G37" s="294"/>
      <c r="H37" s="294"/>
      <c r="I37" s="294"/>
      <c r="J37" s="294"/>
      <c r="K37" s="294"/>
      <c r="L37" s="295"/>
      <c r="M37" s="162"/>
      <c r="N37" s="160">
        <f>IF(N35&lt;=10,N35,"EXCEDE LOS 10 PUNTOS PERMITIDOS")</f>
        <v>2</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20.13</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65"/>
      <c r="M57" s="8"/>
      <c r="N57" s="57" t="s">
        <v>48</v>
      </c>
    </row>
    <row r="58" spans="1:14" ht="23.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16.5"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16.5"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16.5"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16.5"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16.5"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16.5"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65"/>
      <c r="M68" s="8"/>
      <c r="N68" s="57" t="s">
        <v>48</v>
      </c>
    </row>
    <row r="69" spans="1:14" ht="17.25"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17.25"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17.25"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67"/>
    </row>
    <row r="75" spans="1:14" ht="26.25" thickBot="1" x14ac:dyDescent="0.3">
      <c r="A75" s="258" t="s">
        <v>68</v>
      </c>
      <c r="B75" s="259"/>
      <c r="C75" s="259"/>
      <c r="D75" s="259"/>
      <c r="E75" s="259"/>
      <c r="F75" s="259"/>
      <c r="G75" s="260"/>
      <c r="H75" s="93" t="s">
        <v>44</v>
      </c>
      <c r="I75" s="57" t="s">
        <v>45</v>
      </c>
      <c r="J75" s="165"/>
      <c r="K75" s="165"/>
      <c r="L75" s="82"/>
      <c r="M75" s="45"/>
      <c r="N75" s="94" t="s">
        <v>48</v>
      </c>
    </row>
    <row r="76" spans="1:14" ht="16.5" thickBot="1" x14ac:dyDescent="0.3">
      <c r="A76" s="95">
        <v>1</v>
      </c>
      <c r="B76" s="261" t="s">
        <v>69</v>
      </c>
      <c r="C76" s="261"/>
      <c r="D76" s="261"/>
      <c r="E76" s="261"/>
      <c r="F76" s="262"/>
      <c r="G76" s="263"/>
      <c r="H76" s="96" t="s">
        <v>63</v>
      </c>
      <c r="I76" s="90">
        <v>0</v>
      </c>
      <c r="J76" s="82"/>
      <c r="K76" s="82"/>
      <c r="L76" s="82"/>
      <c r="M76" s="45"/>
      <c r="N76" s="97">
        <f>I76</f>
        <v>0</v>
      </c>
    </row>
    <row r="77" spans="1:14" ht="16.5" thickBot="1" x14ac:dyDescent="0.3">
      <c r="A77" s="63">
        <v>2</v>
      </c>
      <c r="B77" s="264" t="s">
        <v>70</v>
      </c>
      <c r="C77" s="264"/>
      <c r="D77" s="264"/>
      <c r="E77" s="264"/>
      <c r="F77" s="265"/>
      <c r="G77" s="266"/>
      <c r="H77" s="98" t="s">
        <v>63</v>
      </c>
      <c r="I77" s="99">
        <v>0</v>
      </c>
      <c r="J77" s="82"/>
      <c r="K77" s="82"/>
      <c r="L77" s="82"/>
      <c r="M77" s="45"/>
      <c r="N77" s="97">
        <f>I77</f>
        <v>0</v>
      </c>
    </row>
    <row r="78" spans="1:14" ht="16.5"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65"/>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20.13</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20.13</v>
      </c>
    </row>
    <row r="98" spans="1:14" x14ac:dyDescent="0.25">
      <c r="A98" s="32"/>
      <c r="B98" s="32"/>
      <c r="C98" s="32"/>
      <c r="D98" s="32"/>
      <c r="E98" s="32"/>
      <c r="F98" s="32"/>
      <c r="G98" s="32"/>
      <c r="H98" s="32"/>
      <c r="I98" s="32"/>
      <c r="J98" s="32"/>
      <c r="K98" s="32"/>
      <c r="L98" s="32"/>
      <c r="M98" s="32"/>
      <c r="N98" s="32"/>
    </row>
  </sheetData>
  <sheetProtection algorithmName="SHA-512" hashValue="GK/3r4dohFepADw4IIZ51Ue7HiiSUZxDj43dgBXYXgsXcxGIJCNh1/b2Wp4b3z3DZqIHyESb5FPnxonwf6zBXQ==" saltValue="+xNSM7gmJc50FpqhJZlQEQ=="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49.5" customHeight="1" thickBot="1" x14ac:dyDescent="0.3">
      <c r="A2" s="342"/>
      <c r="B2" s="343"/>
      <c r="C2" s="344" t="s">
        <v>10</v>
      </c>
      <c r="D2" s="345"/>
      <c r="E2" s="345"/>
      <c r="F2" s="345"/>
      <c r="G2" s="345"/>
      <c r="H2" s="345"/>
      <c r="I2" s="345"/>
      <c r="J2" s="345"/>
      <c r="K2" s="345"/>
      <c r="L2" s="345"/>
      <c r="M2" s="345"/>
      <c r="N2" s="346"/>
      <c r="P2" s="161">
        <f ca="1">MATCH(MID(CELL("nombrearchivo",'5'!E9),FIND("]", CELL("nombrearchivo",'5'!E9),1)+1,LEN(CELL("nombrearchivo",'5'!E9))-FIND("]",CELL("nombrearchivo",'5'!E9),1)),GENERAL!A6:A54,0)</f>
        <v>5</v>
      </c>
    </row>
    <row r="3" spans="1:16" ht="15.75" x14ac:dyDescent="0.25">
      <c r="A3" s="347" t="s">
        <v>11</v>
      </c>
      <c r="B3" s="348"/>
      <c r="C3" s="348"/>
      <c r="D3" s="348"/>
      <c r="E3" s="7" t="str">
        <f>GENERAL!Z$2</f>
        <v>PLANTA</v>
      </c>
      <c r="F3" s="349"/>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56"/>
      <c r="E8" s="325" t="s">
        <v>17</v>
      </c>
      <c r="F8" s="325" t="s">
        <v>18</v>
      </c>
      <c r="G8" s="325" t="s">
        <v>19</v>
      </c>
      <c r="H8" s="325" t="s">
        <v>20</v>
      </c>
      <c r="I8" s="325" t="s">
        <v>21</v>
      </c>
      <c r="J8" s="327" t="s">
        <v>22</v>
      </c>
      <c r="K8" s="157"/>
      <c r="L8" s="329"/>
      <c r="M8" s="329"/>
      <c r="N8" s="331" t="s">
        <v>23</v>
      </c>
    </row>
    <row r="9" spans="1:16" ht="31.5" customHeight="1" thickBot="1" x14ac:dyDescent="0.3">
      <c r="A9" s="321"/>
      <c r="B9" s="322"/>
      <c r="C9" s="324"/>
      <c r="D9" s="17"/>
      <c r="E9" s="326"/>
      <c r="F9" s="326"/>
      <c r="G9" s="326"/>
      <c r="H9" s="326"/>
      <c r="I9" s="326"/>
      <c r="J9" s="328"/>
      <c r="K9" s="158"/>
      <c r="L9" s="330"/>
      <c r="M9" s="330"/>
      <c r="N9" s="332"/>
    </row>
    <row r="10" spans="1:16" ht="44.25" customHeight="1" thickBot="1" x14ac:dyDescent="0.3">
      <c r="A10" s="333" t="str">
        <f ca="1">CONCATENATE((INDIRECT("GENERAL!D"&amp;P2+5))," ",((INDIRECT("GENERAL!E"&amp;P2+5))))</f>
        <v>MIRANDA MURILLO LUISA MARGARITA</v>
      </c>
      <c r="B10" s="334"/>
      <c r="C10" s="19">
        <f>N14</f>
        <v>4</v>
      </c>
      <c r="D10" s="20"/>
      <c r="E10" s="21">
        <f>N16</f>
        <v>0</v>
      </c>
      <c r="F10" s="21">
        <f>N18</f>
        <v>3</v>
      </c>
      <c r="G10" s="21">
        <f>N20</f>
        <v>0</v>
      </c>
      <c r="H10" s="21">
        <f>N27</f>
        <v>5</v>
      </c>
      <c r="I10" s="21">
        <f>N32</f>
        <v>5</v>
      </c>
      <c r="J10" s="22">
        <f>N37</f>
        <v>3</v>
      </c>
      <c r="K10" s="23"/>
      <c r="L10" s="23"/>
      <c r="M10" s="23"/>
      <c r="N10" s="24">
        <f>IF( SUM(C10:J10)&lt;=30,SUM(C10:J10),"EXCEDE LOS 30 PUNTOS")</f>
        <v>20</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t="str">
        <f ca="1">(INDIRECT("GENERAL!J"&amp;P2+5))</f>
        <v>LICENCIATURA EN BIOLOGIA Y QUIMICA/UNIVERSIDAD DEL TOLIMA/1997</v>
      </c>
      <c r="E14" s="300"/>
      <c r="F14" s="300"/>
      <c r="G14" s="300"/>
      <c r="H14" s="300"/>
      <c r="I14" s="300"/>
      <c r="J14" s="300"/>
      <c r="K14" s="300"/>
      <c r="L14" s="301"/>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t="str">
        <f ca="1">(INDIRECT("GENERAL!K"&amp;P2+5))</f>
        <v>NO REGISTRA</v>
      </c>
      <c r="F16" s="315"/>
      <c r="G16" s="315"/>
      <c r="H16" s="315"/>
      <c r="I16" s="315"/>
      <c r="J16" s="315"/>
      <c r="K16" s="315"/>
      <c r="L16" s="316"/>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55"/>
      <c r="E18" s="315" t="str">
        <f ca="1">(INDIRECT("GENERAL!L"&amp;P2+5))</f>
        <v>MAESTRIA EN CIENCIAS QUIMICA/UNIVERSIDAD NACIONAL DE COLOMBIA/2007</v>
      </c>
      <c r="F18" s="315"/>
      <c r="G18" s="315"/>
      <c r="H18" s="315"/>
      <c r="I18" s="315"/>
      <c r="J18" s="315"/>
      <c r="K18" s="315"/>
      <c r="L18" s="316"/>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t="str">
        <f ca="1">(INDIRECT("GENERAL!M"&amp;P2+5))</f>
        <v xml:space="preserve">NO REGISTRA </v>
      </c>
      <c r="E20" s="311"/>
      <c r="F20" s="311"/>
      <c r="G20" s="311"/>
      <c r="H20" s="311"/>
      <c r="I20" s="311"/>
      <c r="J20" s="311"/>
      <c r="K20" s="311"/>
      <c r="L20" s="312"/>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68.25" customHeight="1" thickBot="1" x14ac:dyDescent="0.3">
      <c r="A25" s="249" t="s">
        <v>33</v>
      </c>
      <c r="B25" s="251"/>
      <c r="C25" s="28"/>
      <c r="D25" s="313" t="s">
        <v>166</v>
      </c>
      <c r="E25" s="300"/>
      <c r="F25" s="300"/>
      <c r="G25" s="300"/>
      <c r="H25" s="300"/>
      <c r="I25" s="300"/>
      <c r="J25" s="300"/>
      <c r="K25" s="300"/>
      <c r="L25" s="301"/>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93" t="s">
        <v>34</v>
      </c>
      <c r="B27" s="294"/>
      <c r="C27" s="294"/>
      <c r="D27" s="294"/>
      <c r="E27" s="294"/>
      <c r="F27" s="294"/>
      <c r="G27" s="294"/>
      <c r="H27" s="294"/>
      <c r="I27" s="294"/>
      <c r="J27" s="294"/>
      <c r="K27" s="294"/>
      <c r="L27" s="295"/>
      <c r="M27" s="154"/>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90.75" customHeight="1" thickBot="1" x14ac:dyDescent="0.3">
      <c r="A30" s="249" t="s">
        <v>36</v>
      </c>
      <c r="B30" s="251"/>
      <c r="C30" s="28"/>
      <c r="D30" s="313" t="s">
        <v>167</v>
      </c>
      <c r="E30" s="300"/>
      <c r="F30" s="300"/>
      <c r="G30" s="300"/>
      <c r="H30" s="300"/>
      <c r="I30" s="300"/>
      <c r="J30" s="300"/>
      <c r="K30" s="300"/>
      <c r="L30" s="301"/>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54"/>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72.75" customHeight="1" thickBot="1" x14ac:dyDescent="0.3">
      <c r="A35" s="302" t="s">
        <v>39</v>
      </c>
      <c r="B35" s="303"/>
      <c r="C35" s="28"/>
      <c r="D35" s="313" t="s">
        <v>185</v>
      </c>
      <c r="E35" s="300"/>
      <c r="F35" s="300"/>
      <c r="G35" s="300"/>
      <c r="H35" s="300"/>
      <c r="I35" s="300"/>
      <c r="J35" s="300"/>
      <c r="K35" s="300"/>
      <c r="L35" s="301"/>
      <c r="M35" s="29"/>
      <c r="N35" s="30">
        <f>2+0.5+0.5</f>
        <v>3</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93" t="s">
        <v>40</v>
      </c>
      <c r="B37" s="294"/>
      <c r="C37" s="294"/>
      <c r="D37" s="294"/>
      <c r="E37" s="294"/>
      <c r="F37" s="294"/>
      <c r="G37" s="294"/>
      <c r="H37" s="294"/>
      <c r="I37" s="294"/>
      <c r="J37" s="294"/>
      <c r="K37" s="294"/>
      <c r="L37" s="295"/>
      <c r="M37" s="154"/>
      <c r="N37" s="160">
        <f>IF(N35&lt;=10,N35,"EXCEDE LOS 10 PUNTOS PERMITIDOS")</f>
        <v>3</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20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57"/>
      <c r="M57" s="8"/>
      <c r="N57" s="57" t="s">
        <v>48</v>
      </c>
    </row>
    <row r="58" spans="1:14" ht="47.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47.25" customHeight="1"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47.25" customHeight="1"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47.25" customHeight="1"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47.25" customHeight="1"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47.25" customHeight="1"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47.25" customHeight="1"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57"/>
      <c r="M68" s="8"/>
      <c r="N68" s="57" t="s">
        <v>48</v>
      </c>
    </row>
    <row r="69" spans="1:14" ht="27.75" customHeight="1"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27.75" customHeight="1"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27.75" customHeight="1"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59"/>
    </row>
    <row r="75" spans="1:14" ht="26.25" thickBot="1" x14ac:dyDescent="0.3">
      <c r="A75" s="258" t="s">
        <v>68</v>
      </c>
      <c r="B75" s="259"/>
      <c r="C75" s="259"/>
      <c r="D75" s="259"/>
      <c r="E75" s="259"/>
      <c r="F75" s="259"/>
      <c r="G75" s="260"/>
      <c r="H75" s="93" t="s">
        <v>44</v>
      </c>
      <c r="I75" s="57" t="s">
        <v>45</v>
      </c>
      <c r="J75" s="157"/>
      <c r="K75" s="157"/>
      <c r="L75" s="82"/>
      <c r="M75" s="45"/>
      <c r="N75" s="94" t="s">
        <v>48</v>
      </c>
    </row>
    <row r="76" spans="1:14" ht="41.25" customHeight="1" thickBot="1" x14ac:dyDescent="0.3">
      <c r="A76" s="95">
        <v>1</v>
      </c>
      <c r="B76" s="261" t="s">
        <v>69</v>
      </c>
      <c r="C76" s="261"/>
      <c r="D76" s="261"/>
      <c r="E76" s="261"/>
      <c r="F76" s="262"/>
      <c r="G76" s="263"/>
      <c r="H76" s="96" t="s">
        <v>63</v>
      </c>
      <c r="I76" s="90">
        <v>0</v>
      </c>
      <c r="J76" s="82"/>
      <c r="K76" s="82"/>
      <c r="L76" s="82"/>
      <c r="M76" s="45"/>
      <c r="N76" s="97">
        <f>I76</f>
        <v>0</v>
      </c>
    </row>
    <row r="77" spans="1:14" ht="41.25" customHeight="1" thickBot="1" x14ac:dyDescent="0.3">
      <c r="A77" s="63">
        <v>2</v>
      </c>
      <c r="B77" s="264" t="s">
        <v>70</v>
      </c>
      <c r="C77" s="264"/>
      <c r="D77" s="264"/>
      <c r="E77" s="264"/>
      <c r="F77" s="265"/>
      <c r="G77" s="266"/>
      <c r="H77" s="98" t="s">
        <v>63</v>
      </c>
      <c r="I77" s="99">
        <v>0</v>
      </c>
      <c r="J77" s="82"/>
      <c r="K77" s="82"/>
      <c r="L77" s="82"/>
      <c r="M77" s="45"/>
      <c r="N77" s="97">
        <f>I77</f>
        <v>0</v>
      </c>
    </row>
    <row r="78" spans="1:14" ht="41.25" customHeight="1"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57"/>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20</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20</v>
      </c>
    </row>
    <row r="98" spans="1:14" x14ac:dyDescent="0.25">
      <c r="A98" s="32"/>
      <c r="B98" s="32"/>
      <c r="C98" s="32"/>
      <c r="D98" s="32"/>
      <c r="E98" s="32"/>
      <c r="F98" s="32"/>
      <c r="G98" s="32"/>
      <c r="H98" s="32"/>
      <c r="I98" s="32"/>
      <c r="J98" s="32"/>
      <c r="K98" s="32"/>
      <c r="L98" s="32"/>
      <c r="M98" s="32"/>
      <c r="N98" s="32"/>
    </row>
  </sheetData>
  <sheetProtection algorithmName="SHA-512" hashValue="8l5CkHD7+kdLMgpXKhQyJpclcRgHX2+F8b6IuFd486aRN6PVzEVZTp1Cc8OjCUceVfhXKxJFb8308qgQR5kn7g==" saltValue="IDEao2vKRgD4g3qW5hdCkw=="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9685039370078741" bottom="0.15748031496062992" header="0.31496062992125984" footer="0.31496062992125984"/>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9"/>
  <sheetViews>
    <sheetView topLeftCell="A10" workbookViewId="0">
      <selection activeCell="B10" sqref="B10"/>
    </sheetView>
  </sheetViews>
  <sheetFormatPr baseColWidth="10" defaultRowHeight="15" x14ac:dyDescent="0.25"/>
  <cols>
    <col min="1" max="1" width="4.7109375" customWidth="1"/>
    <col min="2" max="2" width="20.140625" customWidth="1"/>
    <col min="3" max="3" width="17.28515625" customWidth="1"/>
    <col min="4" max="4" width="25.28515625" customWidth="1"/>
    <col min="5" max="5" width="33" customWidth="1"/>
    <col min="6" max="6" width="23.42578125" customWidth="1"/>
    <col min="7" max="8" width="9.7109375" customWidth="1"/>
    <col min="9" max="9" width="12.42578125" customWidth="1"/>
    <col min="10" max="10" width="29.85546875" customWidth="1"/>
  </cols>
  <sheetData>
    <row r="1" spans="1:10" ht="15.75" customHeight="1" x14ac:dyDescent="0.25">
      <c r="A1" s="357" t="s">
        <v>186</v>
      </c>
      <c r="B1" s="357"/>
      <c r="C1" s="357"/>
      <c r="D1" s="357"/>
      <c r="E1" s="357"/>
      <c r="F1" s="357"/>
      <c r="G1" s="357"/>
      <c r="H1" s="357"/>
      <c r="I1" s="357"/>
      <c r="J1" s="357"/>
    </row>
    <row r="2" spans="1:10" x14ac:dyDescent="0.25">
      <c r="A2" s="358" t="s">
        <v>200</v>
      </c>
      <c r="B2" s="358"/>
      <c r="C2" s="358"/>
      <c r="D2" s="358"/>
      <c r="E2" s="358"/>
      <c r="F2" s="358"/>
      <c r="G2" s="358"/>
      <c r="H2" s="358"/>
      <c r="I2" s="358"/>
      <c r="J2" s="358"/>
    </row>
    <row r="3" spans="1:10" ht="16.5" thickBot="1" x14ac:dyDescent="0.3">
      <c r="A3" s="171"/>
      <c r="B3" s="171"/>
      <c r="C3" s="171"/>
      <c r="D3" s="171"/>
      <c r="E3" s="171"/>
      <c r="F3" s="171"/>
      <c r="G3" s="171"/>
      <c r="H3" s="171"/>
      <c r="I3" s="171"/>
      <c r="J3" s="171"/>
    </row>
    <row r="4" spans="1:10" ht="41.25" customHeight="1" thickBot="1" x14ac:dyDescent="0.3">
      <c r="A4" s="359" t="s">
        <v>187</v>
      </c>
      <c r="B4" s="359" t="s">
        <v>188</v>
      </c>
      <c r="C4" s="359" t="s">
        <v>189</v>
      </c>
      <c r="D4" s="361" t="s">
        <v>190</v>
      </c>
      <c r="E4" s="362"/>
      <c r="F4" s="363" t="s">
        <v>191</v>
      </c>
      <c r="G4" s="361" t="s">
        <v>192</v>
      </c>
      <c r="H4" s="362"/>
      <c r="I4" s="365" t="s">
        <v>193</v>
      </c>
      <c r="J4" s="363" t="s">
        <v>6</v>
      </c>
    </row>
    <row r="5" spans="1:10" ht="15.75" thickBot="1" x14ac:dyDescent="0.3">
      <c r="A5" s="360"/>
      <c r="B5" s="360"/>
      <c r="C5" s="360"/>
      <c r="D5" s="172" t="s">
        <v>7</v>
      </c>
      <c r="E5" s="172" t="s">
        <v>8</v>
      </c>
      <c r="F5" s="364"/>
      <c r="G5" s="173" t="s">
        <v>194</v>
      </c>
      <c r="H5" s="173" t="s">
        <v>195</v>
      </c>
      <c r="I5" s="366"/>
      <c r="J5" s="364"/>
    </row>
    <row r="6" spans="1:10" ht="114.75" x14ac:dyDescent="0.25">
      <c r="A6" s="174">
        <f t="shared" ref="A6" si="0">+A5+1</f>
        <v>1</v>
      </c>
      <c r="B6" s="175" t="s">
        <v>201</v>
      </c>
      <c r="C6" s="351" t="s">
        <v>196</v>
      </c>
      <c r="D6" s="176" t="s">
        <v>168</v>
      </c>
      <c r="E6" s="176" t="s">
        <v>202</v>
      </c>
      <c r="F6" s="354" t="s">
        <v>217</v>
      </c>
      <c r="G6" s="177" t="s">
        <v>197</v>
      </c>
      <c r="H6" s="177"/>
      <c r="I6" s="178">
        <v>27.43</v>
      </c>
      <c r="J6" s="179" t="s">
        <v>198</v>
      </c>
    </row>
    <row r="7" spans="1:10" ht="76.5" x14ac:dyDescent="0.25">
      <c r="A7" s="180">
        <f>+A6+1</f>
        <v>2</v>
      </c>
      <c r="B7" s="181" t="s">
        <v>203</v>
      </c>
      <c r="C7" s="352"/>
      <c r="D7" s="122" t="s">
        <v>114</v>
      </c>
      <c r="E7" s="122" t="s">
        <v>205</v>
      </c>
      <c r="F7" s="355"/>
      <c r="G7" s="182" t="s">
        <v>197</v>
      </c>
      <c r="H7" s="182"/>
      <c r="I7" s="183">
        <v>22.64</v>
      </c>
      <c r="J7" s="184" t="s">
        <v>198</v>
      </c>
    </row>
    <row r="8" spans="1:10" ht="63.75" x14ac:dyDescent="0.25">
      <c r="A8" s="180">
        <f t="shared" ref="A8:A14" si="1">+A7+1</f>
        <v>3</v>
      </c>
      <c r="B8" s="181" t="s">
        <v>204</v>
      </c>
      <c r="C8" s="352"/>
      <c r="D8" s="122" t="s">
        <v>121</v>
      </c>
      <c r="E8" s="122" t="s">
        <v>206</v>
      </c>
      <c r="F8" s="355"/>
      <c r="G8" s="182" t="s">
        <v>197</v>
      </c>
      <c r="H8" s="182"/>
      <c r="I8" s="183">
        <v>20.58</v>
      </c>
      <c r="J8" s="184" t="s">
        <v>198</v>
      </c>
    </row>
    <row r="9" spans="1:10" ht="25.5" x14ac:dyDescent="0.25">
      <c r="A9" s="180">
        <f t="shared" si="1"/>
        <v>4</v>
      </c>
      <c r="B9" s="181" t="s">
        <v>208</v>
      </c>
      <c r="C9" s="352"/>
      <c r="D9" s="122" t="s">
        <v>177</v>
      </c>
      <c r="E9" s="122" t="s">
        <v>178</v>
      </c>
      <c r="F9" s="355"/>
      <c r="G9" s="182" t="s">
        <v>197</v>
      </c>
      <c r="H9" s="182"/>
      <c r="I9" s="183">
        <v>20.13</v>
      </c>
      <c r="J9" s="184" t="s">
        <v>198</v>
      </c>
    </row>
    <row r="10" spans="1:10" ht="38.25" x14ac:dyDescent="0.25">
      <c r="A10" s="180">
        <f t="shared" si="1"/>
        <v>5</v>
      </c>
      <c r="B10" s="181" t="s">
        <v>207</v>
      </c>
      <c r="C10" s="352"/>
      <c r="D10" s="122" t="s">
        <v>136</v>
      </c>
      <c r="E10" s="122" t="s">
        <v>137</v>
      </c>
      <c r="F10" s="355"/>
      <c r="G10" s="182" t="s">
        <v>197</v>
      </c>
      <c r="H10" s="182"/>
      <c r="I10" s="183">
        <v>20</v>
      </c>
      <c r="J10" s="184" t="s">
        <v>198</v>
      </c>
    </row>
    <row r="11" spans="1:10" ht="63.75" x14ac:dyDescent="0.25">
      <c r="A11" s="180">
        <f t="shared" si="1"/>
        <v>6</v>
      </c>
      <c r="B11" s="181" t="s">
        <v>209</v>
      </c>
      <c r="C11" s="352"/>
      <c r="D11" s="122" t="s">
        <v>105</v>
      </c>
      <c r="E11" s="122" t="s">
        <v>106</v>
      </c>
      <c r="F11" s="355"/>
      <c r="G11" s="182"/>
      <c r="H11" s="182" t="s">
        <v>197</v>
      </c>
      <c r="I11" s="183">
        <v>0</v>
      </c>
      <c r="J11" s="184" t="s">
        <v>213</v>
      </c>
    </row>
    <row r="12" spans="1:10" ht="76.5" x14ac:dyDescent="0.25">
      <c r="A12" s="180">
        <f t="shared" si="1"/>
        <v>7</v>
      </c>
      <c r="B12" s="181" t="s">
        <v>210</v>
      </c>
      <c r="C12" s="352"/>
      <c r="D12" s="122" t="s">
        <v>129</v>
      </c>
      <c r="E12" s="122" t="s">
        <v>130</v>
      </c>
      <c r="F12" s="355"/>
      <c r="G12" s="182"/>
      <c r="H12" s="182" t="s">
        <v>197</v>
      </c>
      <c r="I12" s="183">
        <v>0</v>
      </c>
      <c r="J12" s="184" t="s">
        <v>214</v>
      </c>
    </row>
    <row r="13" spans="1:10" ht="81.75" customHeight="1" x14ac:dyDescent="0.25">
      <c r="A13" s="180">
        <f t="shared" si="1"/>
        <v>8</v>
      </c>
      <c r="B13" s="181" t="s">
        <v>211</v>
      </c>
      <c r="C13" s="352"/>
      <c r="D13" s="122" t="s">
        <v>143</v>
      </c>
      <c r="E13" s="122" t="s">
        <v>144</v>
      </c>
      <c r="F13" s="355"/>
      <c r="G13" s="182"/>
      <c r="H13" s="182" t="s">
        <v>197</v>
      </c>
      <c r="I13" s="183">
        <v>0</v>
      </c>
      <c r="J13" s="184" t="s">
        <v>215</v>
      </c>
    </row>
    <row r="14" spans="1:10" ht="73.5" thickBot="1" x14ac:dyDescent="0.3">
      <c r="A14" s="185">
        <f t="shared" si="1"/>
        <v>9</v>
      </c>
      <c r="B14" s="186" t="s">
        <v>212</v>
      </c>
      <c r="C14" s="353"/>
      <c r="D14" s="187" t="s">
        <v>149</v>
      </c>
      <c r="E14" s="187" t="s">
        <v>150</v>
      </c>
      <c r="F14" s="356"/>
      <c r="G14" s="188"/>
      <c r="H14" s="188" t="s">
        <v>197</v>
      </c>
      <c r="I14" s="189">
        <v>0</v>
      </c>
      <c r="J14" s="190" t="s">
        <v>216</v>
      </c>
    </row>
    <row r="15" spans="1:10" ht="18" x14ac:dyDescent="0.25">
      <c r="A15" s="191" t="s">
        <v>199</v>
      </c>
      <c r="B15" s="192"/>
      <c r="C15" s="192"/>
      <c r="D15" s="192"/>
      <c r="E15" s="192"/>
      <c r="F15" s="193"/>
      <c r="G15" s="194"/>
      <c r="H15" s="195"/>
      <c r="I15" s="196"/>
      <c r="J15" s="197"/>
    </row>
    <row r="16" spans="1:10" x14ac:dyDescent="0.25">
      <c r="B16" s="198"/>
    </row>
    <row r="19" spans="2:2" x14ac:dyDescent="0.25">
      <c r="B19" s="198"/>
    </row>
  </sheetData>
  <sheetProtection algorithmName="SHA-512" hashValue="A+Ayd1Idgt2DL9X4+pKt3o9EV8UwM+NSMCAvEh4Hm3BSNqswpxALdmx6YqRfP4nHb40eC74Ms/j2W4fXxK69Ww==" saltValue="f8ov4447rlcBKcIHH/e1Mw==" spinCount="100000" sheet="1" objects="1" scenarios="1" selectLockedCells="1" selectUnlockedCells="1"/>
  <mergeCells count="12">
    <mergeCell ref="C6:C14"/>
    <mergeCell ref="F6:F14"/>
    <mergeCell ref="A1:J1"/>
    <mergeCell ref="A2:J2"/>
    <mergeCell ref="A4:A5"/>
    <mergeCell ref="B4:B5"/>
    <mergeCell ref="C4:C5"/>
    <mergeCell ref="D4:E4"/>
    <mergeCell ref="F4:F5"/>
    <mergeCell ref="G4:H4"/>
    <mergeCell ref="I4:I5"/>
    <mergeCell ref="J4:J5"/>
  </mergeCells>
  <pageMargins left="0.11811023622047245" right="0" top="0.15748031496062992" bottom="0.15748031496062992" header="0" footer="0"/>
  <pageSetup paperSize="14"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K20" sqref="K20"/>
    </sheetView>
  </sheetViews>
  <sheetFormatPr baseColWidth="10" defaultRowHeight="15" x14ac:dyDescent="0.25"/>
  <sheetData/>
  <sheetProtection algorithmName="SHA-512" hashValue="E1PWFl7IU451Se3i9/UBdDVDGTf5hYDFuffmU5clZYIGzGvOU1eE7/uM+Doa4M67eM+8aMYfgz12zJ94TbOkoQ==" saltValue="kEqW1GM9RF5jBOsgOm9N/A==" spinCount="100000" sheet="1" objects="1" scenarios="1" selectLockedCells="1" selectUnlockedCell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H39" sqref="H3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0"/>
      <c r="B1" s="341"/>
      <c r="C1" s="344" t="s">
        <v>9</v>
      </c>
      <c r="D1" s="345"/>
      <c r="E1" s="345"/>
      <c r="F1" s="345"/>
      <c r="G1" s="345"/>
      <c r="H1" s="345"/>
      <c r="I1" s="345"/>
      <c r="J1" s="345"/>
      <c r="K1" s="345"/>
      <c r="L1" s="345"/>
      <c r="M1" s="345"/>
      <c r="N1" s="346"/>
    </row>
    <row r="2" spans="1:16" ht="51" customHeight="1" thickBot="1" x14ac:dyDescent="0.3">
      <c r="A2" s="342"/>
      <c r="B2" s="343"/>
      <c r="C2" s="344" t="s">
        <v>10</v>
      </c>
      <c r="D2" s="345"/>
      <c r="E2" s="345"/>
      <c r="F2" s="345"/>
      <c r="G2" s="345"/>
      <c r="H2" s="345"/>
      <c r="I2" s="345"/>
      <c r="J2" s="345"/>
      <c r="K2" s="345"/>
      <c r="L2" s="345"/>
      <c r="M2" s="345"/>
      <c r="N2" s="346"/>
      <c r="P2" s="161" t="str">
        <f ca="1">MID(CELL("nombrearchivo",'6'!E9),FIND("]", CELL("nombrearchivo",'6'!E9),1)+1,LEN(CELL("nombrearchivo",'6'!E9))-FIND("]",CELL("nombrearchivo",'6'!E9),1))</f>
        <v>6</v>
      </c>
    </row>
    <row r="3" spans="1:16" ht="15.75" x14ac:dyDescent="0.25">
      <c r="A3" s="347" t="s">
        <v>11</v>
      </c>
      <c r="B3" s="348"/>
      <c r="C3" s="348"/>
      <c r="D3" s="348"/>
      <c r="E3" s="7" t="str">
        <f>GENERAL!Z$2</f>
        <v>PLANTA</v>
      </c>
      <c r="F3" s="349">
        <v>6</v>
      </c>
      <c r="G3" s="349"/>
      <c r="H3" s="349"/>
      <c r="I3" s="349"/>
      <c r="J3" s="349"/>
      <c r="K3" s="349"/>
      <c r="L3" s="349"/>
      <c r="M3" s="349"/>
      <c r="N3" s="350"/>
    </row>
    <row r="4" spans="1:16" ht="15.75" x14ac:dyDescent="0.25">
      <c r="A4" s="317" t="s">
        <v>12</v>
      </c>
      <c r="B4" s="318"/>
      <c r="C4" s="318"/>
      <c r="D4" s="318"/>
      <c r="E4" s="8" t="str">
        <f>GENERAL!A$2</f>
        <v>C-P-07-3</v>
      </c>
      <c r="F4" s="338"/>
      <c r="G4" s="338"/>
      <c r="H4" s="338"/>
      <c r="I4" s="338"/>
      <c r="J4" s="338"/>
      <c r="K4" s="338"/>
      <c r="L4" s="338"/>
      <c r="M4" s="338"/>
      <c r="N4" s="339"/>
    </row>
    <row r="5" spans="1:16" ht="15.75" x14ac:dyDescent="0.25">
      <c r="A5" s="317" t="s">
        <v>13</v>
      </c>
      <c r="B5" s="318"/>
      <c r="C5" s="318"/>
      <c r="D5" s="318"/>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4" t="s">
        <v>14</v>
      </c>
      <c r="B7" s="245"/>
      <c r="C7" s="245"/>
      <c r="D7" s="245"/>
      <c r="E7" s="245"/>
      <c r="F7" s="245"/>
      <c r="G7" s="245"/>
      <c r="H7" s="245"/>
      <c r="I7" s="245"/>
      <c r="J7" s="245"/>
      <c r="K7" s="245"/>
      <c r="L7" s="245"/>
      <c r="M7" s="245"/>
      <c r="N7" s="246"/>
    </row>
    <row r="8" spans="1:16" x14ac:dyDescent="0.25">
      <c r="A8" s="319" t="s">
        <v>15</v>
      </c>
      <c r="B8" s="320"/>
      <c r="C8" s="323" t="s">
        <v>16</v>
      </c>
      <c r="D8" s="164"/>
      <c r="E8" s="325" t="s">
        <v>17</v>
      </c>
      <c r="F8" s="325" t="s">
        <v>18</v>
      </c>
      <c r="G8" s="325" t="s">
        <v>19</v>
      </c>
      <c r="H8" s="325" t="s">
        <v>20</v>
      </c>
      <c r="I8" s="325" t="s">
        <v>21</v>
      </c>
      <c r="J8" s="327" t="s">
        <v>22</v>
      </c>
      <c r="K8" s="165"/>
      <c r="L8" s="329"/>
      <c r="M8" s="329"/>
      <c r="N8" s="331" t="s">
        <v>23</v>
      </c>
    </row>
    <row r="9" spans="1:16" ht="31.5" customHeight="1" thickBot="1" x14ac:dyDescent="0.3">
      <c r="A9" s="321"/>
      <c r="B9" s="322"/>
      <c r="C9" s="324"/>
      <c r="D9" s="17"/>
      <c r="E9" s="326"/>
      <c r="F9" s="326"/>
      <c r="G9" s="326"/>
      <c r="H9" s="326"/>
      <c r="I9" s="326"/>
      <c r="J9" s="328"/>
      <c r="K9" s="166"/>
      <c r="L9" s="330"/>
      <c r="M9" s="330"/>
      <c r="N9" s="332"/>
    </row>
    <row r="10" spans="1:16" ht="44.25" customHeight="1" thickBot="1" x14ac:dyDescent="0.3">
      <c r="A10" s="333" t="str">
        <f ca="1">CONCATENATE((INDIRECT("GENERAL!D"&amp;P2+5))," ",((INDIRECT("GENERAL!E"&amp;P2+5))))</f>
        <v>GARZON SALCEDO LUIS CARLOS ARTURO</v>
      </c>
      <c r="B10" s="33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35" t="s">
        <v>24</v>
      </c>
      <c r="B12" s="336"/>
      <c r="C12" s="336"/>
      <c r="D12" s="336"/>
      <c r="E12" s="336"/>
      <c r="F12" s="336"/>
      <c r="G12" s="336"/>
      <c r="H12" s="336"/>
      <c r="I12" s="336"/>
      <c r="J12" s="336"/>
      <c r="K12" s="336"/>
      <c r="L12" s="336"/>
      <c r="M12" s="337"/>
      <c r="N12" s="27" t="s">
        <v>25</v>
      </c>
    </row>
    <row r="13" spans="1:16" ht="24" thickBot="1" x14ac:dyDescent="0.3">
      <c r="A13" s="296" t="s">
        <v>26</v>
      </c>
      <c r="B13" s="297"/>
      <c r="C13" s="297"/>
      <c r="D13" s="297"/>
      <c r="E13" s="297"/>
      <c r="F13" s="297"/>
      <c r="G13" s="297"/>
      <c r="H13" s="297"/>
      <c r="I13" s="297"/>
      <c r="J13" s="297"/>
      <c r="K13" s="297"/>
      <c r="L13" s="298"/>
      <c r="M13" s="8"/>
      <c r="N13" s="26"/>
    </row>
    <row r="14" spans="1:16" ht="31.5" customHeight="1" thickBot="1" x14ac:dyDescent="0.3">
      <c r="A14" s="249" t="s">
        <v>27</v>
      </c>
      <c r="B14" s="251"/>
      <c r="C14" s="28"/>
      <c r="D14" s="313" t="str">
        <f ca="1">(INDIRECT("GENERAL!J"&amp;P2+5))</f>
        <v>QUIMICO FARMACEUTICO/UNIVERSIDAD NACIONAL DE COLOMBIA/2004</v>
      </c>
      <c r="E14" s="300"/>
      <c r="F14" s="300"/>
      <c r="G14" s="300"/>
      <c r="H14" s="300"/>
      <c r="I14" s="300"/>
      <c r="J14" s="300"/>
      <c r="K14" s="300"/>
      <c r="L14" s="301"/>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02" t="s">
        <v>28</v>
      </c>
      <c r="B16" s="303"/>
      <c r="C16" s="8"/>
      <c r="D16" s="34"/>
      <c r="E16" s="314" t="str">
        <f ca="1">(INDIRECT("GENERAL!K"&amp;P2+5))</f>
        <v>NO REGISTRA</v>
      </c>
      <c r="F16" s="315"/>
      <c r="G16" s="315"/>
      <c r="H16" s="315"/>
      <c r="I16" s="315"/>
      <c r="J16" s="315"/>
      <c r="K16" s="315"/>
      <c r="L16" s="31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02" t="s">
        <v>29</v>
      </c>
      <c r="B18" s="303"/>
      <c r="C18" s="28"/>
      <c r="D18" s="163"/>
      <c r="E18" s="315" t="str">
        <f ca="1">(INDIRECT("GENERAL!L"&amp;P2+5))</f>
        <v>NO REGISTRA</v>
      </c>
      <c r="F18" s="315"/>
      <c r="G18" s="315"/>
      <c r="H18" s="315"/>
      <c r="I18" s="315"/>
      <c r="J18" s="315"/>
      <c r="K18" s="315"/>
      <c r="L18" s="31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02" t="s">
        <v>30</v>
      </c>
      <c r="B20" s="303"/>
      <c r="C20" s="28"/>
      <c r="D20" s="310" t="str">
        <f ca="1">(INDIRECT("GENERAL!M"&amp;P2+5))</f>
        <v>DOCTOR EN CIENCIAS QUIMICA/ UNIVERSIDAD NACIONAL DE COLOMBIA/ PENDIENTE CEREMONIA DE GRADUACION</v>
      </c>
      <c r="E20" s="311"/>
      <c r="F20" s="311"/>
      <c r="G20" s="311"/>
      <c r="H20" s="311"/>
      <c r="I20" s="311"/>
      <c r="J20" s="311"/>
      <c r="K20" s="311"/>
      <c r="L20" s="312"/>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93" t="s">
        <v>31</v>
      </c>
      <c r="B22" s="294"/>
      <c r="C22" s="294"/>
      <c r="D22" s="294"/>
      <c r="E22" s="294"/>
      <c r="F22" s="294"/>
      <c r="G22" s="294"/>
      <c r="H22" s="294"/>
      <c r="I22" s="294"/>
      <c r="J22" s="294"/>
      <c r="K22" s="294"/>
      <c r="L22" s="295"/>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96" t="s">
        <v>32</v>
      </c>
      <c r="B24" s="297"/>
      <c r="C24" s="297"/>
      <c r="D24" s="297"/>
      <c r="E24" s="297"/>
      <c r="F24" s="297"/>
      <c r="G24" s="297"/>
      <c r="H24" s="297"/>
      <c r="I24" s="297"/>
      <c r="J24" s="297"/>
      <c r="K24" s="297"/>
      <c r="L24" s="298"/>
      <c r="M24" s="8"/>
      <c r="N24" s="40"/>
    </row>
    <row r="25" spans="1:17" ht="68.25" customHeight="1" thickBot="1" x14ac:dyDescent="0.3">
      <c r="A25" s="249" t="s">
        <v>33</v>
      </c>
      <c r="B25" s="251"/>
      <c r="C25" s="28"/>
      <c r="D25" s="313"/>
      <c r="E25" s="300"/>
      <c r="F25" s="300"/>
      <c r="G25" s="300"/>
      <c r="H25" s="300"/>
      <c r="I25" s="300"/>
      <c r="J25" s="300"/>
      <c r="K25" s="300"/>
      <c r="L25" s="301"/>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93" t="s">
        <v>34</v>
      </c>
      <c r="B27" s="294"/>
      <c r="C27" s="294"/>
      <c r="D27" s="294"/>
      <c r="E27" s="294"/>
      <c r="F27" s="294"/>
      <c r="G27" s="294"/>
      <c r="H27" s="294"/>
      <c r="I27" s="294"/>
      <c r="J27" s="294"/>
      <c r="K27" s="294"/>
      <c r="L27" s="295"/>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96" t="s">
        <v>35</v>
      </c>
      <c r="B29" s="297"/>
      <c r="C29" s="297"/>
      <c r="D29" s="297"/>
      <c r="E29" s="297"/>
      <c r="F29" s="297"/>
      <c r="G29" s="297"/>
      <c r="H29" s="297"/>
      <c r="I29" s="297"/>
      <c r="J29" s="297"/>
      <c r="K29" s="297"/>
      <c r="L29" s="298"/>
      <c r="M29" s="45"/>
      <c r="N29" s="40"/>
    </row>
    <row r="30" spans="1:17" ht="35.25" customHeight="1" thickBot="1" x14ac:dyDescent="0.3">
      <c r="A30" s="249" t="s">
        <v>36</v>
      </c>
      <c r="B30" s="251"/>
      <c r="C30" s="28"/>
      <c r="D30" s="313"/>
      <c r="E30" s="300"/>
      <c r="F30" s="300"/>
      <c r="G30" s="300"/>
      <c r="H30" s="300"/>
      <c r="I30" s="300"/>
      <c r="J30" s="300"/>
      <c r="K30" s="300"/>
      <c r="L30" s="301"/>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93" t="s">
        <v>37</v>
      </c>
      <c r="B32" s="294"/>
      <c r="C32" s="294"/>
      <c r="D32" s="294"/>
      <c r="E32" s="294"/>
      <c r="F32" s="294"/>
      <c r="G32" s="294"/>
      <c r="H32" s="294"/>
      <c r="I32" s="294"/>
      <c r="J32" s="294"/>
      <c r="K32" s="294"/>
      <c r="L32" s="295"/>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96" t="s">
        <v>38</v>
      </c>
      <c r="B34" s="297"/>
      <c r="C34" s="297"/>
      <c r="D34" s="297"/>
      <c r="E34" s="297"/>
      <c r="F34" s="297"/>
      <c r="G34" s="297"/>
      <c r="H34" s="297"/>
      <c r="I34" s="297"/>
      <c r="J34" s="297"/>
      <c r="K34" s="297"/>
      <c r="L34" s="298"/>
      <c r="M34" s="8"/>
      <c r="N34" s="40"/>
    </row>
    <row r="35" spans="1:14" ht="39.75" customHeight="1" thickBot="1" x14ac:dyDescent="0.3">
      <c r="A35" s="302" t="s">
        <v>39</v>
      </c>
      <c r="B35" s="303"/>
      <c r="C35" s="28"/>
      <c r="D35" s="313"/>
      <c r="E35" s="300"/>
      <c r="F35" s="300"/>
      <c r="G35" s="300"/>
      <c r="H35" s="300"/>
      <c r="I35" s="300"/>
      <c r="J35" s="300"/>
      <c r="K35" s="300"/>
      <c r="L35" s="301"/>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93" t="s">
        <v>40</v>
      </c>
      <c r="B37" s="294"/>
      <c r="C37" s="294"/>
      <c r="D37" s="294"/>
      <c r="E37" s="294"/>
      <c r="F37" s="294"/>
      <c r="G37" s="294"/>
      <c r="H37" s="294"/>
      <c r="I37" s="294"/>
      <c r="J37" s="294"/>
      <c r="K37" s="294"/>
      <c r="L37" s="295"/>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07" t="s">
        <v>23</v>
      </c>
      <c r="B40" s="308"/>
      <c r="C40" s="308"/>
      <c r="D40" s="308"/>
      <c r="E40" s="308"/>
      <c r="F40" s="308"/>
      <c r="G40" s="308"/>
      <c r="H40" s="308"/>
      <c r="I40" s="308"/>
      <c r="J40" s="308"/>
      <c r="K40" s="308"/>
      <c r="L40" s="30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4" t="s">
        <v>42</v>
      </c>
      <c r="B55" s="245"/>
      <c r="C55" s="245"/>
      <c r="D55" s="245"/>
      <c r="E55" s="245"/>
      <c r="F55" s="245"/>
      <c r="G55" s="245"/>
      <c r="H55" s="245"/>
      <c r="I55" s="245"/>
      <c r="J55" s="245"/>
      <c r="K55" s="245"/>
      <c r="L55" s="245"/>
      <c r="M55" s="245"/>
      <c r="N55" s="246"/>
    </row>
    <row r="56" spans="1:14" ht="15.75" thickBot="1" x14ac:dyDescent="0.3">
      <c r="A56" s="46"/>
      <c r="B56" s="8"/>
      <c r="C56" s="8"/>
      <c r="D56" s="8"/>
      <c r="E56" s="8"/>
      <c r="F56" s="8"/>
      <c r="G56" s="8"/>
      <c r="H56" s="8"/>
      <c r="I56" s="8"/>
      <c r="J56" s="8"/>
      <c r="K56" s="8"/>
      <c r="L56" s="8"/>
      <c r="M56" s="8"/>
      <c r="N56" s="26"/>
    </row>
    <row r="57" spans="1:14" ht="26.25" thickBot="1" x14ac:dyDescent="0.3">
      <c r="A57" s="287" t="s">
        <v>43</v>
      </c>
      <c r="B57" s="288"/>
      <c r="C57" s="288"/>
      <c r="D57" s="288"/>
      <c r="E57" s="288"/>
      <c r="F57" s="291"/>
      <c r="G57" s="292"/>
      <c r="H57" s="53" t="s">
        <v>44</v>
      </c>
      <c r="I57" s="54" t="s">
        <v>45</v>
      </c>
      <c r="J57" s="55" t="s">
        <v>46</v>
      </c>
      <c r="K57" s="56" t="s">
        <v>47</v>
      </c>
      <c r="L57" s="165"/>
      <c r="M57" s="8"/>
      <c r="N57" s="57" t="s">
        <v>48</v>
      </c>
    </row>
    <row r="58" spans="1:14" ht="23.25" customHeight="1" thickTop="1" thickBot="1" x14ac:dyDescent="0.3">
      <c r="A58" s="58">
        <v>1</v>
      </c>
      <c r="B58" s="276" t="s">
        <v>49</v>
      </c>
      <c r="C58" s="276"/>
      <c r="D58" s="276"/>
      <c r="E58" s="276"/>
      <c r="F58" s="277"/>
      <c r="G58" s="277"/>
      <c r="H58" s="59" t="s">
        <v>50</v>
      </c>
      <c r="I58" s="60">
        <v>0</v>
      </c>
      <c r="J58" s="60">
        <v>0</v>
      </c>
      <c r="K58" s="61">
        <v>0</v>
      </c>
      <c r="L58" s="45"/>
      <c r="M58" s="45"/>
      <c r="N58" s="62">
        <f>I58+J58+K58</f>
        <v>0</v>
      </c>
    </row>
    <row r="59" spans="1:14" ht="16.5" thickTop="1" thickBot="1" x14ac:dyDescent="0.3">
      <c r="A59" s="63">
        <v>2</v>
      </c>
      <c r="B59" s="264" t="s">
        <v>51</v>
      </c>
      <c r="C59" s="278"/>
      <c r="D59" s="278"/>
      <c r="E59" s="278"/>
      <c r="F59" s="265"/>
      <c r="G59" s="265"/>
      <c r="H59" s="64" t="s">
        <v>50</v>
      </c>
      <c r="I59" s="65">
        <v>0</v>
      </c>
      <c r="J59" s="65">
        <v>0</v>
      </c>
      <c r="K59" s="66">
        <v>0</v>
      </c>
      <c r="L59" s="45"/>
      <c r="M59" s="45"/>
      <c r="N59" s="62">
        <f t="shared" ref="N59:N64" si="0">I59+J59+K59</f>
        <v>0</v>
      </c>
    </row>
    <row r="60" spans="1:14" ht="16.5" thickTop="1" thickBot="1" x14ac:dyDescent="0.3">
      <c r="A60" s="63">
        <v>3</v>
      </c>
      <c r="B60" s="278" t="s">
        <v>52</v>
      </c>
      <c r="C60" s="278"/>
      <c r="D60" s="278"/>
      <c r="E60" s="278"/>
      <c r="F60" s="265"/>
      <c r="G60" s="265"/>
      <c r="H60" s="64" t="s">
        <v>53</v>
      </c>
      <c r="I60" s="65">
        <v>0</v>
      </c>
      <c r="J60" s="65">
        <v>0</v>
      </c>
      <c r="K60" s="66">
        <v>0</v>
      </c>
      <c r="L60" s="45"/>
      <c r="M60" s="45"/>
      <c r="N60" s="62">
        <f t="shared" si="0"/>
        <v>0</v>
      </c>
    </row>
    <row r="61" spans="1:14" ht="16.5" thickTop="1" thickBot="1" x14ac:dyDescent="0.3">
      <c r="A61" s="63">
        <v>4</v>
      </c>
      <c r="B61" s="278" t="s">
        <v>54</v>
      </c>
      <c r="C61" s="278"/>
      <c r="D61" s="278"/>
      <c r="E61" s="278"/>
      <c r="F61" s="265"/>
      <c r="G61" s="265"/>
      <c r="H61" s="64" t="s">
        <v>53</v>
      </c>
      <c r="I61" s="65">
        <v>0</v>
      </c>
      <c r="J61" s="65">
        <v>0</v>
      </c>
      <c r="K61" s="66">
        <v>0</v>
      </c>
      <c r="L61" s="45"/>
      <c r="M61" s="45"/>
      <c r="N61" s="62">
        <f t="shared" si="0"/>
        <v>0</v>
      </c>
    </row>
    <row r="62" spans="1:14" ht="16.5" thickTop="1" thickBot="1" x14ac:dyDescent="0.3">
      <c r="A62" s="63">
        <v>5</v>
      </c>
      <c r="B62" s="278" t="s">
        <v>55</v>
      </c>
      <c r="C62" s="278"/>
      <c r="D62" s="278"/>
      <c r="E62" s="278"/>
      <c r="F62" s="265"/>
      <c r="G62" s="265"/>
      <c r="H62" s="64" t="s">
        <v>53</v>
      </c>
      <c r="I62" s="65">
        <v>0</v>
      </c>
      <c r="J62" s="65">
        <v>0</v>
      </c>
      <c r="K62" s="66">
        <v>0</v>
      </c>
      <c r="L62" s="45"/>
      <c r="M62" s="45"/>
      <c r="N62" s="62">
        <f t="shared" si="0"/>
        <v>0</v>
      </c>
    </row>
    <row r="63" spans="1:14" ht="16.5" thickTop="1" thickBot="1" x14ac:dyDescent="0.3">
      <c r="A63" s="63">
        <v>6</v>
      </c>
      <c r="B63" s="278" t="s">
        <v>56</v>
      </c>
      <c r="C63" s="278"/>
      <c r="D63" s="278"/>
      <c r="E63" s="278"/>
      <c r="F63" s="265"/>
      <c r="G63" s="265"/>
      <c r="H63" s="64" t="s">
        <v>57</v>
      </c>
      <c r="I63" s="65">
        <v>0</v>
      </c>
      <c r="J63" s="65">
        <v>0</v>
      </c>
      <c r="K63" s="66">
        <v>0</v>
      </c>
      <c r="L63" s="45"/>
      <c r="M63" s="45"/>
      <c r="N63" s="62">
        <f t="shared" si="0"/>
        <v>0</v>
      </c>
    </row>
    <row r="64" spans="1:14" ht="16.5" thickTop="1" thickBot="1" x14ac:dyDescent="0.3">
      <c r="A64" s="67">
        <v>7</v>
      </c>
      <c r="B64" s="279" t="s">
        <v>58</v>
      </c>
      <c r="C64" s="279"/>
      <c r="D64" s="279"/>
      <c r="E64" s="279"/>
      <c r="F64" s="248"/>
      <c r="G64" s="248"/>
      <c r="H64" s="68" t="s">
        <v>57</v>
      </c>
      <c r="I64" s="69">
        <v>0</v>
      </c>
      <c r="J64" s="69">
        <v>0</v>
      </c>
      <c r="K64" s="70">
        <v>0</v>
      </c>
      <c r="L64" s="45"/>
      <c r="M64" s="45"/>
      <c r="N64" s="62">
        <f t="shared" si="0"/>
        <v>0</v>
      </c>
    </row>
    <row r="65" spans="1:14" ht="16.5" thickBot="1" x14ac:dyDescent="0.3">
      <c r="A65" s="280" t="s">
        <v>59</v>
      </c>
      <c r="B65" s="281"/>
      <c r="C65" s="281"/>
      <c r="D65" s="281"/>
      <c r="E65" s="281"/>
      <c r="F65" s="281"/>
      <c r="G65" s="281"/>
      <c r="H65" s="282"/>
      <c r="I65" s="71">
        <f>SUM(I58:I64)</f>
        <v>0</v>
      </c>
      <c r="J65" s="72">
        <f>SUM(J58:J64)</f>
        <v>0</v>
      </c>
      <c r="K65" s="73">
        <f>SUM(K58:K64)</f>
        <v>0</v>
      </c>
      <c r="L65" s="74"/>
      <c r="M65" s="45"/>
      <c r="N65" s="75">
        <f>SUM(N58:N64)</f>
        <v>0</v>
      </c>
    </row>
    <row r="66" spans="1:14" ht="19.5" thickTop="1" thickBot="1" x14ac:dyDescent="0.3">
      <c r="A66" s="283" t="s">
        <v>60</v>
      </c>
      <c r="B66" s="284"/>
      <c r="C66" s="284"/>
      <c r="D66" s="284"/>
      <c r="E66" s="284"/>
      <c r="F66" s="284"/>
      <c r="G66" s="284"/>
      <c r="H66" s="284"/>
      <c r="I66" s="285"/>
      <c r="J66" s="285"/>
      <c r="K66" s="286"/>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7" t="s">
        <v>61</v>
      </c>
      <c r="B68" s="288"/>
      <c r="C68" s="288"/>
      <c r="D68" s="288"/>
      <c r="E68" s="288"/>
      <c r="F68" s="288"/>
      <c r="G68" s="289"/>
      <c r="H68" s="78" t="s">
        <v>44</v>
      </c>
      <c r="I68" s="54" t="s">
        <v>45</v>
      </c>
      <c r="J68" s="55" t="s">
        <v>46</v>
      </c>
      <c r="K68" s="56" t="s">
        <v>47</v>
      </c>
      <c r="L68" s="165"/>
      <c r="M68" s="8"/>
      <c r="N68" s="57" t="s">
        <v>48</v>
      </c>
    </row>
    <row r="69" spans="1:14" ht="17.25" thickTop="1" thickBot="1" x14ac:dyDescent="0.3">
      <c r="A69" s="58">
        <v>1</v>
      </c>
      <c r="B69" s="290" t="s">
        <v>62</v>
      </c>
      <c r="C69" s="290"/>
      <c r="D69" s="290"/>
      <c r="E69" s="290"/>
      <c r="F69" s="277"/>
      <c r="G69" s="277"/>
      <c r="H69" s="79" t="s">
        <v>63</v>
      </c>
      <c r="I69" s="80">
        <v>0</v>
      </c>
      <c r="J69" s="80">
        <v>0</v>
      </c>
      <c r="K69" s="81">
        <v>0</v>
      </c>
      <c r="L69" s="82"/>
      <c r="M69" s="45"/>
      <c r="N69" s="62">
        <f>I69+J69+K69</f>
        <v>0</v>
      </c>
    </row>
    <row r="70" spans="1:14" ht="17.25" thickTop="1" thickBot="1" x14ac:dyDescent="0.3">
      <c r="A70" s="63">
        <v>2</v>
      </c>
      <c r="B70" s="264" t="s">
        <v>64</v>
      </c>
      <c r="C70" s="264"/>
      <c r="D70" s="264"/>
      <c r="E70" s="264"/>
      <c r="F70" s="265"/>
      <c r="G70" s="265"/>
      <c r="H70" s="83" t="s">
        <v>63</v>
      </c>
      <c r="I70" s="84">
        <v>0</v>
      </c>
      <c r="J70" s="84">
        <v>0</v>
      </c>
      <c r="K70" s="85">
        <v>0</v>
      </c>
      <c r="L70" s="82"/>
      <c r="M70" s="45"/>
      <c r="N70" s="62">
        <f>I70+J70+K70</f>
        <v>0</v>
      </c>
    </row>
    <row r="71" spans="1:14" ht="17.25" thickTop="1" thickBot="1" x14ac:dyDescent="0.3">
      <c r="A71" s="67">
        <v>3</v>
      </c>
      <c r="B71" s="247" t="s">
        <v>65</v>
      </c>
      <c r="C71" s="247"/>
      <c r="D71" s="247"/>
      <c r="E71" s="247"/>
      <c r="F71" s="248"/>
      <c r="G71" s="248"/>
      <c r="H71" s="86" t="s">
        <v>63</v>
      </c>
      <c r="I71" s="87">
        <v>0</v>
      </c>
      <c r="J71" s="87">
        <v>0</v>
      </c>
      <c r="K71" s="88">
        <v>0</v>
      </c>
      <c r="L71" s="82"/>
      <c r="M71" s="45"/>
      <c r="N71" s="62">
        <f>I71+J71+K71</f>
        <v>0</v>
      </c>
    </row>
    <row r="72" spans="1:14" ht="16.5" thickTop="1" thickBot="1" x14ac:dyDescent="0.3">
      <c r="A72" s="44"/>
      <c r="B72" s="249" t="s">
        <v>66</v>
      </c>
      <c r="C72" s="250"/>
      <c r="D72" s="250"/>
      <c r="E72" s="250"/>
      <c r="F72" s="250"/>
      <c r="G72" s="250"/>
      <c r="H72" s="251"/>
      <c r="I72" s="89">
        <f>SUM(I69:I71)</f>
        <v>0</v>
      </c>
      <c r="J72" s="89">
        <f>SUM(J69:J71)</f>
        <v>0</v>
      </c>
      <c r="K72" s="90">
        <f>SUM(K69:K71)</f>
        <v>0</v>
      </c>
      <c r="L72" s="82"/>
      <c r="M72" s="45"/>
      <c r="N72" s="91">
        <f>SUM(N69:N71)</f>
        <v>0</v>
      </c>
    </row>
    <row r="73" spans="1:14" ht="19.5" thickTop="1" thickBot="1" x14ac:dyDescent="0.3">
      <c r="A73" s="252" t="s">
        <v>67</v>
      </c>
      <c r="B73" s="253"/>
      <c r="C73" s="253"/>
      <c r="D73" s="253"/>
      <c r="E73" s="253"/>
      <c r="F73" s="253"/>
      <c r="G73" s="253"/>
      <c r="H73" s="253"/>
      <c r="I73" s="253"/>
      <c r="J73" s="253"/>
      <c r="K73" s="254"/>
      <c r="L73" s="82"/>
      <c r="M73" s="45"/>
      <c r="N73" s="77">
        <f>N72/3</f>
        <v>0</v>
      </c>
    </row>
    <row r="74" spans="1:14" ht="19.5" thickTop="1" thickBot="1" x14ac:dyDescent="0.3">
      <c r="A74" s="255"/>
      <c r="B74" s="256"/>
      <c r="C74" s="256"/>
      <c r="D74" s="256"/>
      <c r="E74" s="256"/>
      <c r="F74" s="256"/>
      <c r="G74" s="256"/>
      <c r="H74" s="256"/>
      <c r="I74" s="256"/>
      <c r="J74" s="257"/>
      <c r="K74" s="257"/>
      <c r="L74" s="82"/>
      <c r="M74" s="45"/>
      <c r="N74" s="167"/>
    </row>
    <row r="75" spans="1:14" ht="26.25" thickBot="1" x14ac:dyDescent="0.3">
      <c r="A75" s="258" t="s">
        <v>68</v>
      </c>
      <c r="B75" s="259"/>
      <c r="C75" s="259"/>
      <c r="D75" s="259"/>
      <c r="E75" s="259"/>
      <c r="F75" s="259"/>
      <c r="G75" s="260"/>
      <c r="H75" s="93" t="s">
        <v>44</v>
      </c>
      <c r="I75" s="57" t="s">
        <v>45</v>
      </c>
      <c r="J75" s="165"/>
      <c r="K75" s="165"/>
      <c r="L75" s="82"/>
      <c r="M75" s="45"/>
      <c r="N75" s="94" t="s">
        <v>48</v>
      </c>
    </row>
    <row r="76" spans="1:14" ht="16.5" thickBot="1" x14ac:dyDescent="0.3">
      <c r="A76" s="95">
        <v>1</v>
      </c>
      <c r="B76" s="261" t="s">
        <v>69</v>
      </c>
      <c r="C76" s="261"/>
      <c r="D76" s="261"/>
      <c r="E76" s="261"/>
      <c r="F76" s="262"/>
      <c r="G76" s="263"/>
      <c r="H76" s="96" t="s">
        <v>63</v>
      </c>
      <c r="I76" s="90">
        <v>0</v>
      </c>
      <c r="J76" s="82"/>
      <c r="K76" s="82"/>
      <c r="L76" s="82"/>
      <c r="M76" s="45"/>
      <c r="N76" s="97">
        <f>I76</f>
        <v>0</v>
      </c>
    </row>
    <row r="77" spans="1:14" ht="16.5" thickBot="1" x14ac:dyDescent="0.3">
      <c r="A77" s="63">
        <v>2</v>
      </c>
      <c r="B77" s="264" t="s">
        <v>70</v>
      </c>
      <c r="C77" s="264"/>
      <c r="D77" s="264"/>
      <c r="E77" s="264"/>
      <c r="F77" s="265"/>
      <c r="G77" s="266"/>
      <c r="H77" s="98" t="s">
        <v>63</v>
      </c>
      <c r="I77" s="99">
        <v>0</v>
      </c>
      <c r="J77" s="82"/>
      <c r="K77" s="82"/>
      <c r="L77" s="82"/>
      <c r="M77" s="45"/>
      <c r="N77" s="97">
        <f>I77</f>
        <v>0</v>
      </c>
    </row>
    <row r="78" spans="1:14" ht="16.5" thickBot="1" x14ac:dyDescent="0.3">
      <c r="A78" s="67">
        <v>3</v>
      </c>
      <c r="B78" s="247" t="s">
        <v>71</v>
      </c>
      <c r="C78" s="247"/>
      <c r="D78" s="247"/>
      <c r="E78" s="247"/>
      <c r="F78" s="248"/>
      <c r="G78" s="267"/>
      <c r="H78" s="100" t="s">
        <v>63</v>
      </c>
      <c r="I78" s="101">
        <v>0</v>
      </c>
      <c r="J78" s="82"/>
      <c r="K78" s="82"/>
      <c r="L78" s="82"/>
      <c r="M78" s="45"/>
      <c r="N78" s="97">
        <f>I78</f>
        <v>0</v>
      </c>
    </row>
    <row r="79" spans="1:14" ht="16.5" thickBot="1" x14ac:dyDescent="0.3">
      <c r="A79" s="268" t="s">
        <v>72</v>
      </c>
      <c r="B79" s="269"/>
      <c r="C79" s="269"/>
      <c r="D79" s="269"/>
      <c r="E79" s="269"/>
      <c r="F79" s="269"/>
      <c r="G79" s="269"/>
      <c r="H79" s="270"/>
      <c r="I79" s="27">
        <f>SUM(I76:I78)</f>
        <v>0</v>
      </c>
      <c r="J79" s="74"/>
      <c r="K79" s="74"/>
      <c r="L79" s="74"/>
      <c r="M79" s="45"/>
      <c r="N79" s="40"/>
    </row>
    <row r="80" spans="1:14" ht="19.5" thickTop="1" thickBot="1" x14ac:dyDescent="0.3">
      <c r="A80" s="271" t="s">
        <v>73</v>
      </c>
      <c r="B80" s="272"/>
      <c r="C80" s="272"/>
      <c r="D80" s="272"/>
      <c r="E80" s="272"/>
      <c r="F80" s="272"/>
      <c r="G80" s="272"/>
      <c r="H80" s="272"/>
      <c r="I80" s="272"/>
      <c r="J80" s="272"/>
      <c r="K80" s="273"/>
      <c r="L80" s="74"/>
      <c r="M80" s="45"/>
      <c r="N80" s="77">
        <f>SUM(N76:N78)</f>
        <v>0</v>
      </c>
    </row>
    <row r="81" spans="1:14" x14ac:dyDescent="0.25">
      <c r="A81" s="46"/>
      <c r="B81" s="8"/>
      <c r="C81" s="8"/>
      <c r="D81" s="8"/>
      <c r="E81" s="274"/>
      <c r="F81" s="274"/>
      <c r="G81" s="274"/>
      <c r="H81" s="274"/>
      <c r="I81" s="274"/>
      <c r="J81" s="274"/>
      <c r="K81" s="274"/>
      <c r="L81" s="274"/>
      <c r="M81" s="274"/>
      <c r="N81" s="275"/>
    </row>
    <row r="82" spans="1:14" ht="15.75" thickBot="1" x14ac:dyDescent="0.3">
      <c r="A82" s="46"/>
      <c r="B82" s="8"/>
      <c r="C82" s="8"/>
      <c r="D82" s="8"/>
      <c r="E82" s="8"/>
      <c r="F82" s="8"/>
      <c r="G82" s="8"/>
      <c r="H82" s="8"/>
      <c r="I82" s="8"/>
      <c r="J82" s="8"/>
      <c r="K82" s="8"/>
      <c r="L82" s="8"/>
      <c r="M82" s="8"/>
      <c r="N82" s="26"/>
    </row>
    <row r="83" spans="1:14" ht="27" thickBot="1" x14ac:dyDescent="0.3">
      <c r="A83" s="244" t="s">
        <v>74</v>
      </c>
      <c r="B83" s="245"/>
      <c r="C83" s="245"/>
      <c r="D83" s="245"/>
      <c r="E83" s="245"/>
      <c r="F83" s="245"/>
      <c r="G83" s="245"/>
      <c r="H83" s="245"/>
      <c r="I83" s="245"/>
      <c r="J83" s="245"/>
      <c r="K83" s="245"/>
      <c r="L83" s="245"/>
      <c r="M83" s="245"/>
      <c r="N83" s="246"/>
    </row>
    <row r="84" spans="1:14" ht="15.75" thickBot="1" x14ac:dyDescent="0.3">
      <c r="A84" s="46"/>
      <c r="B84" s="8"/>
      <c r="C84" s="8"/>
      <c r="D84" s="8"/>
      <c r="E84" s="8"/>
      <c r="F84" s="8"/>
      <c r="G84" s="8"/>
      <c r="H84" s="8"/>
      <c r="I84" s="8"/>
      <c r="J84" s="8"/>
      <c r="K84" s="8"/>
      <c r="L84" s="8"/>
      <c r="M84" s="8"/>
      <c r="N84" s="26"/>
    </row>
    <row r="85" spans="1:14" ht="24.75" thickBot="1" x14ac:dyDescent="0.3">
      <c r="A85" s="227" t="s">
        <v>75</v>
      </c>
      <c r="B85" s="228"/>
      <c r="C85" s="228"/>
      <c r="D85" s="228"/>
      <c r="E85" s="228"/>
      <c r="F85" s="229"/>
      <c r="G85" s="230"/>
      <c r="H85" s="93" t="s">
        <v>44</v>
      </c>
      <c r="I85" s="165"/>
      <c r="J85" s="8"/>
      <c r="K85" s="8"/>
      <c r="L85" s="8"/>
      <c r="M85" s="8"/>
      <c r="N85" s="93" t="s">
        <v>48</v>
      </c>
    </row>
    <row r="86" spans="1:14" ht="17.25" thickTop="1" thickBot="1" x14ac:dyDescent="0.3">
      <c r="A86" s="102">
        <v>1</v>
      </c>
      <c r="B86" s="231" t="s">
        <v>76</v>
      </c>
      <c r="C86" s="232"/>
      <c r="D86" s="232"/>
      <c r="E86" s="232"/>
      <c r="F86" s="233"/>
      <c r="G86" s="234"/>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35" t="s">
        <v>78</v>
      </c>
      <c r="B88" s="236"/>
      <c r="C88" s="236"/>
      <c r="D88" s="236"/>
      <c r="E88" s="236"/>
      <c r="F88" s="236"/>
      <c r="G88" s="236"/>
      <c r="H88" s="236"/>
      <c r="I88" s="236"/>
      <c r="J88" s="237"/>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8" t="s">
        <v>79</v>
      </c>
      <c r="B90" s="239"/>
      <c r="C90" s="239"/>
      <c r="D90" s="239"/>
      <c r="E90" s="239"/>
      <c r="F90" s="239"/>
      <c r="G90" s="239"/>
      <c r="H90" s="239"/>
      <c r="I90" s="239"/>
      <c r="J90" s="239"/>
      <c r="K90" s="239"/>
      <c r="L90" s="239"/>
      <c r="M90" s="239"/>
      <c r="N90" s="240"/>
    </row>
    <row r="91" spans="1:14" ht="15.75" thickBot="1" x14ac:dyDescent="0.3">
      <c r="A91" s="46"/>
      <c r="B91" s="8"/>
      <c r="C91" s="8"/>
      <c r="D91" s="8"/>
      <c r="E91" s="8"/>
      <c r="F91" s="8"/>
      <c r="G91" s="8"/>
      <c r="H91" s="8"/>
      <c r="I91" s="8"/>
      <c r="J91" s="8"/>
      <c r="K91" s="8"/>
      <c r="L91" s="8"/>
      <c r="M91" s="8"/>
      <c r="N91" s="26"/>
    </row>
    <row r="92" spans="1:14" ht="18.75" thickTop="1" x14ac:dyDescent="0.25">
      <c r="A92" s="241" t="s">
        <v>23</v>
      </c>
      <c r="B92" s="242"/>
      <c r="C92" s="242"/>
      <c r="D92" s="242"/>
      <c r="E92" s="242"/>
      <c r="F92" s="242"/>
      <c r="G92" s="242"/>
      <c r="H92" s="242"/>
      <c r="I92" s="242"/>
      <c r="J92" s="243"/>
      <c r="K92" s="111"/>
      <c r="L92" s="111"/>
      <c r="M92" s="112"/>
      <c r="N92" s="113">
        <f>N40</f>
        <v>0</v>
      </c>
    </row>
    <row r="93" spans="1:14" ht="18" x14ac:dyDescent="0.25">
      <c r="A93" s="218" t="s">
        <v>80</v>
      </c>
      <c r="B93" s="219"/>
      <c r="C93" s="219"/>
      <c r="D93" s="219"/>
      <c r="E93" s="219"/>
      <c r="F93" s="219"/>
      <c r="G93" s="219"/>
      <c r="H93" s="219"/>
      <c r="I93" s="219"/>
      <c r="J93" s="220"/>
      <c r="K93" s="111"/>
      <c r="L93" s="111"/>
      <c r="M93" s="112"/>
      <c r="N93" s="114">
        <f>N66</f>
        <v>0</v>
      </c>
    </row>
    <row r="94" spans="1:14" ht="18" x14ac:dyDescent="0.25">
      <c r="A94" s="218" t="s">
        <v>81</v>
      </c>
      <c r="B94" s="219"/>
      <c r="C94" s="219"/>
      <c r="D94" s="219"/>
      <c r="E94" s="219"/>
      <c r="F94" s="219"/>
      <c r="G94" s="219"/>
      <c r="H94" s="219"/>
      <c r="I94" s="219"/>
      <c r="J94" s="220"/>
      <c r="K94" s="111"/>
      <c r="L94" s="111"/>
      <c r="M94" s="112"/>
      <c r="N94" s="115">
        <f>N73</f>
        <v>0</v>
      </c>
    </row>
    <row r="95" spans="1:14" ht="18" x14ac:dyDescent="0.25">
      <c r="A95" s="218" t="s">
        <v>82</v>
      </c>
      <c r="B95" s="219"/>
      <c r="C95" s="219"/>
      <c r="D95" s="219"/>
      <c r="E95" s="219"/>
      <c r="F95" s="219"/>
      <c r="G95" s="219"/>
      <c r="H95" s="219"/>
      <c r="I95" s="219"/>
      <c r="J95" s="220"/>
      <c r="K95" s="111"/>
      <c r="L95" s="111"/>
      <c r="M95" s="112"/>
      <c r="N95" s="116">
        <f>N80</f>
        <v>0</v>
      </c>
    </row>
    <row r="96" spans="1:14" ht="18.75" thickBot="1" x14ac:dyDescent="0.3">
      <c r="A96" s="221" t="s">
        <v>83</v>
      </c>
      <c r="B96" s="222"/>
      <c r="C96" s="222"/>
      <c r="D96" s="222"/>
      <c r="E96" s="222"/>
      <c r="F96" s="222"/>
      <c r="G96" s="222"/>
      <c r="H96" s="222"/>
      <c r="I96" s="222"/>
      <c r="J96" s="223"/>
      <c r="K96" s="111"/>
      <c r="L96" s="111"/>
      <c r="M96" s="112"/>
      <c r="N96" s="116">
        <f>N86</f>
        <v>0</v>
      </c>
    </row>
    <row r="97" spans="1:14" ht="24.75" thickTop="1" thickBot="1" x14ac:dyDescent="0.3">
      <c r="A97" s="224" t="s">
        <v>84</v>
      </c>
      <c r="B97" s="225"/>
      <c r="C97" s="225"/>
      <c r="D97" s="225"/>
      <c r="E97" s="225"/>
      <c r="F97" s="225"/>
      <c r="G97" s="225"/>
      <c r="H97" s="225"/>
      <c r="I97" s="225"/>
      <c r="J97" s="226"/>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GENERAL</vt:lpstr>
      <vt:lpstr>1</vt:lpstr>
      <vt:lpstr>2</vt:lpstr>
      <vt:lpstr>3</vt:lpstr>
      <vt:lpstr>4</vt:lpstr>
      <vt:lpstr>5</vt:lpstr>
      <vt:lpstr>EVALUACIÓN DEL PERFIL</vt:lpstr>
      <vt:lpstr>INFORMACIÓN IMPORTANTE</vt:lpstr>
      <vt:lpstr>6</vt:lpstr>
      <vt:lpstr>7</vt:lpstr>
      <vt:lpstr>98</vt:lpstr>
      <vt:lpstr>97</vt:lpstr>
      <vt:lpstr>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2014-04-29T02:30:32Z</cp:lastPrinted>
  <dcterms:created xsi:type="dcterms:W3CDTF">2014-02-18T13:10:52Z</dcterms:created>
  <dcterms:modified xsi:type="dcterms:W3CDTF">2014-04-30T05:16:22Z</dcterms:modified>
</cp:coreProperties>
</file>