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reseleccionados\PARA PUBLICAR ESTEBAN\IF\"/>
    </mc:Choice>
  </mc:AlternateContent>
  <workbookProtection workbookPassword="E57A" lockStructure="1"/>
  <bookViews>
    <workbookView xWindow="0" yWindow="0" windowWidth="20730" windowHeight="11760" tabRatio="500" firstSheet="1" activeTab="4"/>
  </bookViews>
  <sheets>
    <sheet name="GENERAL" sheetId="1" state="hidden" r:id="rId1"/>
    <sheet name="1" sheetId="18" r:id="rId2"/>
    <sheet name="2" sheetId="22" r:id="rId3"/>
    <sheet name="EVALUACIÓN DEL PERFIL" sheetId="27" r:id="rId4"/>
    <sheet name="INFORMACIÓN IMPORTANTE" sheetId="28" r:id="rId5"/>
    <sheet name="3" sheetId="19" state="hidden" r:id="rId6"/>
    <sheet name="4" sheetId="20" state="hidden" r:id="rId7"/>
    <sheet name="5" sheetId="21" state="hidden" r:id="rId8"/>
    <sheet name="7" sheetId="23" state="hidden" r:id="rId9"/>
    <sheet name="8" sheetId="24" state="hidden" r:id="rId10"/>
    <sheet name="11" sheetId="2" state="hidden" r:id="rId11"/>
    <sheet name="9" sheetId="25" state="hidden" r:id="rId12"/>
    <sheet name="10" sheetId="26" state="hidden" r:id="rId13"/>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27" l="1"/>
  <c r="A10" i="27" s="1"/>
  <c r="A11" i="27" s="1"/>
  <c r="A12" i="27" s="1"/>
  <c r="A13" i="27" s="1"/>
  <c r="A8" i="27"/>
  <c r="P2" i="22"/>
  <c r="P2" i="18"/>
  <c r="A7" i="27" l="1"/>
  <c r="N97" i="26" l="1"/>
  <c r="N96" i="26"/>
  <c r="N95" i="26"/>
  <c r="N94" i="26"/>
  <c r="N93" i="26"/>
  <c r="N92" i="26"/>
  <c r="N88" i="26"/>
  <c r="N80" i="26"/>
  <c r="I79" i="26"/>
  <c r="N78" i="26"/>
  <c r="N77" i="26"/>
  <c r="N76" i="26"/>
  <c r="N73" i="26"/>
  <c r="N72" i="26"/>
  <c r="K72" i="26"/>
  <c r="J72" i="26"/>
  <c r="I72" i="26"/>
  <c r="N71" i="26"/>
  <c r="N70" i="26"/>
  <c r="N69" i="26"/>
  <c r="N66" i="26"/>
  <c r="N65" i="26"/>
  <c r="K65" i="26"/>
  <c r="J65" i="26"/>
  <c r="I65" i="26"/>
  <c r="N64" i="26"/>
  <c r="N63" i="26"/>
  <c r="N62" i="26"/>
  <c r="N61" i="26"/>
  <c r="N60" i="26"/>
  <c r="N59" i="26"/>
  <c r="N58" i="26"/>
  <c r="N40" i="26"/>
  <c r="N37" i="26"/>
  <c r="N32" i="26"/>
  <c r="N27" i="26"/>
  <c r="N22" i="26"/>
  <c r="N10" i="26"/>
  <c r="J10" i="26"/>
  <c r="I10" i="26"/>
  <c r="H10" i="26"/>
  <c r="G10" i="26"/>
  <c r="F10" i="26"/>
  <c r="E10" i="26"/>
  <c r="C10" i="26"/>
  <c r="E5" i="26"/>
  <c r="E4" i="26"/>
  <c r="E3" i="26"/>
  <c r="P2" i="26"/>
  <c r="N97" i="25"/>
  <c r="N96" i="25"/>
  <c r="N95" i="25"/>
  <c r="N94" i="25"/>
  <c r="N93" i="25"/>
  <c r="N92" i="25"/>
  <c r="N88" i="25"/>
  <c r="N80" i="25"/>
  <c r="I79" i="25"/>
  <c r="N78" i="25"/>
  <c r="N77" i="25"/>
  <c r="N76" i="25"/>
  <c r="N73" i="25"/>
  <c r="N72" i="25"/>
  <c r="K72" i="25"/>
  <c r="J72" i="25"/>
  <c r="I72" i="25"/>
  <c r="N71" i="25"/>
  <c r="N70" i="25"/>
  <c r="N69" i="25"/>
  <c r="N66" i="25"/>
  <c r="N65" i="25"/>
  <c r="K65" i="25"/>
  <c r="J65" i="25"/>
  <c r="I65" i="25"/>
  <c r="N64" i="25"/>
  <c r="N63" i="25"/>
  <c r="N62" i="25"/>
  <c r="N61" i="25"/>
  <c r="N60" i="25"/>
  <c r="N59" i="25"/>
  <c r="N58" i="25"/>
  <c r="N40" i="25"/>
  <c r="N37" i="25"/>
  <c r="N32" i="25"/>
  <c r="N27" i="25"/>
  <c r="N22" i="25"/>
  <c r="N10" i="25"/>
  <c r="J10" i="25"/>
  <c r="I10" i="25"/>
  <c r="H10" i="25"/>
  <c r="G10" i="25"/>
  <c r="F10" i="25"/>
  <c r="E10" i="25"/>
  <c r="C10" i="25"/>
  <c r="E5" i="25"/>
  <c r="E4" i="25"/>
  <c r="E3" i="25"/>
  <c r="P2" i="25"/>
  <c r="N97" i="24"/>
  <c r="N96" i="24"/>
  <c r="N95" i="24"/>
  <c r="N94" i="24"/>
  <c r="N93" i="24"/>
  <c r="N92" i="24"/>
  <c r="N88" i="24"/>
  <c r="N80" i="24"/>
  <c r="I79" i="24"/>
  <c r="N78" i="24"/>
  <c r="N77" i="24"/>
  <c r="N76" i="24"/>
  <c r="N73" i="24"/>
  <c r="N72" i="24"/>
  <c r="K72" i="24"/>
  <c r="J72" i="24"/>
  <c r="I72" i="24"/>
  <c r="N71" i="24"/>
  <c r="N70" i="24"/>
  <c r="N69" i="24"/>
  <c r="N66" i="24"/>
  <c r="N65" i="24"/>
  <c r="K65" i="24"/>
  <c r="J65" i="24"/>
  <c r="I65" i="24"/>
  <c r="N64" i="24"/>
  <c r="N63" i="24"/>
  <c r="N62" i="24"/>
  <c r="N61" i="24"/>
  <c r="N60" i="24"/>
  <c r="N59" i="24"/>
  <c r="N58" i="24"/>
  <c r="N40" i="24"/>
  <c r="N37" i="24"/>
  <c r="N32" i="24"/>
  <c r="N27" i="24"/>
  <c r="N22" i="24"/>
  <c r="N10" i="24"/>
  <c r="J10" i="24"/>
  <c r="I10" i="24"/>
  <c r="H10" i="24"/>
  <c r="G10" i="24"/>
  <c r="F10" i="24"/>
  <c r="E10" i="24"/>
  <c r="C10" i="24"/>
  <c r="E5" i="24"/>
  <c r="E4" i="24"/>
  <c r="E3" i="24"/>
  <c r="P2" i="24"/>
  <c r="N97" i="23"/>
  <c r="N96" i="23"/>
  <c r="N95" i="23"/>
  <c r="N94" i="23"/>
  <c r="N93" i="23"/>
  <c r="N92" i="23"/>
  <c r="N88" i="23"/>
  <c r="N80" i="23"/>
  <c r="I79" i="23"/>
  <c r="N78" i="23"/>
  <c r="N77" i="23"/>
  <c r="N76" i="23"/>
  <c r="N73" i="23"/>
  <c r="N72" i="23"/>
  <c r="K72" i="23"/>
  <c r="J72" i="23"/>
  <c r="I72" i="23"/>
  <c r="N71" i="23"/>
  <c r="N70" i="23"/>
  <c r="N69" i="23"/>
  <c r="N66" i="23"/>
  <c r="N65" i="23"/>
  <c r="K65" i="23"/>
  <c r="J65" i="23"/>
  <c r="I65" i="23"/>
  <c r="N64" i="23"/>
  <c r="N63" i="23"/>
  <c r="N62" i="23"/>
  <c r="N61" i="23"/>
  <c r="N60" i="23"/>
  <c r="N59" i="23"/>
  <c r="N58" i="23"/>
  <c r="N40" i="23"/>
  <c r="N37" i="23"/>
  <c r="N32" i="23"/>
  <c r="N27" i="23"/>
  <c r="N22" i="23"/>
  <c r="N10" i="23"/>
  <c r="J10" i="23"/>
  <c r="I10" i="23"/>
  <c r="H10" i="23"/>
  <c r="G10" i="23"/>
  <c r="F10" i="23"/>
  <c r="E10" i="23"/>
  <c r="C10" i="23"/>
  <c r="E5" i="23"/>
  <c r="E4" i="23"/>
  <c r="E3" i="23"/>
  <c r="P2" i="23"/>
  <c r="N97" i="22"/>
  <c r="N96" i="22"/>
  <c r="N95" i="22"/>
  <c r="N94" i="22"/>
  <c r="N93" i="22"/>
  <c r="N92" i="22"/>
  <c r="N88" i="22"/>
  <c r="N80" i="22"/>
  <c r="I79" i="22"/>
  <c r="N78" i="22"/>
  <c r="N77" i="22"/>
  <c r="N76" i="22"/>
  <c r="N73" i="22"/>
  <c r="N72" i="22"/>
  <c r="K72" i="22"/>
  <c r="J72" i="22"/>
  <c r="I72" i="22"/>
  <c r="N71" i="22"/>
  <c r="N70" i="22"/>
  <c r="N69" i="22"/>
  <c r="N66" i="22"/>
  <c r="N65" i="22"/>
  <c r="K65" i="22"/>
  <c r="J65" i="22"/>
  <c r="I65" i="22"/>
  <c r="N64" i="22"/>
  <c r="N63" i="22"/>
  <c r="N62" i="22"/>
  <c r="N61" i="22"/>
  <c r="N60" i="22"/>
  <c r="N59" i="22"/>
  <c r="N58" i="22"/>
  <c r="N40" i="22"/>
  <c r="N37" i="22"/>
  <c r="N32" i="22"/>
  <c r="N27" i="22"/>
  <c r="S26" i="22"/>
  <c r="R26" i="22"/>
  <c r="S25" i="22"/>
  <c r="R25" i="22"/>
  <c r="N22" i="22"/>
  <c r="N10" i="22"/>
  <c r="J10" i="22"/>
  <c r="I10" i="22"/>
  <c r="H10" i="22"/>
  <c r="G10" i="22"/>
  <c r="F10" i="22"/>
  <c r="E10" i="22"/>
  <c r="C10" i="22"/>
  <c r="E5" i="22"/>
  <c r="E4" i="22"/>
  <c r="E3" i="22"/>
  <c r="N97" i="21"/>
  <c r="N96" i="21"/>
  <c r="N95" i="21"/>
  <c r="N94" i="21"/>
  <c r="N93" i="21"/>
  <c r="N92" i="21"/>
  <c r="N88" i="21"/>
  <c r="N80" i="21"/>
  <c r="I79" i="21"/>
  <c r="N78" i="21"/>
  <c r="N77" i="21"/>
  <c r="N76" i="21"/>
  <c r="N73" i="21"/>
  <c r="N72" i="21"/>
  <c r="K72" i="21"/>
  <c r="J72" i="21"/>
  <c r="I72" i="21"/>
  <c r="N71" i="21"/>
  <c r="N70" i="21"/>
  <c r="N69" i="21"/>
  <c r="N66" i="21"/>
  <c r="N65" i="21"/>
  <c r="K65" i="21"/>
  <c r="J65" i="21"/>
  <c r="I65" i="21"/>
  <c r="N64" i="21"/>
  <c r="N63" i="21"/>
  <c r="N62" i="21"/>
  <c r="N61" i="21"/>
  <c r="N60" i="21"/>
  <c r="N59" i="21"/>
  <c r="N58" i="21"/>
  <c r="N40" i="21"/>
  <c r="N37" i="21"/>
  <c r="N32" i="21"/>
  <c r="N27" i="21"/>
  <c r="N22" i="21"/>
  <c r="N10" i="21"/>
  <c r="J10" i="21"/>
  <c r="I10" i="21"/>
  <c r="H10" i="21"/>
  <c r="G10" i="21"/>
  <c r="F10" i="21"/>
  <c r="E10" i="21"/>
  <c r="C10" i="21"/>
  <c r="E5" i="21"/>
  <c r="E4" i="21"/>
  <c r="E3" i="21"/>
  <c r="P2" i="21"/>
  <c r="N97" i="20"/>
  <c r="N96" i="20"/>
  <c r="N95" i="20"/>
  <c r="N94" i="20"/>
  <c r="N93" i="20"/>
  <c r="N92" i="20"/>
  <c r="N88" i="20"/>
  <c r="N80" i="20"/>
  <c r="I79" i="20"/>
  <c r="N78" i="20"/>
  <c r="N77" i="20"/>
  <c r="N76" i="20"/>
  <c r="N73" i="20"/>
  <c r="N72" i="20"/>
  <c r="K72" i="20"/>
  <c r="J72" i="20"/>
  <c r="I72" i="20"/>
  <c r="N71" i="20"/>
  <c r="N70" i="20"/>
  <c r="N69" i="20"/>
  <c r="N66" i="20"/>
  <c r="N65" i="20"/>
  <c r="K65" i="20"/>
  <c r="J65" i="20"/>
  <c r="I65" i="20"/>
  <c r="N64" i="20"/>
  <c r="N63" i="20"/>
  <c r="N62" i="20"/>
  <c r="N61" i="20"/>
  <c r="N60" i="20"/>
  <c r="N59" i="20"/>
  <c r="N58" i="20"/>
  <c r="N40" i="20"/>
  <c r="N37" i="20"/>
  <c r="N32" i="20"/>
  <c r="N27" i="20"/>
  <c r="N22" i="20"/>
  <c r="N10" i="20"/>
  <c r="J10" i="20"/>
  <c r="I10" i="20"/>
  <c r="H10" i="20"/>
  <c r="G10" i="20"/>
  <c r="F10" i="20"/>
  <c r="E10" i="20"/>
  <c r="C10" i="20"/>
  <c r="E5" i="20"/>
  <c r="E4" i="20"/>
  <c r="E3" i="20"/>
  <c r="P2" i="20"/>
  <c r="N97" i="19"/>
  <c r="N96" i="19"/>
  <c r="N95" i="19"/>
  <c r="N94" i="19"/>
  <c r="N93" i="19"/>
  <c r="N92" i="19"/>
  <c r="N88" i="19"/>
  <c r="N80" i="19"/>
  <c r="I79" i="19"/>
  <c r="N78" i="19"/>
  <c r="N77" i="19"/>
  <c r="N76" i="19"/>
  <c r="N73" i="19"/>
  <c r="N72" i="19"/>
  <c r="K72" i="19"/>
  <c r="J72" i="19"/>
  <c r="I72" i="19"/>
  <c r="N71" i="19"/>
  <c r="N70" i="19"/>
  <c r="N69" i="19"/>
  <c r="N66" i="19"/>
  <c r="N65" i="19"/>
  <c r="K65" i="19"/>
  <c r="J65" i="19"/>
  <c r="I65" i="19"/>
  <c r="N64" i="19"/>
  <c r="N63" i="19"/>
  <c r="N62" i="19"/>
  <c r="N61" i="19"/>
  <c r="N60" i="19"/>
  <c r="N59" i="19"/>
  <c r="N58" i="19"/>
  <c r="N40" i="19"/>
  <c r="N37" i="19"/>
  <c r="N32" i="19"/>
  <c r="N27" i="19"/>
  <c r="N22" i="19"/>
  <c r="N10" i="19"/>
  <c r="J10" i="19"/>
  <c r="I10" i="19"/>
  <c r="H10" i="19"/>
  <c r="G10" i="19"/>
  <c r="F10" i="19"/>
  <c r="E10" i="19"/>
  <c r="C10" i="19"/>
  <c r="E5" i="19"/>
  <c r="E4" i="19"/>
  <c r="E3" i="19"/>
  <c r="P2" i="19"/>
  <c r="N96" i="18"/>
  <c r="N95" i="18"/>
  <c r="N94" i="18"/>
  <c r="N93" i="18"/>
  <c r="N88" i="18"/>
  <c r="N80" i="18"/>
  <c r="I79" i="18"/>
  <c r="N78" i="18"/>
  <c r="N77" i="18"/>
  <c r="N76" i="18"/>
  <c r="N73" i="18"/>
  <c r="N72" i="18"/>
  <c r="K72" i="18"/>
  <c r="J72" i="18"/>
  <c r="I72" i="18"/>
  <c r="N71" i="18"/>
  <c r="N70" i="18"/>
  <c r="N69" i="18"/>
  <c r="N66" i="18"/>
  <c r="N65" i="18"/>
  <c r="K65" i="18"/>
  <c r="J65" i="18"/>
  <c r="I65" i="18"/>
  <c r="N64" i="18"/>
  <c r="N63" i="18"/>
  <c r="N62" i="18"/>
  <c r="N61" i="18"/>
  <c r="N60" i="18"/>
  <c r="N59" i="18"/>
  <c r="N58" i="18"/>
  <c r="V52" i="18"/>
  <c r="U51" i="18"/>
  <c r="T51" i="18"/>
  <c r="S51" i="18"/>
  <c r="R51" i="18"/>
  <c r="U50" i="18"/>
  <c r="T50" i="18"/>
  <c r="S50" i="18"/>
  <c r="R50" i="18"/>
  <c r="U49" i="18"/>
  <c r="T49" i="18"/>
  <c r="S49" i="18"/>
  <c r="R49" i="18"/>
  <c r="U48" i="18"/>
  <c r="T48" i="18"/>
  <c r="S48" i="18"/>
  <c r="R48" i="18"/>
  <c r="U47" i="18"/>
  <c r="T47" i="18"/>
  <c r="S47" i="18"/>
  <c r="R47" i="18"/>
  <c r="T45" i="18"/>
  <c r="S45" i="18"/>
  <c r="R45" i="18"/>
  <c r="R44" i="18"/>
  <c r="R43" i="18"/>
  <c r="R42" i="18"/>
  <c r="R41" i="18"/>
  <c r="R40" i="18"/>
  <c r="R39" i="18"/>
  <c r="R38" i="18"/>
  <c r="R37" i="18"/>
  <c r="N37" i="18"/>
  <c r="N40" i="18" s="1"/>
  <c r="N92" i="18" s="1"/>
  <c r="N97" i="18" s="1"/>
  <c r="R36" i="18"/>
  <c r="R35" i="18"/>
  <c r="R34" i="18"/>
  <c r="R33" i="18"/>
  <c r="R32" i="18"/>
  <c r="N32" i="18"/>
  <c r="R31" i="18"/>
  <c r="T29" i="18"/>
  <c r="S29" i="18"/>
  <c r="S28" i="18"/>
  <c r="R28" i="18"/>
  <c r="S27" i="18"/>
  <c r="R27" i="18"/>
  <c r="N27" i="18"/>
  <c r="S26" i="18"/>
  <c r="R26" i="18"/>
  <c r="S25" i="18"/>
  <c r="R25" i="18"/>
  <c r="N22" i="18"/>
  <c r="J10" i="18"/>
  <c r="N10" i="18" s="1"/>
  <c r="I10" i="18"/>
  <c r="H10" i="18"/>
  <c r="G10" i="18"/>
  <c r="F10" i="18"/>
  <c r="E10" i="18"/>
  <c r="C10" i="18"/>
  <c r="E5" i="18"/>
  <c r="E4" i="18"/>
  <c r="E3" i="18"/>
  <c r="N97" i="2"/>
  <c r="N96" i="2"/>
  <c r="N95" i="2"/>
  <c r="N94" i="2"/>
  <c r="N93" i="2"/>
  <c r="N92" i="2"/>
  <c r="N88" i="2"/>
  <c r="N80" i="2"/>
  <c r="I79" i="2"/>
  <c r="N78" i="2"/>
  <c r="N77" i="2"/>
  <c r="N76" i="2"/>
  <c r="N73" i="2"/>
  <c r="N72" i="2"/>
  <c r="K72" i="2"/>
  <c r="J72" i="2"/>
  <c r="I72" i="2"/>
  <c r="N71" i="2"/>
  <c r="N70" i="2"/>
  <c r="N69" i="2"/>
  <c r="N66" i="2"/>
  <c r="N65" i="2"/>
  <c r="K65" i="2"/>
  <c r="J65" i="2"/>
  <c r="I65" i="2"/>
  <c r="N64" i="2"/>
  <c r="N63" i="2"/>
  <c r="N62" i="2"/>
  <c r="N61" i="2"/>
  <c r="N60" i="2"/>
  <c r="N59" i="2"/>
  <c r="N58" i="2"/>
  <c r="N40" i="2"/>
  <c r="N37" i="2"/>
  <c r="S35" i="2"/>
  <c r="S34" i="2"/>
  <c r="S32" i="2"/>
  <c r="R32" i="2"/>
  <c r="N32" i="2"/>
  <c r="S30" i="2"/>
  <c r="R30" i="2"/>
  <c r="R29" i="2"/>
  <c r="R28" i="2"/>
  <c r="R27" i="2"/>
  <c r="N27" i="2"/>
  <c r="R26" i="2"/>
  <c r="R25" i="2"/>
  <c r="N22" i="2"/>
  <c r="N10" i="2"/>
  <c r="J10" i="2"/>
  <c r="I10" i="2"/>
  <c r="H10" i="2"/>
  <c r="G10" i="2"/>
  <c r="F10" i="2"/>
  <c r="E10" i="2"/>
  <c r="C10" i="2"/>
  <c r="E5" i="2"/>
  <c r="E4" i="2"/>
  <c r="E3" i="2"/>
  <c r="P2" i="2"/>
  <c r="E31" i="1"/>
  <c r="E30" i="1"/>
  <c r="X6" i="1"/>
  <c r="W6" i="1"/>
  <c r="V6" i="1"/>
  <c r="U6" i="1"/>
  <c r="T6" i="1"/>
  <c r="S6" i="1"/>
  <c r="R6" i="1"/>
  <c r="Q6" i="1"/>
  <c r="Z2" i="1"/>
  <c r="Z1" i="1"/>
  <c r="E16" i="25"/>
  <c r="A10" i="26"/>
  <c r="D14" i="26"/>
  <c r="A10" i="18"/>
  <c r="D14" i="23"/>
  <c r="D20" i="22"/>
  <c r="E18" i="24"/>
  <c r="A10" i="22"/>
  <c r="A10" i="21"/>
  <c r="D20" i="19"/>
  <c r="D14" i="18"/>
  <c r="D20" i="23"/>
  <c r="E16" i="23"/>
  <c r="E16" i="18"/>
  <c r="D20" i="18"/>
  <c r="D20" i="25"/>
  <c r="E16" i="21"/>
  <c r="A10" i="19"/>
  <c r="E18" i="18"/>
  <c r="E18" i="22"/>
  <c r="D20" i="26"/>
  <c r="D14" i="22"/>
  <c r="E16" i="24"/>
  <c r="D14" i="24"/>
  <c r="E18" i="26"/>
  <c r="E16" i="22"/>
  <c r="A10" i="24"/>
  <c r="D20" i="21"/>
  <c r="E16" i="26"/>
  <c r="D14" i="25"/>
  <c r="E18" i="21"/>
  <c r="E18" i="25"/>
  <c r="A10" i="20"/>
  <c r="D20" i="24"/>
  <c r="E18" i="19"/>
  <c r="D20" i="2"/>
  <c r="E18" i="23"/>
  <c r="E18" i="2"/>
  <c r="D14" i="19"/>
  <c r="A10" i="23"/>
  <c r="A10" i="25"/>
  <c r="E16" i="20"/>
  <c r="D14" i="20"/>
  <c r="E18" i="20"/>
  <c r="D14" i="2"/>
  <c r="A10" i="2"/>
  <c r="E16" i="2"/>
  <c r="D20" i="20"/>
  <c r="E16" i="19"/>
  <c r="D14" i="21"/>
</calcChain>
</file>

<file path=xl/sharedStrings.xml><?xml version="1.0" encoding="utf-8"?>
<sst xmlns="http://schemas.openxmlformats.org/spreadsheetml/2006/main" count="1192" uniqueCount="248">
  <si>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</si>
  <si>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</si>
  <si>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</si>
  <si>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</si>
  <si>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</si>
  <si>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</si>
  <si>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</si>
  <si>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</si>
  <si>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</si>
  <si>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</si>
  <si>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</si>
  <si>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</si>
  <si>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</si>
  <si>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</si>
  <si>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</si>
  <si>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</si>
  <si>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</si>
  <si>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</si>
  <si>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</si>
  <si>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</si>
  <si>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</si>
  <si>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</si>
  <si>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</si>
  <si>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</si>
  <si>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</si>
  <si>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</si>
  <si>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</si>
  <si>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</si>
  <si>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</si>
  <si>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</si>
  <si>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</si>
  <si>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</si>
  <si>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</si>
  <si>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</si>
  <si>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</si>
  <si>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</si>
  <si>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</si>
  <si>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</si>
  <si>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</si>
  <si>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</si>
  <si>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</si>
  <si>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</si>
  <si>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</si>
  <si>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</si>
  <si>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</si>
  <si>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</si>
  <si>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</si>
  <si>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</si>
  <si>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</si>
  <si>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</si>
  <si>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</si>
  <si>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</si>
  <si>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</si>
  <si>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</si>
  <si>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</si>
  <si>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</si>
  <si>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</si>
  <si>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</si>
  <si>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</si>
  <si>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</si>
  <si>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</si>
  <si>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</si>
  <si>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</si>
  <si>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</si>
  <si>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</si>
  <si>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</si>
  <si>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</si>
  <si>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</si>
  <si>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</si>
  <si>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</si>
  <si>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</si>
  <si>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</si>
  <si>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</si>
  <si>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</si>
  <si>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</si>
  <si>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</si>
  <si>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</si>
  <si>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</si>
  <si>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</si>
  <si>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</si>
  <si>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</si>
  <si>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</si>
  <si>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</si>
  <si>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</si>
  <si>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</si>
  <si>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</si>
  <si>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</si>
  <si>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</si>
  <si>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</si>
  <si>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</si>
  <si>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</si>
  <si>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</si>
  <si>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</si>
  <si>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</si>
  <si>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</si>
  <si>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</si>
  <si>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</si>
  <si>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IF-P-02-1</t>
  </si>
  <si>
    <t>INGENIERÍA FORESTAL</t>
  </si>
  <si>
    <t>PARRA SERRANO</t>
  </si>
  <si>
    <t>LUISA JULIETH</t>
  </si>
  <si>
    <t>1-2853048</t>
  </si>
  <si>
    <t>julieht_ps@yahoo.com</t>
  </si>
  <si>
    <t>CALLE 46 NO. 13-56 APTO 602</t>
  </si>
  <si>
    <t>BOGOTA D.C</t>
  </si>
  <si>
    <t>INGENIERIA FORESTAL/ UNIVERSIDAD DISTRITAL FRANCISCO JOSE DE CALDAS/2003</t>
  </si>
  <si>
    <t xml:space="preserve">NO REGISTRA </t>
  </si>
  <si>
    <t>MAGISTER EN RECURSOS NATURALES/UNIVERSIDAD DE SAO PAULO ESCUELA SUPERIOR DE AGRICULTURA LUIZ DE QUIROZ (BRASIL)/2009</t>
  </si>
  <si>
    <t>DOCTOR EN CIENCIAS/UNIVERSIDAD  DE SAO PAULO ESCUELA SUPERIOR DE AGRICULTURA LUIZ DE QUIROZ (BRASIL)/2013</t>
  </si>
  <si>
    <t>RAMIREZ ARANGO</t>
  </si>
  <si>
    <t>ALEJANDRA MARIA</t>
  </si>
  <si>
    <t>ramirez.aleja@gmail.com</t>
  </si>
  <si>
    <t>CARRERA 28B NO. 40SUR - 19 APTO 401 B/ SAN JOSE ENVIGADO</t>
  </si>
  <si>
    <t>ANTIOQUIA</t>
  </si>
  <si>
    <t>INGENIERIA FORESTAL/ UNIVERSIDAD NACIONAL DE COLOMBIA/2002</t>
  </si>
  <si>
    <t>ESPECIALISTA EN GESTION AGROAMBIENTAL/UNIVERSIDAD NACIONAL DE COLOMBIA/2005</t>
  </si>
  <si>
    <t>MAESTRIA EN CIENCIAS DE PRODUCTOS FORESTALES/UNIVERSIDAD DE GUADALAJARA (MEXICO)/2010</t>
  </si>
  <si>
    <t>NO REGISTRA</t>
  </si>
  <si>
    <t>GARCIA ANDRADE</t>
  </si>
  <si>
    <t>WILLIAM FERNANDO</t>
  </si>
  <si>
    <t>williamgarcia14@hotmail.com</t>
  </si>
  <si>
    <t>MANZANA 13 CASA 20 B/ JORDAN 6 ETAPA</t>
  </si>
  <si>
    <t>IBAGUE</t>
  </si>
  <si>
    <t>INGENIERO FORESTAL/ UNIVERSIDAD DEL TOLIMA/1998</t>
  </si>
  <si>
    <t>MAESTRIA EN CIENCIA E INGENIIERIA DE PROCESOS DE RECURSOS NATURALES/UNIVERSIDAD DE SHIMANE (JAPON)/2007</t>
  </si>
  <si>
    <t>ALDANA MORENO</t>
  </si>
  <si>
    <t>JENNY ASTRID</t>
  </si>
  <si>
    <t>jennyastrid.aldanamoreno@gmail.com</t>
  </si>
  <si>
    <t>CARRERA6 NO 50N-40 B/ PUENTE VIEJO</t>
  </si>
  <si>
    <t>POPAYAN</t>
  </si>
  <si>
    <t>INGENIERIA FORESTAL/UNIVERSIDAD DEL TOLIMA/2008</t>
  </si>
  <si>
    <t>ESPECIALISTA EN PRODUCCION TRANSFORMACION Y COMERCIALIZACION DE LA MADERA/ UNIVERSIDAD DEL TOLIMA/2010</t>
  </si>
  <si>
    <t>BRICEÑO JIMENEZ</t>
  </si>
  <si>
    <t>ANA MARIA</t>
  </si>
  <si>
    <t>bricenoan@gmail.com</t>
  </si>
  <si>
    <t>CARRERA 2 A NO 8A -65</t>
  </si>
  <si>
    <t>HONDA</t>
  </si>
  <si>
    <t>INGENIERO FORESTAL/ UNIVERSIDAD DEL TOLIMA/2008</t>
  </si>
  <si>
    <t>MAGISTER EN CIENCIAS BIOLOGICAS /UNIVERSIDAD DEL TOLIMA/2010</t>
  </si>
  <si>
    <t>DOCTORA EN CIENCIAS - BIOLOGIA/ UNIVERSIDAD NACIONAL DE COLOMBIA/PENDIENTE TITULO DEL DOCTORADO</t>
  </si>
  <si>
    <t>BLANCO FLOREZ</t>
  </si>
  <si>
    <t>JEIMY</t>
  </si>
  <si>
    <t>(1) 8058114 - 3102758796</t>
  </si>
  <si>
    <t>jeicoblanco@hotmail.com</t>
  </si>
  <si>
    <t>CARRERA 90 BIS No. 73A-95 TORRE 2 APTO 603</t>
  </si>
  <si>
    <t>INGENIERIA FORESTAL /UNIVERSIDAD DISTRITAL /2001</t>
  </si>
  <si>
    <t>MAGISTER EN CIENCIAS Y TECNOLOGIA DE LA MADERA /UNIVERSIDAD FEDERAL DE LAVRAS /2012</t>
  </si>
  <si>
    <t>MEDIO ELECTRONICO</t>
  </si>
  <si>
    <t>TECFOR-LABORES  DE PLANEACION,ADMINISTRACION TECNICA Y OPERATIVA REALCIONADA CON EL APROVECHAMIENTO FORESTAL ( TALAS, PODAS) MANEJO EN VIVERO, REREFORESTACION Y TRANSFORMACION DE ESPACIOS FORESTALES EN LA ZONA DEL MAGDALENA MEDIO/ 01/04/2003 HASTA  EL 19/07/2005 = 836 DIAS = 2,32 AÑOS = 2,32 PUNTOS
GESTION RURAL Y URBANA LIMITADA-LABORES INTERVEENTORA TECNICA , ADMINISTRATIVA Y FINANCIERA DE LOS PROYECTOS DE CORTOLIMA Y CORPOGUAJIRA DENTRO DEL PROGRAMA DE APOYO AL SISTEMA NACIONAL AMBIENTAL SINA II CREDITO BID 1556OC-CO/21-10-2005 HASTA EL 15-01-2010=1547 DIAS=4,30 AÑOS= 4,30 PUNTOS</t>
  </si>
  <si>
    <t>PONENCIA CARACTERIZACION QUIMICA DE MADERA DE PINO/ 20 A 24 DE SEPTIEMBRE DE 2010
PONENCIA ANATOMICAL CHARACTERISTICS OF YOUNG WOOD TEAK ( TECTONA GRANDIS) /01-05-2012</t>
  </si>
  <si>
    <t>NO CUMPLE CON LOS REQUISITOS Y PROCEDIMIENTOS DE LA CONVOCATORIA; TITULO DE MAESTRIA ORIGINAL NO LO PRESENTA</t>
  </si>
  <si>
    <t>NO CUMPLE CON EL PERFIL DE MAESTRIA O DOCTORADO EN EL AREA DE MADERAS</t>
  </si>
  <si>
    <t>PASAPORTE</t>
  </si>
  <si>
    <t>9676516-9</t>
  </si>
  <si>
    <t>MORENO GARCIA</t>
  </si>
  <si>
    <t>NORMAN RENE</t>
  </si>
  <si>
    <t xml:space="preserve">NO CUMPLE EL PERFIL DE MAESTRIA Y DOCTORADO EN EL AREA DE MADERAS </t>
  </si>
  <si>
    <t>56-45-2361245</t>
  </si>
  <si>
    <t>nmoreno66@gmail.com</t>
  </si>
  <si>
    <t>NO CUMPLE CON EL PERFIL POR FALTA DE EXPERIENCIA</t>
  </si>
  <si>
    <t>FANCISCO DE AGUIRRE 02909 B/ LOS CONQUISTADORES TEMUCO</t>
  </si>
  <si>
    <t>CHILE</t>
  </si>
  <si>
    <t>INGENIERO FORESTAL/UNIVERSIDAD DE TALCA (CHILE)/2009</t>
  </si>
  <si>
    <t>DOCTOR EUROPEO/ UNIVERSIDAD DE CORDOBA (ESPAÑA)/PENDIENTE DE OBTENER EL TITULO</t>
  </si>
  <si>
    <t>CORREO ELECTRONICO</t>
  </si>
  <si>
    <t>VICERRECTORÍA ACADÉMICA</t>
  </si>
  <si>
    <t xml:space="preserve">No. </t>
  </si>
  <si>
    <t>APELLIDO(S) Y NOMBRE(S)</t>
  </si>
  <si>
    <t>FACULTAD</t>
  </si>
  <si>
    <t>PERFIL PROFESIONAL</t>
  </si>
  <si>
    <t>PERFIL DE LA CONVOCATORIA AL QUE ASPIRA</t>
  </si>
  <si>
    <t>CUMPLIMIENTO DEL PERFIL Y DEMÁS REQUISITOS</t>
  </si>
  <si>
    <t>PUNTAJE</t>
  </si>
  <si>
    <t>SI</t>
  </si>
  <si>
    <t>NO</t>
  </si>
  <si>
    <t>X</t>
  </si>
  <si>
    <t>PRESELECCIONADO</t>
  </si>
  <si>
    <t>VAC/BENÍTEZ/YOLANDA O.</t>
  </si>
  <si>
    <t xml:space="preserve">                                                      EVALUACIÓN DE LAS HOJAS DE VIDA PARA EL CUMPLIMIENTO DEL PERFIL DE LOS ASPIRANTES AL CÓDIGO DE CONCURSO IF-P-02-1</t>
  </si>
  <si>
    <t xml:space="preserve">PROFESIONAL DE LAS CIENCIAS FORESTALES O AFINES, CON MAESTRÍA O DOCTORADO EN EL ÁREA DE MADERAS, Y CON MÍNIMO DOS AÑOS DE EXPERIENCIA PROFESIONAL, O EXPERIENCIA EN DOCENCIA UNIVERSITARIA O EN INVESTIGACIÓN CIENTÍFICA EN EL ÁREA DEL CONCURSO.  </t>
  </si>
  <si>
    <t>PARRA SERRANO LUISA JULIETH</t>
  </si>
  <si>
    <t>MAGISTER EN RECURSOS NATURALES/UNIVERSIDAD DE SAO PAULO ESCUELA SUPERIOR DE AGRICULTURA LUIZ DE QUIROZ (BRASIL)/2009
DOCTOR EN CIENCIAS/UNIVERSIDAD  DE SAO PAULO ESCUELA SUPERIOR DE AGRICULTURA LUIZ DE QUIROZ (BRASIL)/2013</t>
  </si>
  <si>
    <t>RAMIREZ ARANGO ALEJANDRA MARIA</t>
  </si>
  <si>
    <t>ESPECIALISTA EN GESTION AGROAMBIENTAL/UNIVERSIDAD NACIONAL DE COLOMBIA/2005 MAESTRIA EN CIENCIAS DE PRODUCTOS FORESTALES/UNIVERSIDAD DE GUADALAJARA (MEXICO)/2010</t>
  </si>
  <si>
    <t>FEDEMADERA- SERVICIOS PROFESIONALES/10/02/2003 AL 15/06/2003= 0,35 AÑOS= 0,35 PUNTOS
FUNDACION CHEMONICS -  ELABORACION DE BASE DE DATOS/ 04/06/2004 AL 30/09/2004= 0,33 AÑOS = 0,33 PUNTOS
ECONOMTRIA- ASESORA FORESTAL/11/01/2005 AL 30/01/2006= 1,06 AÑOS = 1,06 PUNTOS
GESTION ORGANIZACIONAL Y FINANCIERO- PRESTACION DE SERVICIOS/ 01/03/2007 AL 26/06/2007= 0,85 AÑOS = 0,85 PUNTOS</t>
  </si>
  <si>
    <t>MADERAS COMERCIALES EN EL VALLE  DE ABURRA, NO ES POSIBLE PUNTUAR POR EXCEDER EL LÍMITE DE TIEMPO REGISTRADO EN EL ARTÍCULO 16 DEL ACUERDO 039 DE 2008. NO ES SUSCEPTIBLE DE PUNTOS. NO PRESENTA MÁS PRODUCCIÓN INTELECTUAL.</t>
  </si>
  <si>
    <t>8</t>
  </si>
  <si>
    <t>1</t>
  </si>
  <si>
    <t>3</t>
  </si>
  <si>
    <t>4</t>
  </si>
  <si>
    <t>5</t>
  </si>
  <si>
    <t>7</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</si>
  <si>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</si>
  <si>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</si>
  <si>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</si>
  <si>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</si>
  <si>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</si>
  <si>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</si>
  <si>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</si>
  <si>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</si>
  <si>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</si>
  <si>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</si>
  <si>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</si>
  <si>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</si>
  <si>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</si>
  <si>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</si>
  <si>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</si>
  <si>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</si>
  <si>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</si>
  <si>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</si>
  <si>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</si>
  <si>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</si>
  <si>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</si>
  <si>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</si>
  <si>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</si>
  <si>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</si>
  <si>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</si>
  <si>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</si>
  <si>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</si>
  <si>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</si>
  <si>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</si>
  <si>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</si>
  <si>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</si>
  <si>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</si>
  <si>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</si>
  <si>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</si>
  <si>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</si>
  <si>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</si>
  <si>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</si>
  <si>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</si>
  <si>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</si>
  <si>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</si>
  <si>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</si>
  <si>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</si>
  <si>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2</t>
  </si>
  <si>
    <t>BLANCO FLOREZ JEIMY</t>
  </si>
  <si>
    <t>UNIVERSIDAD NACIONAL DE COLOMBIA- DOCENTE OCASIONAL= 1,35 AÑOS= 1,35 PUNTOS
UNIVERSIDAD  DEL CAUCA- DOCENTE OCASIONAL DE TIEMPO COMPLETO= 0,5 AÑOS= 0,5 PUNTOS
NO ACREDSITA MAS EXPERIENCIA DOCENTE.</t>
  </si>
  <si>
    <t>GARCIA ANDRADE WILLIAM FERNANDO</t>
  </si>
  <si>
    <t>ALDANA MORENO JENNY ASTRID</t>
  </si>
  <si>
    <t>BRICEÑO JIMENEZ ANA MARIA</t>
  </si>
  <si>
    <t>MORENO GARCIA NORMAN RENE</t>
  </si>
  <si>
    <r>
      <t xml:space="preserve">NO PRESELECCIONADO
</t>
    </r>
    <r>
      <rPr>
        <sz val="8"/>
        <rFont val="Arial"/>
        <family val="2"/>
      </rPr>
      <t xml:space="preserve">NO PRESENTA EL TÍTULO DE MAESTRÍA - NO SE ENCUENTRA DEBIDAMENTE APOSTILLADO EL DOCUEMNTO QUE ANEXA COMO EQUIVALENTE AL TÍTULO </t>
    </r>
  </si>
  <si>
    <r>
      <t xml:space="preserve">NO PRESELECCIONADO
</t>
    </r>
    <r>
      <rPr>
        <sz val="8"/>
        <rFont val="Arial"/>
        <family val="2"/>
      </rPr>
      <t xml:space="preserve">NO PRESENTA EL TÍTULO DE MAESTRÍA </t>
    </r>
  </si>
  <si>
    <t>MAGISTER EN CIENCIAS BIOLOGICAS /UNIVERSIDAD DEL TOLIMA/2010
ESTUDIANTE DE DOCTORADO EN BIOLOGIA/ UNIVERSIDAD NACIONAL DE COLOMBIA/PENDIENTE TITULO DEL DOCTORADO</t>
  </si>
  <si>
    <r>
      <t xml:space="preserve">NO PRESELECCIONADO
</t>
    </r>
    <r>
      <rPr>
        <sz val="8"/>
        <rFont val="Arial"/>
        <family val="2"/>
      </rPr>
      <t>EL TÍTULO DE POSGRADO Y LOS ESTUDIOS DE DOCTORADO QUE ACREDITA NO CORRESPONDEN AL ÁREA REQUERIDA EN EL PERFIL</t>
    </r>
  </si>
  <si>
    <r>
      <t xml:space="preserve">NO PRESELECCIONADO
</t>
    </r>
    <r>
      <rPr>
        <sz val="8"/>
        <rFont val="Arial"/>
        <family val="2"/>
      </rPr>
      <t xml:space="preserve">EL TÍTULO PROVISIONAL DE POSGRADO NO CORRESPONDE AL ÁREA DEL PERFIL - NO SE ENCUENTRA DEBIDAMENTE APOSTILLADO EL DOCUEMNTO QUE ANEXA COMO EQUIVALENTE AL TÍTULO </t>
    </r>
  </si>
  <si>
    <r>
      <t xml:space="preserve">NO PRESELECCIONADO 
</t>
    </r>
    <r>
      <rPr>
        <sz val="8"/>
        <rFont val="Arial"/>
        <family val="2"/>
      </rPr>
      <t>NO CERTIFICA LOS AÑOS DE EXPERIENCIA MÍNIMA REQUERIDA EN EL PERFIL</t>
    </r>
  </si>
  <si>
    <t xml:space="preserve">INGENIERÍA FORESTAL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</si>
</sst>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2"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2"/>
      <color theme="1"/>
      <name val="Arial"/>
      <family val="2"/>
    </font>
    <font>
      <sz val="9"/>
      <name val="Arial"/>
      <family val="2"/>
    </font>
    <font>
      <sz val="8"/>
      <name val="Arial"/>
      <family val="2"/>
    </font>
    <font>
      <sz val="11"/>
      <color theme="0"/>
      <name val="Calibri"/>
      <family val="2"/>
    </font>
    <font>
      <b/>
      <sz val="11"/>
      <color theme="1"/>
      <name val="Arial"/>
      <family val="2"/>
    </font>
  </fonts>
  <fills count="6">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63">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0" fontId="26" fillId="0" borderId="0" xfId="0" applyFont="1" applyBorder="1" applyAlignment="1">
      <alignment horizontal="center"/>
    </xf>
    <xf numFmtId="0" fontId="9" fillId="5" borderId="1" xfId="4" applyFont="1" applyFill="1" applyBorder="1" applyAlignment="1">
      <alignment horizontal="center" vertical="center" wrapText="1"/>
    </xf>
    <xf numFmtId="0" fontId="17" fillId="5" borderId="1" xfId="4" applyFont="1" applyFill="1" applyBorder="1" applyAlignment="1">
      <alignment horizontal="center" vertical="center" wrapText="1"/>
    </xf>
    <xf numFmtId="0" fontId="8" fillId="0" borderId="46" xfId="4" applyFont="1" applyBorder="1" applyAlignment="1">
      <alignment horizontal="center" vertical="center" wrapText="1"/>
    </xf>
    <xf numFmtId="2" fontId="13" fillId="0" borderId="46" xfId="4" applyNumberFormat="1" applyFont="1" applyBorder="1" applyAlignment="1">
      <alignment horizontal="center" vertical="center" wrapText="1"/>
    </xf>
    <xf numFmtId="0" fontId="9" fillId="0" borderId="47" xfId="4" applyFont="1" applyBorder="1" applyAlignment="1">
      <alignment horizontal="center" vertical="center" wrapText="1"/>
    </xf>
    <xf numFmtId="0" fontId="8" fillId="0" borderId="7" xfId="4" applyFont="1" applyBorder="1" applyAlignment="1">
      <alignment horizontal="center" vertical="center" wrapText="1"/>
    </xf>
    <xf numFmtId="2" fontId="13" fillId="0" borderId="7" xfId="4" applyNumberFormat="1" applyFont="1" applyBorder="1" applyAlignment="1">
      <alignment horizontal="center" vertical="center" wrapText="1"/>
    </xf>
    <xf numFmtId="0" fontId="9" fillId="0" borderId="50" xfId="4" applyFont="1" applyBorder="1" applyAlignment="1">
      <alignment horizontal="center" vertical="center" wrapText="1"/>
    </xf>
    <xf numFmtId="0" fontId="8" fillId="0" borderId="52" xfId="4" applyFont="1" applyBorder="1" applyAlignment="1">
      <alignment horizontal="center" vertical="center" wrapText="1"/>
    </xf>
    <xf numFmtId="2" fontId="13" fillId="0" borderId="52" xfId="4" applyNumberFormat="1" applyFont="1" applyBorder="1" applyAlignment="1">
      <alignment horizontal="center" vertical="center" wrapText="1"/>
    </xf>
    <xf numFmtId="0" fontId="9" fillId="0" borderId="53" xfId="4" applyFont="1" applyBorder="1" applyAlignment="1">
      <alignment horizontal="center" vertical="center" wrapText="1"/>
    </xf>
    <xf numFmtId="0" fontId="29" fillId="0" borderId="0" xfId="4" applyFont="1"/>
    <xf numFmtId="0" fontId="7" fillId="0" borderId="0" xfId="4" applyFont="1"/>
    <xf numFmtId="0" fontId="7" fillId="0" borderId="0" xfId="4" applyFont="1" applyAlignment="1">
      <alignment horizontal="left"/>
    </xf>
    <xf numFmtId="0" fontId="8" fillId="0" borderId="0" xfId="4" applyFont="1"/>
    <xf numFmtId="0" fontId="8" fillId="0" borderId="0" xfId="4" applyFont="1" applyAlignment="1">
      <alignment horizontal="center"/>
    </xf>
    <xf numFmtId="2" fontId="13" fillId="0" borderId="0" xfId="4" applyNumberFormat="1" applyFont="1" applyBorder="1" applyAlignment="1">
      <alignment horizontal="center"/>
    </xf>
    <xf numFmtId="0" fontId="7" fillId="0" borderId="0" xfId="4" applyFont="1" applyAlignment="1">
      <alignment horizontal="center"/>
    </xf>
    <xf numFmtId="4" fontId="0" fillId="0" borderId="0" xfId="0" applyNumberFormat="1"/>
    <xf numFmtId="0" fontId="27" fillId="0" borderId="0" xfId="0" applyFont="1" applyBorder="1" applyAlignment="1">
      <alignment horizontal="center"/>
    </xf>
    <xf numFmtId="14" fontId="30" fillId="0" borderId="0" xfId="0" applyNumberFormat="1" applyFont="1" applyFill="1" applyBorder="1"/>
    <xf numFmtId="0" fontId="30" fillId="0" borderId="0" xfId="0" applyFont="1" applyFill="1" applyBorder="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2" fillId="0" borderId="46"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49" fontId="22" fillId="4" borderId="61" xfId="0" applyNumberFormat="1"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4" fontId="7" fillId="0" borderId="52" xfId="1" applyNumberFormat="1" applyFont="1" applyFill="1" applyBorder="1" applyAlignment="1" applyProtection="1">
      <alignment horizontal="justify" vertical="center" wrapText="1"/>
    </xf>
    <xf numFmtId="4" fontId="9" fillId="0" borderId="21"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28" fillId="0" borderId="46" xfId="4" applyNumberFormat="1" applyFont="1" applyBorder="1" applyAlignment="1">
      <alignment horizontal="center" vertical="center" wrapText="1"/>
    </xf>
    <xf numFmtId="2" fontId="28" fillId="0" borderId="7" xfId="4" applyNumberFormat="1" applyFont="1" applyBorder="1" applyAlignment="1">
      <alignment horizontal="center" vertical="center" wrapText="1"/>
    </xf>
    <xf numFmtId="2" fontId="28" fillId="0" borderId="52" xfId="4" applyNumberFormat="1" applyFont="1" applyBorder="1" applyAlignment="1">
      <alignment horizontal="center" vertical="center" wrapText="1"/>
    </xf>
    <xf numFmtId="0" fontId="26" fillId="0" borderId="0" xfId="0" applyFont="1" applyBorder="1" applyAlignment="1">
      <alignment horizontal="center"/>
    </xf>
    <xf numFmtId="0" fontId="31" fillId="0" borderId="0" xfId="0" applyFont="1" applyBorder="1" applyAlignment="1">
      <alignment horizontal="center"/>
    </xf>
    <xf numFmtId="0" fontId="9" fillId="5" borderId="61" xfId="4" applyFont="1" applyFill="1" applyBorder="1" applyAlignment="1">
      <alignment horizontal="center" vertical="center" wrapText="1"/>
    </xf>
    <xf numFmtId="0" fontId="9" fillId="5" borderId="64" xfId="4" applyFont="1" applyFill="1" applyBorder="1" applyAlignment="1">
      <alignment horizontal="center" vertical="center" wrapText="1"/>
    </xf>
    <xf numFmtId="0" fontId="9" fillId="5" borderId="13" xfId="4" applyFont="1" applyFill="1" applyBorder="1" applyAlignment="1">
      <alignment horizontal="center" vertical="center" wrapText="1"/>
    </xf>
    <xf numFmtId="0" fontId="9" fillId="5" borderId="15" xfId="4" applyFont="1" applyFill="1" applyBorder="1" applyAlignment="1">
      <alignment horizontal="center" vertical="center" wrapText="1"/>
    </xf>
    <xf numFmtId="0" fontId="9" fillId="5" borderId="2" xfId="4" applyFont="1" applyFill="1" applyBorder="1" applyAlignment="1">
      <alignment horizontal="center" vertical="center" wrapText="1"/>
    </xf>
    <xf numFmtId="0" fontId="9" fillId="5" borderId="3" xfId="4" applyFont="1" applyFill="1" applyBorder="1" applyAlignment="1">
      <alignment horizontal="center" vertical="center" wrapText="1"/>
    </xf>
    <xf numFmtId="2" fontId="8" fillId="5" borderId="2" xfId="4" applyNumberFormat="1" applyFont="1" applyFill="1" applyBorder="1" applyAlignment="1">
      <alignment horizontal="center" vertical="center" wrapText="1"/>
    </xf>
    <xf numFmtId="2" fontId="8" fillId="5" borderId="3" xfId="4" applyNumberFormat="1"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314324</xdr:colOff>
      <xdr:row>0</xdr:row>
      <xdr:rowOff>28575</xdr:rowOff>
    </xdr:from>
    <xdr:to>
      <xdr:col>1</xdr:col>
      <xdr:colOff>397812</xdr:colOff>
      <xdr:row>1</xdr:row>
      <xdr:rowOff>477127</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4" y="28575"/>
          <a:ext cx="721663" cy="7247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76200</xdr:rowOff>
    </xdr:from>
    <xdr:to>
      <xdr:col>2</xdr:col>
      <xdr:colOff>695325</xdr:colOff>
      <xdr:row>3</xdr:row>
      <xdr:rowOff>95250</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76200"/>
          <a:ext cx="21145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95250</xdr:colOff>
      <xdr:row>68</xdr:row>
      <xdr:rowOff>152400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53250" cy="1310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williamgarcia14@hotmail.com" TargetMode="External"/><Relationship Id="rId7" Type="http://schemas.openxmlformats.org/officeDocument/2006/relationships/hyperlink" Target="mailto:nmoreno66@gmail.com" TargetMode="External"/><Relationship Id="rId2" Type="http://schemas.openxmlformats.org/officeDocument/2006/relationships/hyperlink" Target="mailto:ramirez.aleja@gmail.com" TargetMode="External"/><Relationship Id="rId1" Type="http://schemas.openxmlformats.org/officeDocument/2006/relationships/hyperlink" Target="mailto:julieht_ps@yahoo.com" TargetMode="External"/><Relationship Id="rId6" Type="http://schemas.openxmlformats.org/officeDocument/2006/relationships/hyperlink" Target="mailto:jeicoblanco@hotmail.com" TargetMode="External"/><Relationship Id="rId5" Type="http://schemas.openxmlformats.org/officeDocument/2006/relationships/hyperlink" Target="mailto:bricenoan@gmail.com" TargetMode="External"/><Relationship Id="rId4" Type="http://schemas.openxmlformats.org/officeDocument/2006/relationships/hyperlink" Target="mailto:jennyastrid.aldanamoreno@gmai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80" zoomScaleNormal="80" workbookViewId="0">
      <selection activeCell="M12" activeCellId="1" sqref="J12 M12"/>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34"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4.28515625"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08" t="s">
        <v>98</v>
      </c>
      <c r="B1" s="209"/>
      <c r="C1" s="209"/>
      <c r="D1" s="209"/>
      <c r="E1" s="209"/>
      <c r="F1" s="209"/>
      <c r="G1" s="209"/>
      <c r="H1" s="209"/>
      <c r="I1" s="209"/>
      <c r="J1" s="209"/>
      <c r="K1" s="209"/>
      <c r="L1" s="209"/>
      <c r="M1" s="209"/>
      <c r="N1" s="209"/>
      <c r="O1" s="209"/>
      <c r="P1" s="209"/>
      <c r="Q1" s="209"/>
      <c r="R1" s="209"/>
      <c r="S1" s="209"/>
      <c r="T1" s="209"/>
      <c r="U1" s="209"/>
      <c r="V1" s="209"/>
      <c r="W1" s="209"/>
      <c r="X1" s="209"/>
      <c r="Z1" s="121">
        <f>COUNTA(C:C)-1</f>
        <v>7</v>
      </c>
    </row>
    <row r="2" spans="1:26" ht="17.25" thickBot="1" x14ac:dyDescent="0.35">
      <c r="A2" s="208" t="s">
        <v>97</v>
      </c>
      <c r="B2" s="209"/>
      <c r="C2" s="209"/>
      <c r="D2" s="209"/>
      <c r="E2" s="209"/>
      <c r="F2" s="209"/>
      <c r="G2" s="209"/>
      <c r="H2" s="209"/>
      <c r="I2" s="209"/>
      <c r="J2" s="209"/>
      <c r="K2" s="209"/>
      <c r="L2" s="209"/>
      <c r="M2" s="209"/>
      <c r="N2" s="209"/>
      <c r="O2" s="209"/>
      <c r="P2" s="209"/>
      <c r="Q2" s="209"/>
      <c r="R2" s="209"/>
      <c r="S2" s="209"/>
      <c r="T2" s="209"/>
      <c r="U2" s="209"/>
      <c r="V2" s="209"/>
      <c r="W2" s="209"/>
      <c r="X2" s="209"/>
      <c r="Z2" s="1" t="str">
        <f>IF(RIGHT(LEFT(A2,FIND("-",A2)+1),1)="P","PLANTA","OCASIONAL")</f>
        <v>PLANTA</v>
      </c>
    </row>
    <row r="3" spans="1:26" s="1" customFormat="1" ht="13.5" customHeight="1" thickBot="1" x14ac:dyDescent="0.25">
      <c r="A3" s="212" t="s">
        <v>93</v>
      </c>
      <c r="B3" s="202" t="s">
        <v>91</v>
      </c>
      <c r="C3" s="202" t="s">
        <v>92</v>
      </c>
      <c r="D3" s="202" t="s">
        <v>89</v>
      </c>
      <c r="E3" s="202" t="s">
        <v>90</v>
      </c>
      <c r="F3" s="202" t="s">
        <v>0</v>
      </c>
      <c r="G3" s="202" t="s">
        <v>1</v>
      </c>
      <c r="H3" s="202" t="s">
        <v>2</v>
      </c>
      <c r="I3" s="205" t="s">
        <v>3</v>
      </c>
      <c r="J3" s="215" t="s">
        <v>4</v>
      </c>
      <c r="K3" s="216"/>
      <c r="L3" s="216"/>
      <c r="M3" s="217"/>
      <c r="N3" s="202" t="s">
        <v>5</v>
      </c>
      <c r="O3" s="202" t="s">
        <v>88</v>
      </c>
      <c r="P3" s="202" t="s">
        <v>6</v>
      </c>
      <c r="Q3" s="210" t="s">
        <v>16</v>
      </c>
      <c r="R3" s="210" t="s">
        <v>17</v>
      </c>
      <c r="S3" s="210" t="s">
        <v>18</v>
      </c>
      <c r="T3" s="210" t="s">
        <v>19</v>
      </c>
      <c r="U3" s="210" t="s">
        <v>20</v>
      </c>
      <c r="V3" s="210" t="s">
        <v>21</v>
      </c>
      <c r="W3" s="210" t="s">
        <v>22</v>
      </c>
      <c r="X3" s="205" t="s">
        <v>96</v>
      </c>
    </row>
    <row r="4" spans="1:26" s="1" customFormat="1" ht="15.75" customHeight="1" thickBot="1" x14ac:dyDescent="0.25">
      <c r="A4" s="213"/>
      <c r="B4" s="203"/>
      <c r="C4" s="203"/>
      <c r="D4" s="203"/>
      <c r="E4" s="203"/>
      <c r="F4" s="203"/>
      <c r="G4" s="203"/>
      <c r="H4" s="203"/>
      <c r="I4" s="206"/>
      <c r="J4" s="205" t="s">
        <v>7</v>
      </c>
      <c r="K4" s="123"/>
      <c r="L4" s="123" t="s">
        <v>8</v>
      </c>
      <c r="M4" s="124"/>
      <c r="N4" s="203"/>
      <c r="O4" s="203"/>
      <c r="P4" s="203"/>
      <c r="Q4" s="211"/>
      <c r="R4" s="211"/>
      <c r="S4" s="211"/>
      <c r="T4" s="211"/>
      <c r="U4" s="211"/>
      <c r="V4" s="211"/>
      <c r="W4" s="211"/>
      <c r="X4" s="206"/>
    </row>
    <row r="5" spans="1:26" s="1" customFormat="1" ht="13.5" customHeight="1" thickBot="1" x14ac:dyDescent="0.25">
      <c r="A5" s="214"/>
      <c r="B5" s="204"/>
      <c r="C5" s="204"/>
      <c r="D5" s="204"/>
      <c r="E5" s="204"/>
      <c r="F5" s="204"/>
      <c r="G5" s="204"/>
      <c r="H5" s="204"/>
      <c r="I5" s="207"/>
      <c r="J5" s="207"/>
      <c r="K5" s="124" t="s">
        <v>85</v>
      </c>
      <c r="L5" s="126" t="s">
        <v>86</v>
      </c>
      <c r="M5" s="126" t="s">
        <v>87</v>
      </c>
      <c r="N5" s="204"/>
      <c r="O5" s="204"/>
      <c r="P5" s="204"/>
      <c r="Q5" s="211"/>
      <c r="R5" s="211"/>
      <c r="S5" s="211"/>
      <c r="T5" s="211"/>
      <c r="U5" s="211"/>
      <c r="V5" s="211"/>
      <c r="W5" s="211"/>
      <c r="X5" s="207"/>
    </row>
    <row r="6" spans="1:26" s="1" customFormat="1" ht="63.75" x14ac:dyDescent="0.2">
      <c r="A6" s="191" t="s">
        <v>186</v>
      </c>
      <c r="B6" s="130" t="s">
        <v>94</v>
      </c>
      <c r="C6" s="125">
        <v>52384751</v>
      </c>
      <c r="D6" s="125" t="s">
        <v>99</v>
      </c>
      <c r="E6" s="125" t="s">
        <v>100</v>
      </c>
      <c r="F6" s="125" t="s">
        <v>101</v>
      </c>
      <c r="G6" s="127" t="s">
        <v>102</v>
      </c>
      <c r="H6" s="125" t="s">
        <v>103</v>
      </c>
      <c r="I6" s="125" t="s">
        <v>104</v>
      </c>
      <c r="J6" s="125" t="s">
        <v>105</v>
      </c>
      <c r="K6" s="125" t="s">
        <v>106</v>
      </c>
      <c r="L6" s="125" t="s">
        <v>107</v>
      </c>
      <c r="M6" s="125" t="s">
        <v>108</v>
      </c>
      <c r="N6" s="125">
        <v>96</v>
      </c>
      <c r="O6" s="125" t="s">
        <v>95</v>
      </c>
      <c r="P6" s="128" t="s">
        <v>159</v>
      </c>
      <c r="Q6" s="131">
        <f>'11'!C10</f>
        <v>4</v>
      </c>
      <c r="R6" s="151">
        <f>'11'!E10</f>
        <v>0</v>
      </c>
      <c r="S6" s="151">
        <f>'11'!F10</f>
        <v>3</v>
      </c>
      <c r="T6" s="151">
        <f>'11'!G10</f>
        <v>1</v>
      </c>
      <c r="U6" s="151">
        <f>'11'!N27</f>
        <v>0</v>
      </c>
      <c r="V6" s="151">
        <f>'11'!N32</f>
        <v>0</v>
      </c>
      <c r="W6" s="151">
        <f>'11'!N37</f>
        <v>0</v>
      </c>
      <c r="X6" s="152">
        <f>'11'!N40</f>
        <v>8</v>
      </c>
    </row>
    <row r="7" spans="1:26" s="2" customFormat="1" ht="38.25" x14ac:dyDescent="0.2">
      <c r="A7" s="192" t="s">
        <v>187</v>
      </c>
      <c r="B7" s="133" t="s">
        <v>94</v>
      </c>
      <c r="C7" s="122">
        <v>43757869</v>
      </c>
      <c r="D7" s="122" t="s">
        <v>109</v>
      </c>
      <c r="E7" s="122" t="s">
        <v>110</v>
      </c>
      <c r="F7" s="122">
        <v>3174273497</v>
      </c>
      <c r="G7" s="153" t="s">
        <v>111</v>
      </c>
      <c r="H7" s="122" t="s">
        <v>112</v>
      </c>
      <c r="I7" s="122" t="s">
        <v>113</v>
      </c>
      <c r="J7" s="122" t="s">
        <v>114</v>
      </c>
      <c r="K7" s="122" t="s">
        <v>115</v>
      </c>
      <c r="L7" s="122" t="s">
        <v>116</v>
      </c>
      <c r="M7" s="122" t="s">
        <v>117</v>
      </c>
      <c r="N7" s="122">
        <v>143</v>
      </c>
      <c r="O7" s="122" t="s">
        <v>95</v>
      </c>
      <c r="P7" s="129"/>
      <c r="Q7" s="132"/>
      <c r="R7" s="133"/>
      <c r="S7" s="133"/>
      <c r="T7" s="133"/>
      <c r="U7" s="133"/>
      <c r="V7" s="133"/>
      <c r="W7" s="133"/>
      <c r="X7" s="134"/>
    </row>
    <row r="8" spans="1:26" s="2" customFormat="1" ht="51" x14ac:dyDescent="0.2">
      <c r="A8" s="192" t="s">
        <v>188</v>
      </c>
      <c r="B8" s="133" t="s">
        <v>94</v>
      </c>
      <c r="C8" s="122">
        <v>93387760</v>
      </c>
      <c r="D8" s="122" t="s">
        <v>118</v>
      </c>
      <c r="E8" s="122" t="s">
        <v>119</v>
      </c>
      <c r="F8" s="122">
        <v>3176828896</v>
      </c>
      <c r="G8" s="153" t="s">
        <v>120</v>
      </c>
      <c r="H8" s="122" t="s">
        <v>121</v>
      </c>
      <c r="I8" s="122" t="s">
        <v>122</v>
      </c>
      <c r="J8" s="122" t="s">
        <v>123</v>
      </c>
      <c r="K8" s="122" t="s">
        <v>106</v>
      </c>
      <c r="L8" s="122" t="s">
        <v>124</v>
      </c>
      <c r="M8" s="122" t="s">
        <v>117</v>
      </c>
      <c r="N8" s="122">
        <v>10</v>
      </c>
      <c r="O8" s="122" t="s">
        <v>95</v>
      </c>
      <c r="P8" s="129" t="s">
        <v>150</v>
      </c>
      <c r="Q8" s="132"/>
      <c r="R8" s="133"/>
      <c r="S8" s="133"/>
      <c r="T8" s="133"/>
      <c r="U8" s="133"/>
      <c r="V8" s="133"/>
      <c r="W8" s="133"/>
      <c r="X8" s="134"/>
    </row>
    <row r="9" spans="1:26" s="2" customFormat="1" ht="51" x14ac:dyDescent="0.2">
      <c r="A9" s="192" t="s">
        <v>189</v>
      </c>
      <c r="B9" s="133" t="s">
        <v>94</v>
      </c>
      <c r="C9" s="122">
        <v>65796071</v>
      </c>
      <c r="D9" s="122" t="s">
        <v>125</v>
      </c>
      <c r="E9" s="122" t="s">
        <v>126</v>
      </c>
      <c r="F9" s="122">
        <v>3124232626</v>
      </c>
      <c r="G9" s="153" t="s">
        <v>127</v>
      </c>
      <c r="H9" s="122" t="s">
        <v>128</v>
      </c>
      <c r="I9" s="122" t="s">
        <v>129</v>
      </c>
      <c r="J9" s="122" t="s">
        <v>130</v>
      </c>
      <c r="K9" s="122" t="s">
        <v>131</v>
      </c>
      <c r="L9" s="122" t="s">
        <v>117</v>
      </c>
      <c r="M9" s="122" t="s">
        <v>117</v>
      </c>
      <c r="N9" s="122">
        <v>12</v>
      </c>
      <c r="O9" s="122" t="s">
        <v>95</v>
      </c>
      <c r="P9" s="129" t="s">
        <v>151</v>
      </c>
      <c r="Q9" s="132"/>
      <c r="R9" s="133"/>
      <c r="S9" s="133"/>
      <c r="T9" s="133"/>
      <c r="U9" s="133"/>
      <c r="V9" s="133"/>
      <c r="W9" s="133"/>
      <c r="X9" s="134"/>
    </row>
    <row r="10" spans="1:26" s="2" customFormat="1" ht="38.25" x14ac:dyDescent="0.2">
      <c r="A10" s="192" t="s">
        <v>190</v>
      </c>
      <c r="B10" s="133" t="s">
        <v>94</v>
      </c>
      <c r="C10" s="122">
        <v>1110442833</v>
      </c>
      <c r="D10" s="122" t="s">
        <v>132</v>
      </c>
      <c r="E10" s="122" t="s">
        <v>133</v>
      </c>
      <c r="F10" s="122">
        <v>3214115257</v>
      </c>
      <c r="G10" s="153" t="s">
        <v>134</v>
      </c>
      <c r="H10" s="122" t="s">
        <v>135</v>
      </c>
      <c r="I10" s="122" t="s">
        <v>136</v>
      </c>
      <c r="J10" s="122" t="s">
        <v>137</v>
      </c>
      <c r="K10" s="122" t="s">
        <v>106</v>
      </c>
      <c r="L10" s="122" t="s">
        <v>138</v>
      </c>
      <c r="M10" s="122" t="s">
        <v>139</v>
      </c>
      <c r="N10" s="122">
        <v>47</v>
      </c>
      <c r="O10" s="122" t="s">
        <v>95</v>
      </c>
      <c r="P10" s="129" t="s">
        <v>151</v>
      </c>
      <c r="Q10" s="132"/>
      <c r="R10" s="133"/>
      <c r="S10" s="133"/>
      <c r="T10" s="133"/>
      <c r="U10" s="133"/>
      <c r="V10" s="133"/>
      <c r="W10" s="133"/>
      <c r="X10" s="134"/>
    </row>
    <row r="11" spans="1:26" s="1" customFormat="1" ht="38.25" x14ac:dyDescent="0.2">
      <c r="A11" s="192" t="s">
        <v>234</v>
      </c>
      <c r="B11" s="133" t="s">
        <v>94</v>
      </c>
      <c r="C11" s="122">
        <v>52491413</v>
      </c>
      <c r="D11" s="122" t="s">
        <v>140</v>
      </c>
      <c r="E11" s="122" t="s">
        <v>141</v>
      </c>
      <c r="F11" s="122" t="s">
        <v>142</v>
      </c>
      <c r="G11" s="153" t="s">
        <v>143</v>
      </c>
      <c r="H11" s="122" t="s">
        <v>144</v>
      </c>
      <c r="I11" s="125" t="s">
        <v>104</v>
      </c>
      <c r="J11" s="122" t="s">
        <v>145</v>
      </c>
      <c r="K11" s="122" t="s">
        <v>106</v>
      </c>
      <c r="L11" s="122" t="s">
        <v>146</v>
      </c>
      <c r="M11" s="122" t="s">
        <v>117</v>
      </c>
      <c r="N11" s="122">
        <v>54</v>
      </c>
      <c r="O11" s="122" t="s">
        <v>147</v>
      </c>
      <c r="P11" s="129"/>
      <c r="Q11" s="135"/>
      <c r="R11" s="136"/>
      <c r="S11" s="136"/>
      <c r="T11" s="136"/>
      <c r="U11" s="136"/>
      <c r="V11" s="136"/>
      <c r="W11" s="136"/>
      <c r="X11" s="137"/>
    </row>
    <row r="12" spans="1:26" s="2" customFormat="1" ht="54" customHeight="1" x14ac:dyDescent="0.2">
      <c r="A12" s="192" t="s">
        <v>191</v>
      </c>
      <c r="B12" s="133" t="s">
        <v>152</v>
      </c>
      <c r="C12" s="122" t="s">
        <v>153</v>
      </c>
      <c r="D12" s="122" t="s">
        <v>154</v>
      </c>
      <c r="E12" s="122" t="s">
        <v>155</v>
      </c>
      <c r="F12" s="122" t="s">
        <v>157</v>
      </c>
      <c r="G12" s="153" t="s">
        <v>158</v>
      </c>
      <c r="H12" s="122" t="s">
        <v>160</v>
      </c>
      <c r="I12" s="122" t="s">
        <v>161</v>
      </c>
      <c r="J12" s="122" t="s">
        <v>162</v>
      </c>
      <c r="K12" s="122" t="s">
        <v>117</v>
      </c>
      <c r="L12" s="122" t="s">
        <v>117</v>
      </c>
      <c r="M12" s="122" t="s">
        <v>163</v>
      </c>
      <c r="N12" s="122">
        <v>4</v>
      </c>
      <c r="O12" s="122" t="s">
        <v>164</v>
      </c>
      <c r="P12" s="129" t="s">
        <v>156</v>
      </c>
      <c r="Q12" s="132"/>
      <c r="R12" s="133"/>
      <c r="S12" s="133"/>
      <c r="T12" s="133"/>
      <c r="U12" s="133"/>
      <c r="V12" s="133"/>
      <c r="W12" s="133"/>
      <c r="X12" s="134"/>
    </row>
    <row r="13" spans="1:26" s="2" customFormat="1" ht="12.75" x14ac:dyDescent="0.2">
      <c r="A13" s="192" t="s">
        <v>186</v>
      </c>
      <c r="B13" s="133"/>
      <c r="C13" s="122"/>
      <c r="D13" s="122"/>
      <c r="E13" s="122"/>
      <c r="F13" s="122"/>
      <c r="G13" s="122"/>
      <c r="H13" s="122"/>
      <c r="I13" s="122"/>
      <c r="J13" s="122"/>
      <c r="K13" s="122"/>
      <c r="L13" s="122"/>
      <c r="M13" s="122"/>
      <c r="N13" s="122"/>
      <c r="O13" s="122"/>
      <c r="P13" s="129"/>
      <c r="Q13" s="132"/>
      <c r="R13" s="133"/>
      <c r="S13" s="133"/>
      <c r="T13" s="133"/>
      <c r="U13" s="133"/>
      <c r="V13" s="133"/>
      <c r="W13" s="133"/>
      <c r="X13" s="134"/>
    </row>
    <row r="14" spans="1:26" s="2" customFormat="1" ht="12.75" x14ac:dyDescent="0.2">
      <c r="A14" s="192" t="s">
        <v>192</v>
      </c>
      <c r="B14" s="133"/>
      <c r="C14" s="122"/>
      <c r="D14" s="122"/>
      <c r="E14" s="122"/>
      <c r="F14" s="122"/>
      <c r="G14" s="122"/>
      <c r="H14" s="122"/>
      <c r="I14" s="122"/>
      <c r="J14" s="122"/>
      <c r="K14" s="122"/>
      <c r="L14" s="122"/>
      <c r="M14" s="122"/>
      <c r="N14" s="122"/>
      <c r="O14" s="122"/>
      <c r="P14" s="129"/>
      <c r="Q14" s="132"/>
      <c r="R14" s="133"/>
      <c r="S14" s="133"/>
      <c r="T14" s="133"/>
      <c r="U14" s="133"/>
      <c r="V14" s="133"/>
      <c r="W14" s="133"/>
      <c r="X14" s="134"/>
    </row>
    <row r="15" spans="1:26" s="2" customFormat="1" ht="12.75" x14ac:dyDescent="0.2">
      <c r="A15" s="192" t="s">
        <v>193</v>
      </c>
      <c r="B15" s="133"/>
      <c r="C15" s="122"/>
      <c r="D15" s="122"/>
      <c r="E15" s="122"/>
      <c r="F15" s="122"/>
      <c r="G15" s="122"/>
      <c r="H15" s="122"/>
      <c r="I15" s="122"/>
      <c r="J15" s="122"/>
      <c r="K15" s="122"/>
      <c r="L15" s="122"/>
      <c r="M15" s="122"/>
      <c r="N15" s="122"/>
      <c r="O15" s="122"/>
      <c r="P15" s="129"/>
      <c r="Q15" s="132"/>
      <c r="R15" s="133"/>
      <c r="S15" s="133"/>
      <c r="T15" s="133"/>
      <c r="U15" s="133"/>
      <c r="V15" s="133"/>
      <c r="W15" s="133"/>
      <c r="X15" s="134"/>
    </row>
    <row r="16" spans="1:26" s="1" customFormat="1" ht="12.75" x14ac:dyDescent="0.2">
      <c r="A16" s="192" t="s">
        <v>194</v>
      </c>
      <c r="B16" s="133"/>
      <c r="C16" s="122"/>
      <c r="D16" s="122"/>
      <c r="E16" s="122"/>
      <c r="F16" s="122"/>
      <c r="G16" s="122"/>
      <c r="H16" s="122"/>
      <c r="I16" s="122"/>
      <c r="J16" s="122"/>
      <c r="K16" s="122"/>
      <c r="L16" s="122"/>
      <c r="M16" s="122"/>
      <c r="N16" s="122"/>
      <c r="O16" s="122"/>
      <c r="P16" s="129"/>
      <c r="Q16" s="135"/>
      <c r="R16" s="136"/>
      <c r="S16" s="136"/>
      <c r="T16" s="136"/>
      <c r="U16" s="136"/>
      <c r="V16" s="136"/>
      <c r="W16" s="136"/>
      <c r="X16" s="137"/>
    </row>
    <row r="17" spans="1:24" s="2" customFormat="1" ht="12.75" x14ac:dyDescent="0.2">
      <c r="A17" s="192" t="s">
        <v>195</v>
      </c>
      <c r="B17" s="133"/>
      <c r="C17" s="122"/>
      <c r="D17" s="122"/>
      <c r="E17" s="122"/>
      <c r="F17" s="122"/>
      <c r="G17" s="122"/>
      <c r="H17" s="122"/>
      <c r="I17" s="122"/>
      <c r="J17" s="122"/>
      <c r="K17" s="122"/>
      <c r="L17" s="122"/>
      <c r="M17" s="122"/>
      <c r="N17" s="122"/>
      <c r="O17" s="122"/>
      <c r="P17" s="129"/>
      <c r="Q17" s="132"/>
      <c r="R17" s="133"/>
      <c r="S17" s="133"/>
      <c r="T17" s="133"/>
      <c r="U17" s="133"/>
      <c r="V17" s="133"/>
      <c r="W17" s="133"/>
      <c r="X17" s="134"/>
    </row>
    <row r="18" spans="1:24" s="2" customFormat="1" ht="12.75" x14ac:dyDescent="0.2">
      <c r="A18" s="192" t="s">
        <v>196</v>
      </c>
      <c r="B18" s="133"/>
      <c r="C18" s="122"/>
      <c r="D18" s="122"/>
      <c r="E18" s="122"/>
      <c r="F18" s="122"/>
      <c r="G18" s="122"/>
      <c r="H18" s="122"/>
      <c r="I18" s="122"/>
      <c r="J18" s="122"/>
      <c r="K18" s="122"/>
      <c r="L18" s="122"/>
      <c r="M18" s="122"/>
      <c r="N18" s="122"/>
      <c r="O18" s="122"/>
      <c r="P18" s="129"/>
      <c r="Q18" s="132"/>
      <c r="R18" s="133"/>
      <c r="S18" s="133"/>
      <c r="T18" s="133"/>
      <c r="U18" s="133"/>
      <c r="V18" s="133"/>
      <c r="W18" s="133"/>
      <c r="X18" s="134"/>
    </row>
    <row r="19" spans="1:24" s="2" customFormat="1" ht="12.75" x14ac:dyDescent="0.2">
      <c r="A19" s="192" t="s">
        <v>197</v>
      </c>
      <c r="B19" s="133"/>
      <c r="C19" s="122"/>
      <c r="D19" s="122"/>
      <c r="E19" s="122"/>
      <c r="F19" s="122"/>
      <c r="G19" s="122"/>
      <c r="H19" s="122"/>
      <c r="I19" s="122"/>
      <c r="J19" s="122"/>
      <c r="K19" s="122"/>
      <c r="L19" s="122"/>
      <c r="M19" s="122"/>
      <c r="N19" s="122"/>
      <c r="O19" s="122"/>
      <c r="P19" s="129"/>
      <c r="Q19" s="132"/>
      <c r="R19" s="133"/>
      <c r="S19" s="133"/>
      <c r="T19" s="133"/>
      <c r="U19" s="133"/>
      <c r="V19" s="133"/>
      <c r="W19" s="133"/>
      <c r="X19" s="134"/>
    </row>
    <row r="20" spans="1:24" s="2" customFormat="1" ht="12.75" x14ac:dyDescent="0.2">
      <c r="A20" s="192" t="s">
        <v>198</v>
      </c>
      <c r="B20" s="133"/>
      <c r="C20" s="122"/>
      <c r="D20" s="122"/>
      <c r="E20" s="122"/>
      <c r="F20" s="122"/>
      <c r="G20" s="122"/>
      <c r="H20" s="122"/>
      <c r="I20" s="122"/>
      <c r="J20" s="122"/>
      <c r="K20" s="122"/>
      <c r="L20" s="122"/>
      <c r="M20" s="122"/>
      <c r="N20" s="122"/>
      <c r="O20" s="122"/>
      <c r="P20" s="129"/>
      <c r="Q20" s="132"/>
      <c r="R20" s="133"/>
      <c r="S20" s="133"/>
      <c r="T20" s="133"/>
      <c r="U20" s="133"/>
      <c r="V20" s="133"/>
      <c r="W20" s="133"/>
      <c r="X20" s="134"/>
    </row>
    <row r="21" spans="1:24" s="1" customFormat="1" ht="12.75" x14ac:dyDescent="0.2">
      <c r="A21" s="192" t="s">
        <v>199</v>
      </c>
      <c r="B21" s="133"/>
      <c r="C21" s="122"/>
      <c r="D21" s="122"/>
      <c r="E21" s="122"/>
      <c r="F21" s="122"/>
      <c r="G21" s="122"/>
      <c r="H21" s="122"/>
      <c r="I21" s="122"/>
      <c r="J21" s="122"/>
      <c r="K21" s="122"/>
      <c r="L21" s="122"/>
      <c r="M21" s="122"/>
      <c r="N21" s="122"/>
      <c r="O21" s="122"/>
      <c r="P21" s="129"/>
      <c r="Q21" s="135"/>
      <c r="R21" s="136"/>
      <c r="S21" s="136"/>
      <c r="T21" s="136"/>
      <c r="U21" s="136"/>
      <c r="V21" s="136"/>
      <c r="W21" s="136"/>
      <c r="X21" s="137"/>
    </row>
    <row r="22" spans="1:24" s="2" customFormat="1" ht="12.75" x14ac:dyDescent="0.2">
      <c r="A22" s="192" t="s">
        <v>200</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192" t="s">
        <v>201</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192" t="s">
        <v>202</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192" t="s">
        <v>203</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192" t="s">
        <v>204</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192" t="s">
        <v>205</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192" t="s">
        <v>206</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192" t="s">
        <v>207</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192" t="s">
        <v>208</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192" t="s">
        <v>209</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192" t="s">
        <v>210</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192" t="s">
        <v>211</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192" t="s">
        <v>212</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192" t="s">
        <v>213</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192" t="s">
        <v>214</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192" t="s">
        <v>215</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192" t="s">
        <v>216</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192" t="s">
        <v>217</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192" t="s">
        <v>218</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192" t="s">
        <v>219</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192" t="s">
        <v>220</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192" t="s">
        <v>221</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192" t="s">
        <v>222</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192" t="s">
        <v>223</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192" t="s">
        <v>224</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192" t="s">
        <v>225</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192" t="s">
        <v>226</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192" t="s">
        <v>227</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192" t="s">
        <v>228</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192" t="s">
        <v>229</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192" t="s">
        <v>230</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192" t="s">
        <v>231</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192" t="s">
        <v>232</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193" t="s">
        <v>233</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 ref="N3:N5"/>
    <mergeCell ref="P3:P5"/>
    <mergeCell ref="B3:B5"/>
    <mergeCell ref="C3:C5"/>
    <mergeCell ref="E3:E5"/>
    <mergeCell ref="O3:O5"/>
    <mergeCell ref="F3:F5"/>
    <mergeCell ref="G3:G5"/>
  </mergeCells>
  <hyperlinks>
    <hyperlink ref="G6" r:id="rId1"/>
    <hyperlink ref="G7" r:id="rId2"/>
    <hyperlink ref="G8" r:id="rId3"/>
    <hyperlink ref="G9" r:id="rId4"/>
    <hyperlink ref="G10" r:id="rId5"/>
    <hyperlink ref="G11" r:id="rId6"/>
    <hyperlink ref="G12" r:id="rId7"/>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MID(CELL("nombrearchivo",'8'!E9),FIND("]", CELL("nombrearchivo",'8'!E9),1)+1,LEN(CELL("nombrearchivo",'8'!E9))-FIND("]",CELL("nombrearchivo",'8'!E9),1))</f>
        <v>8</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2"/>
      <c r="E8" s="245" t="s">
        <v>17</v>
      </c>
      <c r="F8" s="245" t="s">
        <v>18</v>
      </c>
      <c r="G8" s="245" t="s">
        <v>19</v>
      </c>
      <c r="H8" s="245" t="s">
        <v>20</v>
      </c>
      <c r="I8" s="245" t="s">
        <v>21</v>
      </c>
      <c r="J8" s="247" t="s">
        <v>22</v>
      </c>
      <c r="K8" s="163"/>
      <c r="L8" s="249"/>
      <c r="M8" s="249"/>
      <c r="N8" s="251" t="s">
        <v>23</v>
      </c>
    </row>
    <row r="9" spans="1:16" ht="31.5" customHeight="1" thickBot="1" x14ac:dyDescent="0.3">
      <c r="A9" s="241"/>
      <c r="B9" s="242"/>
      <c r="C9" s="244"/>
      <c r="D9" s="17"/>
      <c r="E9" s="246"/>
      <c r="F9" s="246"/>
      <c r="G9" s="246"/>
      <c r="H9" s="246"/>
      <c r="I9" s="246"/>
      <c r="J9" s="248"/>
      <c r="K9" s="164"/>
      <c r="L9" s="250"/>
      <c r="M9" s="250"/>
      <c r="N9" s="252"/>
    </row>
    <row r="10" spans="1:16" ht="44.25" customHeight="1" thickBot="1" x14ac:dyDescent="0.3">
      <c r="A10" s="253" t="str">
        <f ca="1">CONCATENATE((INDIRECT("GENERAL!D"&amp;P2+5))," ",((INDIRECT("GENERAL!E"&amp;P2+5))))</f>
        <v xml:space="preserve"> </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f ca="1">(INDIRECT("GENERAL!J"&amp;P2+5))</f>
        <v>0</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f ca="1">(INDIRECT("GENERAL!K"&amp;P2+5))</f>
        <v>0</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66"/>
      <c r="E18" s="266">
        <f ca="1">(INDIRECT("GENERAL!L"&amp;P2+5))</f>
        <v>0</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f ca="1">(INDIRECT("GENERAL!M"&amp;P2+5))</f>
        <v>0</v>
      </c>
      <c r="E20" s="269"/>
      <c r="F20" s="269"/>
      <c r="G20" s="269"/>
      <c r="H20" s="269"/>
      <c r="I20" s="269"/>
      <c r="J20" s="269"/>
      <c r="K20" s="269"/>
      <c r="L20" s="270"/>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71" t="s">
        <v>34</v>
      </c>
      <c r="B27" s="272"/>
      <c r="C27" s="272"/>
      <c r="D27" s="272"/>
      <c r="E27" s="272"/>
      <c r="F27" s="272"/>
      <c r="G27" s="272"/>
      <c r="H27" s="272"/>
      <c r="I27" s="272"/>
      <c r="J27" s="272"/>
      <c r="K27" s="272"/>
      <c r="L27" s="273"/>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71" t="s">
        <v>40</v>
      </c>
      <c r="B37" s="272"/>
      <c r="C37" s="272"/>
      <c r="D37" s="272"/>
      <c r="E37" s="272"/>
      <c r="F37" s="272"/>
      <c r="G37" s="272"/>
      <c r="H37" s="272"/>
      <c r="I37" s="272"/>
      <c r="J37" s="272"/>
      <c r="K37" s="272"/>
      <c r="L37" s="273"/>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3"/>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3"/>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65"/>
    </row>
    <row r="75" spans="1:14" ht="26.25" thickBot="1" x14ac:dyDescent="0.3">
      <c r="A75" s="305" t="s">
        <v>68</v>
      </c>
      <c r="B75" s="306"/>
      <c r="C75" s="306"/>
      <c r="D75" s="306"/>
      <c r="E75" s="306"/>
      <c r="F75" s="306"/>
      <c r="G75" s="307"/>
      <c r="H75" s="93" t="s">
        <v>44</v>
      </c>
      <c r="I75" s="57" t="s">
        <v>45</v>
      </c>
      <c r="J75" s="163"/>
      <c r="K75" s="163"/>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3"/>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98"/>
  <sheetViews>
    <sheetView workbookViewId="0">
      <selection activeCell="Q9" sqref="Q9"/>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MID(CELL("nombrearchivo",'11'!E9),FIND("]", CELL("nombrearchivo",'11'!E9),1)+1,LEN(CELL("nombrearchivo",'11'!E9))-FIND("]",CELL("nombrearchivo",'11'!E9),1))</f>
        <v>11</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
      <c r="E8" s="245" t="s">
        <v>17</v>
      </c>
      <c r="F8" s="245" t="s">
        <v>18</v>
      </c>
      <c r="G8" s="245" t="s">
        <v>19</v>
      </c>
      <c r="H8" s="245" t="s">
        <v>20</v>
      </c>
      <c r="I8" s="245" t="s">
        <v>21</v>
      </c>
      <c r="J8" s="247" t="s">
        <v>22</v>
      </c>
      <c r="K8" s="16"/>
      <c r="L8" s="249"/>
      <c r="M8" s="249"/>
      <c r="N8" s="251" t="s">
        <v>23</v>
      </c>
    </row>
    <row r="9" spans="1:16" ht="31.5" customHeight="1" thickBot="1" x14ac:dyDescent="0.3">
      <c r="A9" s="241"/>
      <c r="B9" s="242"/>
      <c r="C9" s="244"/>
      <c r="D9" s="17"/>
      <c r="E9" s="246"/>
      <c r="F9" s="246"/>
      <c r="G9" s="246"/>
      <c r="H9" s="246"/>
      <c r="I9" s="246"/>
      <c r="J9" s="248"/>
      <c r="K9" s="18"/>
      <c r="L9" s="250"/>
      <c r="M9" s="250"/>
      <c r="N9" s="252"/>
    </row>
    <row r="10" spans="1:16" ht="44.25" customHeight="1" thickBot="1" x14ac:dyDescent="0.3">
      <c r="A10" s="253" t="str">
        <f ca="1">CONCATENATE((INDIRECT("GENERAL!D"&amp;P2+5))," ",((INDIRECT("GENERAL!E"&amp;P2+5))))</f>
        <v xml:space="preserve"> </v>
      </c>
      <c r="B10" s="254"/>
      <c r="C10" s="19">
        <f>N14</f>
        <v>4</v>
      </c>
      <c r="D10" s="20"/>
      <c r="E10" s="21">
        <f>N16</f>
        <v>0</v>
      </c>
      <c r="F10" s="21">
        <f>N18</f>
        <v>3</v>
      </c>
      <c r="G10" s="21">
        <f>N20</f>
        <v>1</v>
      </c>
      <c r="H10" s="21">
        <f>N27</f>
        <v>0</v>
      </c>
      <c r="I10" s="21">
        <f>N32</f>
        <v>0</v>
      </c>
      <c r="J10" s="22">
        <f>N37</f>
        <v>0</v>
      </c>
      <c r="K10" s="23"/>
      <c r="L10" s="23"/>
      <c r="M10" s="23"/>
      <c r="N10" s="24">
        <f>IF( SUM(C10:J10)&lt;=30,SUM(C10:J10),"EXCEDE LOS 30 PUNTOS")</f>
        <v>8</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f ca="1">(INDIRECT("GENERAL!J"&amp;P2+5))</f>
        <v>0</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f ca="1">(INDIRECT("GENERAL!K"&amp;P2+5))</f>
        <v>0</v>
      </c>
      <c r="F16" s="266"/>
      <c r="G16" s="266"/>
      <c r="H16" s="266"/>
      <c r="I16" s="266"/>
      <c r="J16" s="266"/>
      <c r="K16" s="266"/>
      <c r="L16" s="267"/>
      <c r="M16" s="29"/>
      <c r="N16" s="30">
        <v>0</v>
      </c>
    </row>
    <row r="17" spans="1:19" ht="15.75" thickBot="1" x14ac:dyDescent="0.3">
      <c r="A17" s="31"/>
      <c r="B17" s="8"/>
      <c r="C17" s="8"/>
      <c r="D17" s="32"/>
      <c r="E17" s="8"/>
      <c r="F17" s="8"/>
      <c r="G17" s="8"/>
      <c r="H17" s="8"/>
      <c r="I17" s="8"/>
      <c r="J17" s="8"/>
      <c r="K17" s="8"/>
      <c r="L17" s="8"/>
      <c r="M17" s="8"/>
      <c r="N17" s="33"/>
    </row>
    <row r="18" spans="1:19" ht="34.5" customHeight="1" thickBot="1" x14ac:dyDescent="0.3">
      <c r="A18" s="263" t="s">
        <v>29</v>
      </c>
      <c r="B18" s="264"/>
      <c r="C18" s="28"/>
      <c r="D18" s="35"/>
      <c r="E18" s="266">
        <f ca="1">(INDIRECT("GENERAL!L"&amp;P2+5))</f>
        <v>0</v>
      </c>
      <c r="F18" s="266"/>
      <c r="G18" s="266"/>
      <c r="H18" s="266"/>
      <c r="I18" s="266"/>
      <c r="J18" s="266"/>
      <c r="K18" s="266"/>
      <c r="L18" s="267"/>
      <c r="M18" s="29"/>
      <c r="N18" s="30">
        <v>3</v>
      </c>
    </row>
    <row r="19" spans="1:19" ht="15.75" thickBot="1" x14ac:dyDescent="0.3">
      <c r="A19" s="31"/>
      <c r="B19" s="8"/>
      <c r="C19" s="8"/>
      <c r="D19" s="8"/>
      <c r="E19" s="8"/>
      <c r="F19" s="8"/>
      <c r="G19" s="8"/>
      <c r="H19" s="8"/>
      <c r="I19" s="8"/>
      <c r="J19" s="8"/>
      <c r="K19" s="8"/>
      <c r="L19" s="8"/>
      <c r="M19" s="8"/>
      <c r="N19" s="33"/>
    </row>
    <row r="20" spans="1:19" ht="54" customHeight="1" thickBot="1" x14ac:dyDescent="0.3">
      <c r="A20" s="263" t="s">
        <v>30</v>
      </c>
      <c r="B20" s="264"/>
      <c r="C20" s="28"/>
      <c r="D20" s="268">
        <f ca="1">(INDIRECT("GENERAL!M"&amp;P2+5))</f>
        <v>0</v>
      </c>
      <c r="E20" s="269"/>
      <c r="F20" s="269"/>
      <c r="G20" s="269"/>
      <c r="H20" s="269"/>
      <c r="I20" s="269"/>
      <c r="J20" s="269"/>
      <c r="K20" s="269"/>
      <c r="L20" s="270"/>
      <c r="M20" s="29"/>
      <c r="N20" s="30">
        <v>1</v>
      </c>
    </row>
    <row r="21" spans="1:19" ht="16.5" thickBot="1" x14ac:dyDescent="0.3">
      <c r="A21" s="36"/>
      <c r="B21" s="37"/>
      <c r="C21" s="38"/>
      <c r="D21" s="39"/>
      <c r="E21" s="39"/>
      <c r="F21" s="39"/>
      <c r="G21" s="39"/>
      <c r="H21" s="39"/>
      <c r="I21" s="39"/>
      <c r="J21" s="39"/>
      <c r="K21" s="39"/>
      <c r="L21" s="39"/>
      <c r="M21" s="38"/>
      <c r="N21" s="40"/>
    </row>
    <row r="22" spans="1:19" ht="19.5" thickTop="1" thickBot="1" x14ac:dyDescent="0.3">
      <c r="A22" s="271" t="s">
        <v>31</v>
      </c>
      <c r="B22" s="272"/>
      <c r="C22" s="272"/>
      <c r="D22" s="272"/>
      <c r="E22" s="272"/>
      <c r="F22" s="272"/>
      <c r="G22" s="272"/>
      <c r="H22" s="272"/>
      <c r="I22" s="272"/>
      <c r="J22" s="272"/>
      <c r="K22" s="272"/>
      <c r="L22" s="273"/>
      <c r="M22" s="8"/>
      <c r="N22" s="160">
        <f>IF( SUM(N14:N20)&lt;=10,SUM(N14:N20),"EXCEDE LOS 10 PUNTOS VALIDOS")</f>
        <v>8</v>
      </c>
    </row>
    <row r="23" spans="1:19" ht="18.75" thickBot="1" x14ac:dyDescent="0.3">
      <c r="A23" s="41"/>
      <c r="B23" s="42"/>
      <c r="C23" s="42"/>
      <c r="D23" s="42"/>
      <c r="E23" s="42"/>
      <c r="F23" s="42"/>
      <c r="G23" s="42"/>
      <c r="H23" s="42"/>
      <c r="I23" s="42"/>
      <c r="J23" s="42"/>
      <c r="K23" s="42"/>
      <c r="L23" s="42"/>
      <c r="M23" s="8"/>
      <c r="N23" s="40"/>
    </row>
    <row r="24" spans="1:19" ht="24" thickBot="1" x14ac:dyDescent="0.3">
      <c r="A24" s="233" t="s">
        <v>32</v>
      </c>
      <c r="B24" s="234"/>
      <c r="C24" s="234"/>
      <c r="D24" s="234"/>
      <c r="E24" s="234"/>
      <c r="F24" s="234"/>
      <c r="G24" s="234"/>
      <c r="H24" s="234"/>
      <c r="I24" s="234"/>
      <c r="J24" s="234"/>
      <c r="K24" s="234"/>
      <c r="L24" s="235"/>
      <c r="M24" s="8"/>
      <c r="N24" s="40"/>
    </row>
    <row r="25" spans="1:19" ht="68.25" customHeight="1" thickBot="1" x14ac:dyDescent="0.3">
      <c r="A25" s="258" t="s">
        <v>33</v>
      </c>
      <c r="B25" s="259"/>
      <c r="C25" s="28"/>
      <c r="D25" s="260"/>
      <c r="E25" s="261"/>
      <c r="F25" s="261"/>
      <c r="G25" s="261"/>
      <c r="H25" s="261"/>
      <c r="I25" s="261"/>
      <c r="J25" s="261"/>
      <c r="K25" s="261"/>
      <c r="L25" s="262"/>
      <c r="M25" s="29"/>
      <c r="N25" s="30"/>
      <c r="P25" s="43">
        <v>37396</v>
      </c>
      <c r="Q25" s="43">
        <v>37499</v>
      </c>
      <c r="R25" s="6">
        <f>Q25-P25</f>
        <v>103</v>
      </c>
    </row>
    <row r="26" spans="1:19" ht="16.5" thickBot="1" x14ac:dyDescent="0.3">
      <c r="A26" s="36"/>
      <c r="B26" s="37"/>
      <c r="C26" s="38"/>
      <c r="D26" s="39"/>
      <c r="E26" s="39"/>
      <c r="F26" s="39"/>
      <c r="G26" s="39"/>
      <c r="H26" s="39"/>
      <c r="I26" s="39"/>
      <c r="J26" s="39"/>
      <c r="K26" s="39"/>
      <c r="L26" s="39"/>
      <c r="M26" s="38"/>
      <c r="N26" s="40"/>
      <c r="P26" s="43">
        <v>36907</v>
      </c>
      <c r="Q26" s="43">
        <v>36981</v>
      </c>
      <c r="R26" s="6">
        <f>Q26-P26</f>
        <v>74</v>
      </c>
    </row>
    <row r="27" spans="1:19" ht="19.5" thickTop="1" thickBot="1" x14ac:dyDescent="0.3">
      <c r="A27" s="271" t="s">
        <v>34</v>
      </c>
      <c r="B27" s="272"/>
      <c r="C27" s="272"/>
      <c r="D27" s="272"/>
      <c r="E27" s="272"/>
      <c r="F27" s="272"/>
      <c r="G27" s="272"/>
      <c r="H27" s="272"/>
      <c r="I27" s="272"/>
      <c r="J27" s="272"/>
      <c r="K27" s="272"/>
      <c r="L27" s="273"/>
      <c r="M27" s="38"/>
      <c r="N27" s="160">
        <f>IF(N25&lt;=5,N25,"EXCEDE LOS 5 PUNTOS PERMITIDOS")</f>
        <v>0</v>
      </c>
      <c r="P27" s="43">
        <v>36846</v>
      </c>
      <c r="Q27" s="43">
        <v>36906</v>
      </c>
      <c r="R27" s="6">
        <f>Q27-P27</f>
        <v>60</v>
      </c>
    </row>
    <row r="28" spans="1:19" ht="15.75" thickBot="1" x14ac:dyDescent="0.3">
      <c r="A28" s="44"/>
      <c r="B28" s="45"/>
      <c r="C28" s="45"/>
      <c r="D28" s="45"/>
      <c r="E28" s="45"/>
      <c r="F28" s="45"/>
      <c r="G28" s="45"/>
      <c r="H28" s="45"/>
      <c r="I28" s="45"/>
      <c r="J28" s="45"/>
      <c r="K28" s="45"/>
      <c r="L28" s="45"/>
      <c r="M28" s="45"/>
      <c r="N28" s="40"/>
      <c r="P28" s="43">
        <v>35900</v>
      </c>
      <c r="Q28" s="43">
        <v>35961</v>
      </c>
      <c r="R28" s="6">
        <f>Q28-P28</f>
        <v>61</v>
      </c>
    </row>
    <row r="29" spans="1:19" ht="24" thickBot="1" x14ac:dyDescent="0.3">
      <c r="A29" s="233" t="s">
        <v>35</v>
      </c>
      <c r="B29" s="234"/>
      <c r="C29" s="234"/>
      <c r="D29" s="234"/>
      <c r="E29" s="234"/>
      <c r="F29" s="234"/>
      <c r="G29" s="234"/>
      <c r="H29" s="234"/>
      <c r="I29" s="234"/>
      <c r="J29" s="234"/>
      <c r="K29" s="234"/>
      <c r="L29" s="235"/>
      <c r="M29" s="45"/>
      <c r="N29" s="40"/>
      <c r="P29" s="43">
        <v>35808</v>
      </c>
      <c r="Q29" s="43">
        <v>35898</v>
      </c>
      <c r="R29" s="6">
        <f>Q29-P29</f>
        <v>90</v>
      </c>
    </row>
    <row r="30" spans="1:19" ht="35.25" customHeight="1" thickBot="1" x14ac:dyDescent="0.3">
      <c r="A30" s="258" t="s">
        <v>36</v>
      </c>
      <c r="B30" s="259"/>
      <c r="C30" s="28"/>
      <c r="D30" s="260"/>
      <c r="E30" s="261"/>
      <c r="F30" s="261"/>
      <c r="G30" s="261"/>
      <c r="H30" s="261"/>
      <c r="I30" s="261"/>
      <c r="J30" s="261"/>
      <c r="K30" s="261"/>
      <c r="L30" s="262"/>
      <c r="M30" s="29"/>
      <c r="N30" s="30"/>
      <c r="R30" s="6">
        <f>SUM(R25:R29)</f>
        <v>388</v>
      </c>
      <c r="S30" s="6">
        <f>R30/360</f>
        <v>1.0777777777777777</v>
      </c>
    </row>
    <row r="31" spans="1:19" ht="15.75" thickBot="1" x14ac:dyDescent="0.3">
      <c r="A31" s="46"/>
      <c r="B31" s="8"/>
      <c r="C31" s="8"/>
      <c r="D31" s="8"/>
      <c r="E31" s="8"/>
      <c r="F31" s="8"/>
      <c r="G31" s="8"/>
      <c r="H31" s="8"/>
      <c r="I31" s="8"/>
      <c r="J31" s="8"/>
      <c r="K31" s="8"/>
      <c r="L31" s="8"/>
      <c r="M31" s="8"/>
      <c r="N31" s="40"/>
    </row>
    <row r="32" spans="1:19" ht="19.5" thickTop="1" thickBot="1" x14ac:dyDescent="0.3">
      <c r="A32" s="271" t="s">
        <v>37</v>
      </c>
      <c r="B32" s="272"/>
      <c r="C32" s="272"/>
      <c r="D32" s="272"/>
      <c r="E32" s="272"/>
      <c r="F32" s="272"/>
      <c r="G32" s="272"/>
      <c r="H32" s="272"/>
      <c r="I32" s="272"/>
      <c r="J32" s="272"/>
      <c r="K32" s="272"/>
      <c r="L32" s="273"/>
      <c r="M32" s="38"/>
      <c r="N32" s="160">
        <f>IF(N30&lt;=5,N30,"EXCEDE LOS 5 PUNTOS PERMITIDOS")</f>
        <v>0</v>
      </c>
      <c r="P32" s="43">
        <v>38358</v>
      </c>
      <c r="Q32" s="43">
        <v>38417</v>
      </c>
      <c r="R32" s="6">
        <f>Q32-P32</f>
        <v>59</v>
      </c>
      <c r="S32" s="6">
        <f>R32/360</f>
        <v>0.16388888888888889</v>
      </c>
    </row>
    <row r="33" spans="1:19" ht="15.75" thickBot="1" x14ac:dyDescent="0.3">
      <c r="A33" s="46"/>
      <c r="B33" s="8"/>
      <c r="C33" s="8"/>
      <c r="D33" s="8"/>
      <c r="E33" s="8"/>
      <c r="F33" s="8"/>
      <c r="G33" s="8"/>
      <c r="H33" s="8"/>
      <c r="I33" s="8"/>
      <c r="J33" s="8"/>
      <c r="K33" s="8"/>
      <c r="L33" s="8"/>
      <c r="M33" s="8"/>
      <c r="N33" s="40"/>
    </row>
    <row r="34" spans="1:19" ht="24" thickBot="1" x14ac:dyDescent="0.3">
      <c r="A34" s="233" t="s">
        <v>38</v>
      </c>
      <c r="B34" s="234"/>
      <c r="C34" s="234"/>
      <c r="D34" s="234"/>
      <c r="E34" s="234"/>
      <c r="F34" s="234"/>
      <c r="G34" s="234"/>
      <c r="H34" s="234"/>
      <c r="I34" s="234"/>
      <c r="J34" s="234"/>
      <c r="K34" s="234"/>
      <c r="L34" s="235"/>
      <c r="M34" s="8"/>
      <c r="N34" s="40"/>
      <c r="R34" s="6">
        <v>120</v>
      </c>
      <c r="S34" s="6">
        <f>R34/480</f>
        <v>0.25</v>
      </c>
    </row>
    <row r="35" spans="1:19" ht="39.75" customHeight="1" thickBot="1" x14ac:dyDescent="0.3">
      <c r="A35" s="263" t="s">
        <v>39</v>
      </c>
      <c r="B35" s="264"/>
      <c r="C35" s="28"/>
      <c r="D35" s="260"/>
      <c r="E35" s="261"/>
      <c r="F35" s="261"/>
      <c r="G35" s="261"/>
      <c r="H35" s="261"/>
      <c r="I35" s="261"/>
      <c r="J35" s="261"/>
      <c r="K35" s="261"/>
      <c r="L35" s="262"/>
      <c r="M35" s="29"/>
      <c r="N35" s="30"/>
      <c r="R35" s="6">
        <v>120</v>
      </c>
      <c r="S35" s="6">
        <f>R35/480</f>
        <v>0.25</v>
      </c>
    </row>
    <row r="36" spans="1:19" ht="16.5" thickBot="1" x14ac:dyDescent="0.3">
      <c r="A36" s="36"/>
      <c r="B36" s="37"/>
      <c r="C36" s="38"/>
      <c r="D36" s="39"/>
      <c r="E36" s="39"/>
      <c r="F36" s="39"/>
      <c r="G36" s="39"/>
      <c r="H36" s="39"/>
      <c r="I36" s="39"/>
      <c r="J36" s="39"/>
      <c r="K36" s="39"/>
      <c r="L36" s="39"/>
      <c r="M36" s="38"/>
      <c r="N36" s="40"/>
    </row>
    <row r="37" spans="1:19" ht="19.5" thickTop="1" thickBot="1" x14ac:dyDescent="0.3">
      <c r="A37" s="271" t="s">
        <v>40</v>
      </c>
      <c r="B37" s="272"/>
      <c r="C37" s="272"/>
      <c r="D37" s="272"/>
      <c r="E37" s="272"/>
      <c r="F37" s="272"/>
      <c r="G37" s="272"/>
      <c r="H37" s="272"/>
      <c r="I37" s="272"/>
      <c r="J37" s="272"/>
      <c r="K37" s="272"/>
      <c r="L37" s="273"/>
      <c r="M37" s="38"/>
      <c r="N37" s="160">
        <f>IF(N35&lt;=10,N35,"EXCEDE LOS 10 PUNTOS PERMITIDOS")</f>
        <v>0</v>
      </c>
    </row>
    <row r="38" spans="1:19" x14ac:dyDescent="0.25">
      <c r="A38" s="46"/>
      <c r="B38" s="8"/>
      <c r="C38" s="8"/>
      <c r="D38" s="8"/>
      <c r="E38" s="8"/>
      <c r="F38" s="8"/>
      <c r="G38" s="8"/>
      <c r="H38" s="8"/>
      <c r="I38" s="8"/>
      <c r="J38" s="8"/>
      <c r="K38" s="8"/>
      <c r="L38" s="8"/>
      <c r="M38" s="8"/>
      <c r="N38" s="40"/>
    </row>
    <row r="39" spans="1:19" ht="15.75" thickBot="1" x14ac:dyDescent="0.3">
      <c r="A39" s="46"/>
      <c r="B39" s="8"/>
      <c r="C39" s="8"/>
      <c r="D39" s="8"/>
      <c r="E39" s="8"/>
      <c r="F39" s="8"/>
      <c r="G39" s="8"/>
      <c r="H39" s="8"/>
      <c r="I39" s="8"/>
      <c r="J39" s="8"/>
      <c r="K39" s="8"/>
      <c r="L39" s="8"/>
      <c r="M39" s="8"/>
      <c r="N39" s="47"/>
    </row>
    <row r="40" spans="1:19"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8</v>
      </c>
    </row>
    <row r="41" spans="1:19" x14ac:dyDescent="0.25">
      <c r="A41" s="50"/>
      <c r="B41" s="8"/>
      <c r="C41" s="8"/>
      <c r="D41" s="8"/>
      <c r="E41" s="8"/>
      <c r="F41" s="8"/>
      <c r="G41" s="8"/>
      <c r="H41" s="8"/>
      <c r="I41" s="8"/>
      <c r="J41" s="8"/>
      <c r="K41" s="8"/>
      <c r="L41" s="8"/>
      <c r="M41" s="8"/>
      <c r="N41" s="51"/>
    </row>
    <row r="42" spans="1:19" x14ac:dyDescent="0.25">
      <c r="A42" s="50"/>
      <c r="B42" s="8"/>
      <c r="C42" s="8"/>
      <c r="D42" s="8"/>
      <c r="E42" s="8"/>
      <c r="F42" s="8"/>
      <c r="G42" s="8"/>
      <c r="H42" s="8"/>
      <c r="I42" s="8"/>
      <c r="J42" s="8"/>
      <c r="K42" s="8"/>
      <c r="L42" s="8"/>
      <c r="M42" s="8"/>
      <c r="N42" s="51"/>
    </row>
    <row r="43" spans="1:19" x14ac:dyDescent="0.25">
      <c r="A43" s="50"/>
      <c r="B43" s="8"/>
      <c r="C43" s="8"/>
      <c r="D43" s="8"/>
      <c r="E43" s="8"/>
      <c r="F43" s="8"/>
      <c r="G43" s="8"/>
      <c r="H43" s="8"/>
      <c r="I43" s="8"/>
      <c r="J43" s="8"/>
      <c r="K43" s="8"/>
      <c r="L43" s="8"/>
      <c r="M43" s="8"/>
      <c r="N43" s="51"/>
    </row>
    <row r="44" spans="1:19" x14ac:dyDescent="0.25">
      <c r="A44" s="50"/>
      <c r="B44" s="8"/>
      <c r="C44" s="8"/>
      <c r="D44" s="8"/>
      <c r="E44" s="8"/>
      <c r="F44" s="8"/>
      <c r="G44" s="8"/>
      <c r="H44" s="8"/>
      <c r="I44" s="8"/>
      <c r="J44" s="8"/>
      <c r="K44" s="8"/>
      <c r="L44" s="8"/>
      <c r="M44" s="8"/>
      <c r="N44" s="51"/>
    </row>
    <row r="45" spans="1:19" x14ac:dyDescent="0.25">
      <c r="A45" s="50"/>
      <c r="B45" s="8"/>
      <c r="C45" s="8"/>
      <c r="D45" s="8"/>
      <c r="E45" s="8"/>
      <c r="F45" s="8"/>
      <c r="G45" s="8"/>
      <c r="H45" s="8"/>
      <c r="I45" s="8"/>
      <c r="J45" s="8"/>
      <c r="K45" s="8"/>
      <c r="L45" s="8"/>
      <c r="M45" s="8"/>
      <c r="N45" s="51"/>
    </row>
    <row r="46" spans="1:19" x14ac:dyDescent="0.25">
      <c r="A46" s="50"/>
      <c r="B46" s="8"/>
      <c r="C46" s="8"/>
      <c r="D46" s="8"/>
      <c r="E46" s="8"/>
      <c r="F46" s="8"/>
      <c r="G46" s="8"/>
      <c r="H46" s="8"/>
      <c r="I46" s="8"/>
      <c r="J46" s="8"/>
      <c r="K46" s="8"/>
      <c r="L46" s="8"/>
      <c r="M46" s="8"/>
      <c r="N46" s="51"/>
    </row>
    <row r="47" spans="1:19" x14ac:dyDescent="0.25">
      <c r="A47" s="50"/>
      <c r="B47" s="8"/>
      <c r="C47" s="8"/>
      <c r="D47" s="8"/>
      <c r="E47" s="8"/>
      <c r="F47" s="8"/>
      <c r="G47" s="8"/>
      <c r="H47" s="8"/>
      <c r="I47" s="8"/>
      <c r="J47" s="8"/>
      <c r="K47" s="8"/>
      <c r="L47" s="8"/>
      <c r="M47" s="8"/>
      <c r="N47" s="51"/>
    </row>
    <row r="48" spans="1:19"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92"/>
    </row>
    <row r="75" spans="1:14" ht="26.25" thickBot="1" x14ac:dyDescent="0.3">
      <c r="A75" s="305" t="s">
        <v>68</v>
      </c>
      <c r="B75" s="306"/>
      <c r="C75" s="306"/>
      <c r="D75" s="306"/>
      <c r="E75" s="306"/>
      <c r="F75" s="306"/>
      <c r="G75" s="307"/>
      <c r="H75" s="93" t="s">
        <v>44</v>
      </c>
      <c r="I75" s="57" t="s">
        <v>45</v>
      </c>
      <c r="J75" s="16"/>
      <c r="K75" s="16"/>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8</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8</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MID(CELL("nombrearchivo",'9'!E9),FIND("]", CELL("nombrearchivo",'9'!E9),1)+1,LEN(CELL("nombrearchivo",'9'!E9))-FIND("]",CELL("nombrearchivo",'9'!E9),1))</f>
        <v>9</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2"/>
      <c r="E8" s="245" t="s">
        <v>17</v>
      </c>
      <c r="F8" s="245" t="s">
        <v>18</v>
      </c>
      <c r="G8" s="245" t="s">
        <v>19</v>
      </c>
      <c r="H8" s="245" t="s">
        <v>20</v>
      </c>
      <c r="I8" s="245" t="s">
        <v>21</v>
      </c>
      <c r="J8" s="247" t="s">
        <v>22</v>
      </c>
      <c r="K8" s="163"/>
      <c r="L8" s="249"/>
      <c r="M8" s="249"/>
      <c r="N8" s="251" t="s">
        <v>23</v>
      </c>
    </row>
    <row r="9" spans="1:16" ht="31.5" customHeight="1" thickBot="1" x14ac:dyDescent="0.3">
      <c r="A9" s="241"/>
      <c r="B9" s="242"/>
      <c r="C9" s="244"/>
      <c r="D9" s="17"/>
      <c r="E9" s="246"/>
      <c r="F9" s="246"/>
      <c r="G9" s="246"/>
      <c r="H9" s="246"/>
      <c r="I9" s="246"/>
      <c r="J9" s="248"/>
      <c r="K9" s="164"/>
      <c r="L9" s="250"/>
      <c r="M9" s="250"/>
      <c r="N9" s="252"/>
    </row>
    <row r="10" spans="1:16" ht="44.25" customHeight="1" thickBot="1" x14ac:dyDescent="0.3">
      <c r="A10" s="253" t="str">
        <f ca="1">CONCATENATE((INDIRECT("GENERAL!D"&amp;P2+5))," ",((INDIRECT("GENERAL!E"&amp;P2+5))))</f>
        <v xml:space="preserve"> </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f ca="1">(INDIRECT("GENERAL!J"&amp;P2+5))</f>
        <v>0</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f ca="1">(INDIRECT("GENERAL!K"&amp;P2+5))</f>
        <v>0</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66"/>
      <c r="E18" s="266">
        <f ca="1">(INDIRECT("GENERAL!L"&amp;P2+5))</f>
        <v>0</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f ca="1">(INDIRECT("GENERAL!M"&amp;P2+5))</f>
        <v>0</v>
      </c>
      <c r="E20" s="269"/>
      <c r="F20" s="269"/>
      <c r="G20" s="269"/>
      <c r="H20" s="269"/>
      <c r="I20" s="269"/>
      <c r="J20" s="269"/>
      <c r="K20" s="269"/>
      <c r="L20" s="270"/>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71" t="s">
        <v>34</v>
      </c>
      <c r="B27" s="272"/>
      <c r="C27" s="272"/>
      <c r="D27" s="272"/>
      <c r="E27" s="272"/>
      <c r="F27" s="272"/>
      <c r="G27" s="272"/>
      <c r="H27" s="272"/>
      <c r="I27" s="272"/>
      <c r="J27" s="272"/>
      <c r="K27" s="272"/>
      <c r="L27" s="273"/>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71" t="s">
        <v>40</v>
      </c>
      <c r="B37" s="272"/>
      <c r="C37" s="272"/>
      <c r="D37" s="272"/>
      <c r="E37" s="272"/>
      <c r="F37" s="272"/>
      <c r="G37" s="272"/>
      <c r="H37" s="272"/>
      <c r="I37" s="272"/>
      <c r="J37" s="272"/>
      <c r="K37" s="272"/>
      <c r="L37" s="273"/>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3"/>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3"/>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65"/>
    </row>
    <row r="75" spans="1:14" ht="26.25" thickBot="1" x14ac:dyDescent="0.3">
      <c r="A75" s="305" t="s">
        <v>68</v>
      </c>
      <c r="B75" s="306"/>
      <c r="C75" s="306"/>
      <c r="D75" s="306"/>
      <c r="E75" s="306"/>
      <c r="F75" s="306"/>
      <c r="G75" s="307"/>
      <c r="H75" s="93" t="s">
        <v>44</v>
      </c>
      <c r="I75" s="57" t="s">
        <v>45</v>
      </c>
      <c r="J75" s="163"/>
      <c r="K75" s="163"/>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3"/>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MID(CELL("nombrearchivo",'10'!E9),FIND("]", CELL("nombrearchivo",'10'!E9),1)+1,LEN(CELL("nombrearchivo",'10'!E9))-FIND("]",CELL("nombrearchivo",'10'!E9),1))</f>
        <v>10</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2"/>
      <c r="E8" s="245" t="s">
        <v>17</v>
      </c>
      <c r="F8" s="245" t="s">
        <v>18</v>
      </c>
      <c r="G8" s="245" t="s">
        <v>19</v>
      </c>
      <c r="H8" s="245" t="s">
        <v>20</v>
      </c>
      <c r="I8" s="245" t="s">
        <v>21</v>
      </c>
      <c r="J8" s="247" t="s">
        <v>22</v>
      </c>
      <c r="K8" s="163"/>
      <c r="L8" s="249"/>
      <c r="M8" s="249"/>
      <c r="N8" s="251" t="s">
        <v>23</v>
      </c>
    </row>
    <row r="9" spans="1:16" ht="31.5" customHeight="1" thickBot="1" x14ac:dyDescent="0.3">
      <c r="A9" s="241"/>
      <c r="B9" s="242"/>
      <c r="C9" s="244"/>
      <c r="D9" s="17"/>
      <c r="E9" s="246"/>
      <c r="F9" s="246"/>
      <c r="G9" s="246"/>
      <c r="H9" s="246"/>
      <c r="I9" s="246"/>
      <c r="J9" s="248"/>
      <c r="K9" s="164"/>
      <c r="L9" s="250"/>
      <c r="M9" s="250"/>
      <c r="N9" s="252"/>
    </row>
    <row r="10" spans="1:16" ht="44.25" customHeight="1" thickBot="1" x14ac:dyDescent="0.3">
      <c r="A10" s="253" t="str">
        <f ca="1">CONCATENATE((INDIRECT("GENERAL!D"&amp;P2+5))," ",((INDIRECT("GENERAL!E"&amp;P2+5))))</f>
        <v xml:space="preserve"> </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f ca="1">(INDIRECT("GENERAL!J"&amp;P2+5))</f>
        <v>0</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f ca="1">(INDIRECT("GENERAL!K"&amp;P2+5))</f>
        <v>0</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66"/>
      <c r="E18" s="266">
        <f ca="1">(INDIRECT("GENERAL!L"&amp;P2+5))</f>
        <v>0</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f ca="1">(INDIRECT("GENERAL!M"&amp;P2+5))</f>
        <v>0</v>
      </c>
      <c r="E20" s="269"/>
      <c r="F20" s="269"/>
      <c r="G20" s="269"/>
      <c r="H20" s="269"/>
      <c r="I20" s="269"/>
      <c r="J20" s="269"/>
      <c r="K20" s="269"/>
      <c r="L20" s="270"/>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71" t="s">
        <v>34</v>
      </c>
      <c r="B27" s="272"/>
      <c r="C27" s="272"/>
      <c r="D27" s="272"/>
      <c r="E27" s="272"/>
      <c r="F27" s="272"/>
      <c r="G27" s="272"/>
      <c r="H27" s="272"/>
      <c r="I27" s="272"/>
      <c r="J27" s="272"/>
      <c r="K27" s="272"/>
      <c r="L27" s="273"/>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71" t="s">
        <v>40</v>
      </c>
      <c r="B37" s="272"/>
      <c r="C37" s="272"/>
      <c r="D37" s="272"/>
      <c r="E37" s="272"/>
      <c r="F37" s="272"/>
      <c r="G37" s="272"/>
      <c r="H37" s="272"/>
      <c r="I37" s="272"/>
      <c r="J37" s="272"/>
      <c r="K37" s="272"/>
      <c r="L37" s="273"/>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3"/>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3"/>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65"/>
    </row>
    <row r="75" spans="1:14" ht="26.25" thickBot="1" x14ac:dyDescent="0.3">
      <c r="A75" s="305" t="s">
        <v>68</v>
      </c>
      <c r="B75" s="306"/>
      <c r="C75" s="306"/>
      <c r="D75" s="306"/>
      <c r="E75" s="306"/>
      <c r="F75" s="306"/>
      <c r="G75" s="307"/>
      <c r="H75" s="93" t="s">
        <v>44</v>
      </c>
      <c r="I75" s="57" t="s">
        <v>45</v>
      </c>
      <c r="J75" s="163"/>
      <c r="K75" s="163"/>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3"/>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98"/>
  <sheetViews>
    <sheetView workbookViewId="0">
      <selection activeCell="O35" sqref="O3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f ca="1">MATCH(MID(CELL("nombrearchivo",'1'!E9),FIND("]",CELL("nombrearchivo",'1'!E9),1)+1,LEN(CELL("nombrearchivo",'1'!E9))-FIND("]",CELL("nombrearchivo",'1'!E9),1)),GENERAL!A6:A55,0)</f>
        <v>2</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6"/>
      <c r="E8" s="245" t="s">
        <v>17</v>
      </c>
      <c r="F8" s="245" t="s">
        <v>18</v>
      </c>
      <c r="G8" s="245" t="s">
        <v>19</v>
      </c>
      <c r="H8" s="245" t="s">
        <v>20</v>
      </c>
      <c r="I8" s="245" t="s">
        <v>21</v>
      </c>
      <c r="J8" s="247" t="s">
        <v>22</v>
      </c>
      <c r="K8" s="157"/>
      <c r="L8" s="249"/>
      <c r="M8" s="249"/>
      <c r="N8" s="251" t="s">
        <v>23</v>
      </c>
    </row>
    <row r="9" spans="1:16" ht="31.5" customHeight="1" thickBot="1" x14ac:dyDescent="0.3">
      <c r="A9" s="241"/>
      <c r="B9" s="242"/>
      <c r="C9" s="244"/>
      <c r="D9" s="17"/>
      <c r="E9" s="246"/>
      <c r="F9" s="246"/>
      <c r="G9" s="246"/>
      <c r="H9" s="246"/>
      <c r="I9" s="246"/>
      <c r="J9" s="248"/>
      <c r="K9" s="158"/>
      <c r="L9" s="250"/>
      <c r="M9" s="250"/>
      <c r="N9" s="252"/>
    </row>
    <row r="10" spans="1:16" ht="44.25" customHeight="1" thickBot="1" x14ac:dyDescent="0.3">
      <c r="A10" s="253" t="str">
        <f ca="1">CONCATENATE((INDIRECT("GENERAL!D"&amp;P2+5))," ",((INDIRECT("GENERAL!E"&amp;P2+5))))</f>
        <v>RAMIREZ ARANGO ALEJANDRA MARIA</v>
      </c>
      <c r="B10" s="254"/>
      <c r="C10" s="19">
        <f>N14</f>
        <v>4</v>
      </c>
      <c r="D10" s="20"/>
      <c r="E10" s="21">
        <f>N16</f>
        <v>1</v>
      </c>
      <c r="F10" s="21">
        <f>N18</f>
        <v>3</v>
      </c>
      <c r="G10" s="21">
        <f>N20</f>
        <v>0</v>
      </c>
      <c r="H10" s="21">
        <f>N27</f>
        <v>5</v>
      </c>
      <c r="I10" s="21">
        <f>N32</f>
        <v>1.85</v>
      </c>
      <c r="J10" s="22">
        <f>N37</f>
        <v>0</v>
      </c>
      <c r="K10" s="23"/>
      <c r="L10" s="23"/>
      <c r="M10" s="23"/>
      <c r="N10" s="24">
        <f>IF( SUM(C10:J10)&lt;=30,SUM(C10:J10),"EXCEDE LOS 30 PUNTOS")</f>
        <v>14.85</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INGENIERIA FORESTAL/ UNIVERSIDAD NACIONAL DE COLOMBIA/2002</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ESPECIALISTA EN GESTION AGROAMBIENTAL/UNIVERSIDAD NACIONAL DE COLOMBIA/2005</v>
      </c>
      <c r="F16" s="266"/>
      <c r="G16" s="266"/>
      <c r="H16" s="266"/>
      <c r="I16" s="266"/>
      <c r="J16" s="266"/>
      <c r="K16" s="266"/>
      <c r="L16" s="267"/>
      <c r="M16" s="29"/>
      <c r="N16" s="30">
        <v>1</v>
      </c>
    </row>
    <row r="17" spans="1:33" ht="15.75" thickBot="1" x14ac:dyDescent="0.3">
      <c r="A17" s="31"/>
      <c r="B17" s="8"/>
      <c r="C17" s="8"/>
      <c r="D17" s="32"/>
      <c r="E17" s="8"/>
      <c r="F17" s="8"/>
      <c r="G17" s="8"/>
      <c r="H17" s="8"/>
      <c r="I17" s="8"/>
      <c r="J17" s="8"/>
      <c r="K17" s="8"/>
      <c r="L17" s="8"/>
      <c r="M17" s="8"/>
      <c r="N17" s="33"/>
    </row>
    <row r="18" spans="1:33" ht="34.5" customHeight="1" thickBot="1" x14ac:dyDescent="0.3">
      <c r="A18" s="263" t="s">
        <v>29</v>
      </c>
      <c r="B18" s="264"/>
      <c r="C18" s="28"/>
      <c r="D18" s="155"/>
      <c r="E18" s="266" t="str">
        <f ca="1">(INDIRECT("GENERAL!L"&amp;P2+5))</f>
        <v>MAESTRIA EN CIENCIAS DE PRODUCTOS FORESTALES/UNIVERSIDAD DE GUADALAJARA (MEXICO)/2010</v>
      </c>
      <c r="F18" s="266"/>
      <c r="G18" s="266"/>
      <c r="H18" s="266"/>
      <c r="I18" s="266"/>
      <c r="J18" s="266"/>
      <c r="K18" s="266"/>
      <c r="L18" s="267"/>
      <c r="M18" s="29"/>
      <c r="N18" s="30">
        <v>3</v>
      </c>
    </row>
    <row r="19" spans="1:33" ht="15.75" thickBot="1" x14ac:dyDescent="0.3">
      <c r="A19" s="31"/>
      <c r="B19" s="8"/>
      <c r="C19" s="8"/>
      <c r="D19" s="8"/>
      <c r="E19" s="8"/>
      <c r="F19" s="8"/>
      <c r="G19" s="8"/>
      <c r="H19" s="8"/>
      <c r="I19" s="8"/>
      <c r="J19" s="8"/>
      <c r="K19" s="8"/>
      <c r="L19" s="8"/>
      <c r="M19" s="8"/>
      <c r="N19" s="33"/>
    </row>
    <row r="20" spans="1:33" ht="54" customHeight="1" thickBot="1" x14ac:dyDescent="0.3">
      <c r="A20" s="263" t="s">
        <v>30</v>
      </c>
      <c r="B20" s="264"/>
      <c r="C20" s="28"/>
      <c r="D20" s="268" t="str">
        <f ca="1">(INDIRECT("GENERAL!M"&amp;P2+5))</f>
        <v>NO REGISTRA</v>
      </c>
      <c r="E20" s="269"/>
      <c r="F20" s="269"/>
      <c r="G20" s="269"/>
      <c r="H20" s="269"/>
      <c r="I20" s="269"/>
      <c r="J20" s="269"/>
      <c r="K20" s="269"/>
      <c r="L20" s="270"/>
      <c r="M20" s="29"/>
      <c r="N20" s="30"/>
    </row>
    <row r="21" spans="1:33" ht="16.5" thickBot="1" x14ac:dyDescent="0.3">
      <c r="A21" s="36"/>
      <c r="B21" s="37"/>
      <c r="C21" s="154"/>
      <c r="D21" s="39"/>
      <c r="E21" s="39"/>
      <c r="F21" s="39"/>
      <c r="G21" s="39"/>
      <c r="H21" s="39"/>
      <c r="I21" s="39"/>
      <c r="J21" s="39"/>
      <c r="K21" s="39"/>
      <c r="L21" s="39"/>
      <c r="M21" s="154"/>
      <c r="N21" s="40"/>
    </row>
    <row r="22" spans="1:33" ht="19.5" thickTop="1" thickBot="1" x14ac:dyDescent="0.3">
      <c r="A22" s="271" t="s">
        <v>31</v>
      </c>
      <c r="B22" s="272"/>
      <c r="C22" s="272"/>
      <c r="D22" s="272"/>
      <c r="E22" s="272"/>
      <c r="F22" s="272"/>
      <c r="G22" s="272"/>
      <c r="H22" s="272"/>
      <c r="I22" s="272"/>
      <c r="J22" s="272"/>
      <c r="K22" s="272"/>
      <c r="L22" s="273"/>
      <c r="M22" s="8"/>
      <c r="N22" s="160">
        <f>IF( SUM(N14:N20)&lt;=10,SUM(N14:N20),"EXCEDE LOS 10 PUNTOS VALIDOS")</f>
        <v>8</v>
      </c>
    </row>
    <row r="23" spans="1:33" ht="18.75" thickBot="1" x14ac:dyDescent="0.3">
      <c r="A23" s="41"/>
      <c r="B23" s="42"/>
      <c r="C23" s="42"/>
      <c r="D23" s="42"/>
      <c r="E23" s="42"/>
      <c r="F23" s="42"/>
      <c r="G23" s="42"/>
      <c r="H23" s="42"/>
      <c r="I23" s="42"/>
      <c r="J23" s="42"/>
      <c r="K23" s="42"/>
      <c r="L23" s="42"/>
      <c r="M23" s="8"/>
      <c r="N23" s="40"/>
    </row>
    <row r="24" spans="1:33" ht="24" thickBot="1" x14ac:dyDescent="0.3">
      <c r="A24" s="233" t="s">
        <v>32</v>
      </c>
      <c r="B24" s="234"/>
      <c r="C24" s="234"/>
      <c r="D24" s="234"/>
      <c r="E24" s="234"/>
      <c r="F24" s="234"/>
      <c r="G24" s="234"/>
      <c r="H24" s="234"/>
      <c r="I24" s="234"/>
      <c r="J24" s="234"/>
      <c r="K24" s="234"/>
      <c r="L24" s="235"/>
      <c r="M24" s="8"/>
      <c r="N24" s="40"/>
    </row>
    <row r="25" spans="1:33" ht="101.25" customHeight="1" thickBot="1" x14ac:dyDescent="0.3">
      <c r="A25" s="258" t="s">
        <v>33</v>
      </c>
      <c r="B25" s="259"/>
      <c r="C25" s="28"/>
      <c r="D25" s="260" t="s">
        <v>184</v>
      </c>
      <c r="E25" s="261"/>
      <c r="F25" s="261"/>
      <c r="G25" s="261"/>
      <c r="H25" s="261"/>
      <c r="I25" s="261"/>
      <c r="J25" s="261"/>
      <c r="K25" s="261"/>
      <c r="L25" s="262"/>
      <c r="M25" s="29"/>
      <c r="N25" s="30">
        <v>5</v>
      </c>
      <c r="P25" s="189">
        <v>37662</v>
      </c>
      <c r="Q25" s="189">
        <v>37787</v>
      </c>
      <c r="R25" s="190">
        <f>Q25-P25</f>
        <v>125</v>
      </c>
      <c r="S25" s="190">
        <f>R25/360</f>
        <v>0.34722222222222221</v>
      </c>
      <c r="T25" s="190">
        <v>0.35</v>
      </c>
      <c r="U25" s="190"/>
      <c r="V25" s="190"/>
      <c r="W25" s="190"/>
      <c r="X25" s="190"/>
      <c r="Y25" s="190"/>
      <c r="Z25" s="190"/>
      <c r="AA25" s="190"/>
      <c r="AB25" s="190"/>
      <c r="AC25" s="190"/>
      <c r="AD25" s="190"/>
      <c r="AE25" s="190"/>
      <c r="AF25" s="190"/>
      <c r="AG25" s="190"/>
    </row>
    <row r="26" spans="1:33" ht="16.5" thickBot="1" x14ac:dyDescent="0.3">
      <c r="A26" s="36"/>
      <c r="B26" s="37"/>
      <c r="C26" s="154"/>
      <c r="D26" s="39"/>
      <c r="E26" s="39"/>
      <c r="F26" s="39"/>
      <c r="G26" s="39"/>
      <c r="H26" s="39"/>
      <c r="I26" s="39"/>
      <c r="J26" s="39"/>
      <c r="K26" s="39"/>
      <c r="L26" s="39"/>
      <c r="M26" s="154"/>
      <c r="N26" s="40"/>
      <c r="P26" s="189">
        <v>38142</v>
      </c>
      <c r="Q26" s="189">
        <v>38260</v>
      </c>
      <c r="R26" s="190">
        <f>Q26-P26</f>
        <v>118</v>
      </c>
      <c r="S26" s="190">
        <f>R26/360</f>
        <v>0.32777777777777778</v>
      </c>
      <c r="T26" s="190">
        <v>0.33</v>
      </c>
      <c r="U26" s="190"/>
      <c r="V26" s="190"/>
      <c r="W26" s="190"/>
      <c r="X26" s="190"/>
      <c r="Y26" s="190"/>
      <c r="Z26" s="190"/>
      <c r="AA26" s="190"/>
      <c r="AB26" s="190"/>
      <c r="AC26" s="190"/>
      <c r="AD26" s="190"/>
      <c r="AE26" s="190"/>
      <c r="AF26" s="190"/>
      <c r="AG26" s="190"/>
    </row>
    <row r="27" spans="1:33" ht="19.5" thickTop="1" thickBot="1" x14ac:dyDescent="0.3">
      <c r="A27" s="271" t="s">
        <v>34</v>
      </c>
      <c r="B27" s="272"/>
      <c r="C27" s="272"/>
      <c r="D27" s="272"/>
      <c r="E27" s="272"/>
      <c r="F27" s="272"/>
      <c r="G27" s="272"/>
      <c r="H27" s="272"/>
      <c r="I27" s="272"/>
      <c r="J27" s="272"/>
      <c r="K27" s="272"/>
      <c r="L27" s="273"/>
      <c r="M27" s="154"/>
      <c r="N27" s="160">
        <f>IF(N25&lt;=5,N25,"EXCEDE LOS 5 PUNTOS PERMITIDOS")</f>
        <v>5</v>
      </c>
      <c r="P27" s="189">
        <v>38363</v>
      </c>
      <c r="Q27" s="189">
        <v>38747</v>
      </c>
      <c r="R27" s="190">
        <f>Q27-P27</f>
        <v>384</v>
      </c>
      <c r="S27" s="190">
        <f>R27/360</f>
        <v>1.0666666666666667</v>
      </c>
      <c r="T27" s="190">
        <v>1.06</v>
      </c>
      <c r="U27" s="190"/>
      <c r="V27" s="190"/>
      <c r="W27" s="190"/>
      <c r="X27" s="190"/>
      <c r="Y27" s="190"/>
      <c r="Z27" s="190"/>
      <c r="AA27" s="190"/>
      <c r="AB27" s="190"/>
      <c r="AC27" s="190"/>
      <c r="AD27" s="190"/>
      <c r="AE27" s="190"/>
      <c r="AF27" s="190"/>
      <c r="AG27" s="190"/>
    </row>
    <row r="28" spans="1:33" ht="15.75" thickBot="1" x14ac:dyDescent="0.3">
      <c r="A28" s="44"/>
      <c r="B28" s="45"/>
      <c r="C28" s="45"/>
      <c r="D28" s="45"/>
      <c r="E28" s="45"/>
      <c r="F28" s="45"/>
      <c r="G28" s="45"/>
      <c r="H28" s="45"/>
      <c r="I28" s="45"/>
      <c r="J28" s="45"/>
      <c r="K28" s="45"/>
      <c r="L28" s="45"/>
      <c r="M28" s="45"/>
      <c r="N28" s="40"/>
      <c r="P28" s="189">
        <v>39142</v>
      </c>
      <c r="Q28" s="189">
        <v>39447</v>
      </c>
      <c r="R28" s="190">
        <f>Q28-P28</f>
        <v>305</v>
      </c>
      <c r="S28" s="190">
        <f>R28/360</f>
        <v>0.84722222222222221</v>
      </c>
      <c r="T28" s="190">
        <v>0.85</v>
      </c>
      <c r="U28" s="190"/>
      <c r="V28" s="190"/>
      <c r="W28" s="190"/>
      <c r="X28" s="190"/>
      <c r="Y28" s="190"/>
      <c r="Z28" s="190"/>
      <c r="AA28" s="190"/>
      <c r="AB28" s="190"/>
      <c r="AC28" s="190"/>
      <c r="AD28" s="190"/>
      <c r="AE28" s="190"/>
      <c r="AF28" s="190"/>
      <c r="AG28" s="190"/>
    </row>
    <row r="29" spans="1:33" ht="24" thickBot="1" x14ac:dyDescent="0.3">
      <c r="A29" s="233" t="s">
        <v>35</v>
      </c>
      <c r="B29" s="234"/>
      <c r="C29" s="234"/>
      <c r="D29" s="234"/>
      <c r="E29" s="234"/>
      <c r="F29" s="234"/>
      <c r="G29" s="234"/>
      <c r="H29" s="234"/>
      <c r="I29" s="234"/>
      <c r="J29" s="234"/>
      <c r="K29" s="234"/>
      <c r="L29" s="235"/>
      <c r="M29" s="45"/>
      <c r="N29" s="40"/>
      <c r="P29" s="190"/>
      <c r="Q29" s="190"/>
      <c r="R29" s="190"/>
      <c r="S29" s="190">
        <f>SUM(S25:S28)</f>
        <v>2.588888888888889</v>
      </c>
      <c r="T29" s="190">
        <f>SUM(T25:T28)</f>
        <v>2.59</v>
      </c>
      <c r="U29" s="190"/>
      <c r="V29" s="190"/>
      <c r="W29" s="190"/>
      <c r="X29" s="190"/>
      <c r="Y29" s="190"/>
      <c r="Z29" s="190"/>
      <c r="AA29" s="190"/>
      <c r="AB29" s="190"/>
      <c r="AC29" s="190"/>
      <c r="AD29" s="190"/>
      <c r="AE29" s="190"/>
      <c r="AF29" s="190"/>
      <c r="AG29" s="190"/>
    </row>
    <row r="30" spans="1:33" ht="48" customHeight="1" thickBot="1" x14ac:dyDescent="0.3">
      <c r="A30" s="258" t="s">
        <v>36</v>
      </c>
      <c r="B30" s="259"/>
      <c r="C30" s="28"/>
      <c r="D30" s="260" t="s">
        <v>236</v>
      </c>
      <c r="E30" s="261"/>
      <c r="F30" s="261"/>
      <c r="G30" s="261"/>
      <c r="H30" s="261"/>
      <c r="I30" s="261"/>
      <c r="J30" s="261"/>
      <c r="K30" s="261"/>
      <c r="L30" s="262"/>
      <c r="M30" s="29"/>
      <c r="N30" s="30">
        <v>1.85</v>
      </c>
      <c r="P30" s="190"/>
      <c r="Q30" s="190"/>
      <c r="R30" s="190"/>
      <c r="S30" s="190"/>
      <c r="T30" s="190"/>
      <c r="U30" s="190"/>
      <c r="V30" s="190"/>
      <c r="W30" s="190"/>
      <c r="X30" s="190"/>
      <c r="Y30" s="190"/>
      <c r="Z30" s="190"/>
      <c r="AA30" s="190"/>
      <c r="AB30" s="190"/>
      <c r="AC30" s="190"/>
      <c r="AD30" s="190"/>
      <c r="AE30" s="190"/>
      <c r="AF30" s="190"/>
      <c r="AG30" s="190"/>
    </row>
    <row r="31" spans="1:33" ht="15.75" thickBot="1" x14ac:dyDescent="0.3">
      <c r="A31" s="46"/>
      <c r="B31" s="8"/>
      <c r="C31" s="8"/>
      <c r="D31" s="8"/>
      <c r="E31" s="8"/>
      <c r="F31" s="8"/>
      <c r="G31" s="8"/>
      <c r="H31" s="8"/>
      <c r="I31" s="8"/>
      <c r="J31" s="8"/>
      <c r="K31" s="8"/>
      <c r="L31" s="8"/>
      <c r="M31" s="8"/>
      <c r="N31" s="40"/>
      <c r="P31" s="189">
        <v>38540</v>
      </c>
      <c r="Q31" s="189">
        <v>38599</v>
      </c>
      <c r="R31" s="190">
        <f>Q31-P31</f>
        <v>59</v>
      </c>
      <c r="S31" s="190"/>
      <c r="T31" s="190"/>
      <c r="U31" s="190"/>
      <c r="V31" s="190"/>
      <c r="W31" s="190"/>
      <c r="X31" s="190"/>
      <c r="Y31" s="190"/>
      <c r="Z31" s="190"/>
      <c r="AA31" s="190"/>
      <c r="AB31" s="190"/>
      <c r="AC31" s="190"/>
      <c r="AD31" s="190"/>
      <c r="AE31" s="190"/>
      <c r="AF31" s="190"/>
      <c r="AG31" s="190"/>
    </row>
    <row r="32" spans="1:33" ht="19.5" thickTop="1" thickBot="1" x14ac:dyDescent="0.3">
      <c r="A32" s="271" t="s">
        <v>37</v>
      </c>
      <c r="B32" s="272"/>
      <c r="C32" s="272"/>
      <c r="D32" s="272"/>
      <c r="E32" s="272"/>
      <c r="F32" s="272"/>
      <c r="G32" s="272"/>
      <c r="H32" s="272"/>
      <c r="I32" s="272"/>
      <c r="J32" s="272"/>
      <c r="K32" s="272"/>
      <c r="L32" s="273"/>
      <c r="M32" s="154"/>
      <c r="N32" s="160">
        <f>IF(N30&lt;=5,N30,"EXCEDE LOS 5 PUNTOS PERMITIDOS")</f>
        <v>1.85</v>
      </c>
      <c r="P32" s="189">
        <v>38607</v>
      </c>
      <c r="Q32" s="189">
        <v>38635</v>
      </c>
      <c r="R32" s="190">
        <f t="shared" ref="R32:R44" si="0">Q32-P32</f>
        <v>28</v>
      </c>
      <c r="S32" s="190"/>
      <c r="T32" s="190"/>
      <c r="U32" s="190"/>
      <c r="V32" s="190"/>
      <c r="W32" s="190"/>
      <c r="X32" s="190"/>
      <c r="Y32" s="190"/>
      <c r="Z32" s="190"/>
      <c r="AA32" s="190"/>
      <c r="AB32" s="190"/>
      <c r="AC32" s="190"/>
      <c r="AD32" s="190"/>
      <c r="AE32" s="190"/>
      <c r="AF32" s="190"/>
      <c r="AG32" s="190"/>
    </row>
    <row r="33" spans="1:33" ht="15.75" thickBot="1" x14ac:dyDescent="0.3">
      <c r="A33" s="46"/>
      <c r="B33" s="8"/>
      <c r="C33" s="8"/>
      <c r="D33" s="8"/>
      <c r="E33" s="8"/>
      <c r="F33" s="8"/>
      <c r="G33" s="8"/>
      <c r="H33" s="8"/>
      <c r="I33" s="8"/>
      <c r="J33" s="8"/>
      <c r="K33" s="8"/>
      <c r="L33" s="8"/>
      <c r="M33" s="8"/>
      <c r="N33" s="40"/>
      <c r="P33" s="189">
        <v>38657</v>
      </c>
      <c r="Q33" s="189">
        <v>38746</v>
      </c>
      <c r="R33" s="190">
        <f t="shared" si="0"/>
        <v>89</v>
      </c>
      <c r="S33" s="190"/>
      <c r="T33" s="190"/>
      <c r="U33" s="190"/>
      <c r="V33" s="190"/>
      <c r="W33" s="190"/>
      <c r="X33" s="190"/>
      <c r="Y33" s="190"/>
      <c r="Z33" s="190"/>
      <c r="AA33" s="190"/>
      <c r="AB33" s="190"/>
      <c r="AC33" s="190"/>
      <c r="AD33" s="190"/>
      <c r="AE33" s="190"/>
      <c r="AF33" s="190"/>
      <c r="AG33" s="190"/>
    </row>
    <row r="34" spans="1:33" ht="24" thickBot="1" x14ac:dyDescent="0.3">
      <c r="A34" s="233" t="s">
        <v>38</v>
      </c>
      <c r="B34" s="234"/>
      <c r="C34" s="234"/>
      <c r="D34" s="234"/>
      <c r="E34" s="234"/>
      <c r="F34" s="234"/>
      <c r="G34" s="234"/>
      <c r="H34" s="234"/>
      <c r="I34" s="234"/>
      <c r="J34" s="234"/>
      <c r="K34" s="234"/>
      <c r="L34" s="235"/>
      <c r="M34" s="8"/>
      <c r="N34" s="40"/>
      <c r="P34" s="189">
        <v>38744</v>
      </c>
      <c r="Q34" s="189">
        <v>38818</v>
      </c>
      <c r="R34" s="190">
        <f t="shared" si="0"/>
        <v>74</v>
      </c>
      <c r="S34" s="190"/>
      <c r="T34" s="190"/>
      <c r="U34" s="190"/>
      <c r="V34" s="190"/>
      <c r="W34" s="190"/>
      <c r="X34" s="190"/>
      <c r="Y34" s="190"/>
      <c r="Z34" s="190"/>
      <c r="AA34" s="190"/>
      <c r="AB34" s="190"/>
      <c r="AC34" s="190"/>
      <c r="AD34" s="190"/>
      <c r="AE34" s="190"/>
      <c r="AF34" s="190"/>
      <c r="AG34" s="190"/>
    </row>
    <row r="35" spans="1:33" ht="39.75" customHeight="1" thickBot="1" x14ac:dyDescent="0.3">
      <c r="A35" s="263" t="s">
        <v>39</v>
      </c>
      <c r="B35" s="264"/>
      <c r="C35" s="28"/>
      <c r="D35" s="260" t="s">
        <v>185</v>
      </c>
      <c r="E35" s="261"/>
      <c r="F35" s="261"/>
      <c r="G35" s="261"/>
      <c r="H35" s="261"/>
      <c r="I35" s="261"/>
      <c r="J35" s="261"/>
      <c r="K35" s="261"/>
      <c r="L35" s="262"/>
      <c r="M35" s="29"/>
      <c r="N35" s="30">
        <v>0</v>
      </c>
      <c r="P35" s="189">
        <v>40662</v>
      </c>
      <c r="Q35" s="189">
        <v>40751</v>
      </c>
      <c r="R35" s="190">
        <f t="shared" si="0"/>
        <v>89</v>
      </c>
      <c r="S35" s="190"/>
      <c r="T35" s="190"/>
      <c r="U35" s="190"/>
      <c r="V35" s="190"/>
      <c r="W35" s="190"/>
      <c r="X35" s="190"/>
      <c r="Y35" s="190"/>
      <c r="Z35" s="190"/>
      <c r="AA35" s="190"/>
      <c r="AB35" s="190"/>
      <c r="AC35" s="190"/>
      <c r="AD35" s="190"/>
      <c r="AE35" s="190"/>
      <c r="AF35" s="190"/>
      <c r="AG35" s="190"/>
    </row>
    <row r="36" spans="1:33" ht="16.5" thickBot="1" x14ac:dyDescent="0.3">
      <c r="A36" s="36"/>
      <c r="B36" s="37"/>
      <c r="C36" s="154"/>
      <c r="D36" s="39"/>
      <c r="E36" s="39"/>
      <c r="F36" s="39"/>
      <c r="G36" s="39"/>
      <c r="H36" s="39"/>
      <c r="I36" s="39"/>
      <c r="J36" s="39"/>
      <c r="K36" s="39"/>
      <c r="L36" s="39"/>
      <c r="M36" s="154"/>
      <c r="N36" s="40"/>
      <c r="P36" s="189">
        <v>40771</v>
      </c>
      <c r="Q36" s="189">
        <v>40821</v>
      </c>
      <c r="R36" s="190">
        <f t="shared" si="0"/>
        <v>50</v>
      </c>
      <c r="S36" s="190"/>
      <c r="T36" s="190"/>
      <c r="U36" s="190"/>
      <c r="V36" s="190"/>
      <c r="W36" s="190"/>
      <c r="X36" s="190"/>
      <c r="Y36" s="190"/>
      <c r="Z36" s="190"/>
      <c r="AA36" s="190"/>
      <c r="AB36" s="190"/>
      <c r="AC36" s="190"/>
      <c r="AD36" s="190"/>
      <c r="AE36" s="190"/>
      <c r="AF36" s="190"/>
      <c r="AG36" s="190"/>
    </row>
    <row r="37" spans="1:33" ht="19.5" thickTop="1" thickBot="1" x14ac:dyDescent="0.3">
      <c r="A37" s="271" t="s">
        <v>40</v>
      </c>
      <c r="B37" s="272"/>
      <c r="C37" s="272"/>
      <c r="D37" s="272"/>
      <c r="E37" s="272"/>
      <c r="F37" s="272"/>
      <c r="G37" s="272"/>
      <c r="H37" s="272"/>
      <c r="I37" s="272"/>
      <c r="J37" s="272"/>
      <c r="K37" s="272"/>
      <c r="L37" s="273"/>
      <c r="M37" s="154"/>
      <c r="N37" s="160">
        <f>IF(N35&lt;=10,N35,"EXCEDE LOS 10 PUNTOS PERMITIDOS")</f>
        <v>0</v>
      </c>
      <c r="P37" s="189">
        <v>40884</v>
      </c>
      <c r="Q37" s="189">
        <v>40963</v>
      </c>
      <c r="R37" s="190">
        <f t="shared" si="0"/>
        <v>79</v>
      </c>
      <c r="S37" s="190"/>
      <c r="T37" s="190"/>
      <c r="U37" s="190"/>
      <c r="V37" s="190"/>
      <c r="W37" s="190"/>
      <c r="X37" s="190"/>
      <c r="Y37" s="190"/>
      <c r="Z37" s="190"/>
      <c r="AA37" s="190"/>
      <c r="AB37" s="190"/>
      <c r="AC37" s="190"/>
      <c r="AD37" s="190"/>
      <c r="AE37" s="190"/>
      <c r="AF37" s="190"/>
      <c r="AG37" s="190"/>
    </row>
    <row r="38" spans="1:33" x14ac:dyDescent="0.25">
      <c r="A38" s="46"/>
      <c r="B38" s="8"/>
      <c r="C38" s="8"/>
      <c r="D38" s="8"/>
      <c r="E38" s="8"/>
      <c r="F38" s="8"/>
      <c r="G38" s="8"/>
      <c r="H38" s="8"/>
      <c r="I38" s="8"/>
      <c r="J38" s="8"/>
      <c r="K38" s="8"/>
      <c r="L38" s="8"/>
      <c r="M38" s="8"/>
      <c r="N38" s="40"/>
      <c r="P38" s="189">
        <v>40980</v>
      </c>
      <c r="Q38" s="189">
        <v>41059</v>
      </c>
      <c r="R38" s="190">
        <f t="shared" si="0"/>
        <v>79</v>
      </c>
      <c r="S38" s="190"/>
      <c r="T38" s="190"/>
      <c r="U38" s="190"/>
      <c r="V38" s="190"/>
      <c r="W38" s="190"/>
      <c r="X38" s="190"/>
      <c r="Y38" s="190"/>
      <c r="Z38" s="190"/>
      <c r="AA38" s="190"/>
      <c r="AB38" s="190"/>
      <c r="AC38" s="190"/>
      <c r="AD38" s="190"/>
      <c r="AE38" s="190"/>
      <c r="AF38" s="190"/>
      <c r="AG38" s="190"/>
    </row>
    <row r="39" spans="1:33" ht="15.75" thickBot="1" x14ac:dyDescent="0.3">
      <c r="A39" s="46"/>
      <c r="B39" s="8"/>
      <c r="C39" s="8"/>
      <c r="D39" s="8"/>
      <c r="E39" s="8"/>
      <c r="F39" s="8"/>
      <c r="G39" s="8"/>
      <c r="H39" s="8"/>
      <c r="I39" s="8"/>
      <c r="J39" s="8"/>
      <c r="K39" s="8"/>
      <c r="L39" s="8"/>
      <c r="M39" s="8"/>
      <c r="N39" s="47"/>
      <c r="P39" s="189"/>
      <c r="Q39" s="189"/>
      <c r="R39" s="190">
        <f t="shared" si="0"/>
        <v>0</v>
      </c>
      <c r="S39" s="190"/>
      <c r="T39" s="190"/>
      <c r="U39" s="190"/>
      <c r="V39" s="190"/>
      <c r="W39" s="190"/>
      <c r="X39" s="190"/>
      <c r="Y39" s="190"/>
      <c r="Z39" s="190"/>
      <c r="AA39" s="190"/>
      <c r="AB39" s="190"/>
      <c r="AC39" s="190"/>
      <c r="AD39" s="190"/>
      <c r="AE39" s="190"/>
      <c r="AF39" s="190"/>
      <c r="AG39" s="190"/>
    </row>
    <row r="40" spans="1:33"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14.85</v>
      </c>
      <c r="P40" s="189">
        <v>41135</v>
      </c>
      <c r="Q40" s="189">
        <v>41224</v>
      </c>
      <c r="R40" s="190">
        <f t="shared" si="0"/>
        <v>89</v>
      </c>
      <c r="S40" s="190"/>
      <c r="T40" s="190"/>
      <c r="U40" s="190"/>
      <c r="V40" s="190"/>
      <c r="W40" s="190"/>
      <c r="X40" s="190"/>
      <c r="Y40" s="190"/>
      <c r="Z40" s="190"/>
      <c r="AA40" s="190"/>
      <c r="AB40" s="190"/>
      <c r="AC40" s="190"/>
      <c r="AD40" s="190"/>
      <c r="AE40" s="190"/>
      <c r="AF40" s="190"/>
      <c r="AG40" s="190"/>
    </row>
    <row r="41" spans="1:33" x14ac:dyDescent="0.25">
      <c r="A41" s="50"/>
      <c r="B41" s="8"/>
      <c r="C41" s="8"/>
      <c r="D41" s="8"/>
      <c r="E41" s="8"/>
      <c r="F41" s="8"/>
      <c r="G41" s="8"/>
      <c r="H41" s="8"/>
      <c r="I41" s="8"/>
      <c r="J41" s="8"/>
      <c r="K41" s="8"/>
      <c r="L41" s="8"/>
      <c r="M41" s="8"/>
      <c r="N41" s="51"/>
      <c r="P41" s="189">
        <v>41233</v>
      </c>
      <c r="Q41" s="189">
        <v>41332</v>
      </c>
      <c r="R41" s="190">
        <f t="shared" si="0"/>
        <v>99</v>
      </c>
      <c r="S41" s="190"/>
      <c r="T41" s="190"/>
      <c r="U41" s="190"/>
      <c r="V41" s="190"/>
      <c r="W41" s="190"/>
      <c r="X41" s="190"/>
      <c r="Y41" s="190"/>
      <c r="Z41" s="190"/>
      <c r="AA41" s="190"/>
      <c r="AB41" s="190"/>
      <c r="AC41" s="190"/>
      <c r="AD41" s="190"/>
      <c r="AE41" s="190"/>
      <c r="AF41" s="190"/>
      <c r="AG41" s="190"/>
    </row>
    <row r="42" spans="1:33" x14ac:dyDescent="0.25">
      <c r="A42" s="50"/>
      <c r="B42" s="8"/>
      <c r="C42" s="8"/>
      <c r="D42" s="8"/>
      <c r="E42" s="8"/>
      <c r="F42" s="8"/>
      <c r="G42" s="8"/>
      <c r="H42" s="8"/>
      <c r="I42" s="8"/>
      <c r="J42" s="8"/>
      <c r="K42" s="8"/>
      <c r="L42" s="8"/>
      <c r="M42" s="8"/>
      <c r="N42" s="51"/>
      <c r="P42" s="189">
        <v>41334</v>
      </c>
      <c r="Q42" s="189">
        <v>41387</v>
      </c>
      <c r="R42" s="190">
        <f t="shared" si="0"/>
        <v>53</v>
      </c>
      <c r="S42" s="190"/>
      <c r="T42" s="190"/>
      <c r="U42" s="190"/>
      <c r="V42" s="190"/>
      <c r="W42" s="190"/>
      <c r="X42" s="190"/>
      <c r="Y42" s="190"/>
      <c r="Z42" s="190"/>
      <c r="AA42" s="190"/>
      <c r="AB42" s="190"/>
      <c r="AC42" s="190"/>
      <c r="AD42" s="190"/>
      <c r="AE42" s="190"/>
      <c r="AF42" s="190"/>
      <c r="AG42" s="190"/>
    </row>
    <row r="43" spans="1:33" x14ac:dyDescent="0.25">
      <c r="A43" s="50"/>
      <c r="B43" s="8"/>
      <c r="C43" s="8"/>
      <c r="D43" s="8"/>
      <c r="E43" s="8"/>
      <c r="F43" s="8"/>
      <c r="G43" s="8"/>
      <c r="H43" s="8"/>
      <c r="I43" s="8"/>
      <c r="J43" s="8"/>
      <c r="K43" s="8"/>
      <c r="L43" s="8"/>
      <c r="M43" s="8"/>
      <c r="N43" s="51"/>
      <c r="P43" s="189">
        <v>41442</v>
      </c>
      <c r="Q43" s="189">
        <v>41486</v>
      </c>
      <c r="R43" s="190">
        <f t="shared" si="0"/>
        <v>44</v>
      </c>
      <c r="S43" s="190"/>
      <c r="T43" s="190"/>
      <c r="U43" s="190"/>
      <c r="V43" s="190"/>
      <c r="W43" s="190"/>
      <c r="X43" s="190"/>
      <c r="Y43" s="190"/>
      <c r="Z43" s="190"/>
      <c r="AA43" s="190"/>
      <c r="AB43" s="190"/>
      <c r="AC43" s="190"/>
      <c r="AD43" s="190"/>
      <c r="AE43" s="190"/>
      <c r="AF43" s="190"/>
      <c r="AG43" s="190"/>
    </row>
    <row r="44" spans="1:33" x14ac:dyDescent="0.25">
      <c r="A44" s="50"/>
      <c r="B44" s="8"/>
      <c r="C44" s="8"/>
      <c r="D44" s="8"/>
      <c r="E44" s="8"/>
      <c r="F44" s="8"/>
      <c r="G44" s="8"/>
      <c r="H44" s="8"/>
      <c r="I44" s="8"/>
      <c r="J44" s="8"/>
      <c r="K44" s="8"/>
      <c r="L44" s="8"/>
      <c r="M44" s="8"/>
      <c r="N44" s="51"/>
      <c r="P44" s="189">
        <v>41549</v>
      </c>
      <c r="Q44" s="189">
        <v>41588</v>
      </c>
      <c r="R44" s="190">
        <f t="shared" si="0"/>
        <v>39</v>
      </c>
      <c r="S44" s="190"/>
      <c r="T44" s="190"/>
      <c r="U44" s="190"/>
      <c r="V44" s="190"/>
      <c r="W44" s="190"/>
      <c r="X44" s="190"/>
      <c r="Y44" s="190"/>
      <c r="Z44" s="190"/>
      <c r="AA44" s="190"/>
      <c r="AB44" s="190"/>
      <c r="AC44" s="190"/>
      <c r="AD44" s="190"/>
      <c r="AE44" s="190"/>
      <c r="AF44" s="190"/>
      <c r="AG44" s="190"/>
    </row>
    <row r="45" spans="1:33" x14ac:dyDescent="0.25">
      <c r="A45" s="50"/>
      <c r="B45" s="8"/>
      <c r="C45" s="8"/>
      <c r="D45" s="8"/>
      <c r="E45" s="8"/>
      <c r="F45" s="8"/>
      <c r="G45" s="8"/>
      <c r="H45" s="8"/>
      <c r="I45" s="8"/>
      <c r="J45" s="8"/>
      <c r="K45" s="8"/>
      <c r="L45" s="8"/>
      <c r="M45" s="8"/>
      <c r="N45" s="51"/>
      <c r="P45" s="190"/>
      <c r="Q45" s="190"/>
      <c r="R45" s="190">
        <f>SUM(R31:R44)</f>
        <v>871</v>
      </c>
      <c r="S45" s="190">
        <f>R45/360</f>
        <v>2.4194444444444443</v>
      </c>
      <c r="T45" s="190">
        <f>2.42+2.59</f>
        <v>5.01</v>
      </c>
      <c r="U45" s="190"/>
      <c r="V45" s="190"/>
      <c r="W45" s="190"/>
      <c r="X45" s="190"/>
      <c r="Y45" s="190"/>
      <c r="Z45" s="190"/>
      <c r="AA45" s="190"/>
      <c r="AB45" s="190"/>
      <c r="AC45" s="190"/>
      <c r="AD45" s="190"/>
      <c r="AE45" s="190"/>
      <c r="AF45" s="190"/>
      <c r="AG45" s="190"/>
    </row>
    <row r="46" spans="1:33" x14ac:dyDescent="0.25">
      <c r="A46" s="50"/>
      <c r="B46" s="8"/>
      <c r="C46" s="8"/>
      <c r="D46" s="8"/>
      <c r="E46" s="8"/>
      <c r="F46" s="8"/>
      <c r="G46" s="8"/>
      <c r="H46" s="8"/>
      <c r="I46" s="8"/>
      <c r="J46" s="8"/>
      <c r="K46" s="8"/>
      <c r="L46" s="8"/>
      <c r="M46" s="8"/>
      <c r="N46" s="51"/>
      <c r="P46" s="190"/>
      <c r="Q46" s="190"/>
      <c r="R46" s="190"/>
      <c r="S46" s="190"/>
      <c r="T46" s="190"/>
      <c r="U46" s="190"/>
      <c r="V46" s="190"/>
      <c r="W46" s="190"/>
      <c r="X46" s="190"/>
      <c r="Y46" s="190"/>
      <c r="Z46" s="190"/>
      <c r="AA46" s="190"/>
      <c r="AB46" s="190"/>
      <c r="AC46" s="190"/>
      <c r="AD46" s="190"/>
      <c r="AE46" s="190"/>
      <c r="AF46" s="190"/>
      <c r="AG46" s="190"/>
    </row>
    <row r="47" spans="1:33" x14ac:dyDescent="0.25">
      <c r="A47" s="50"/>
      <c r="B47" s="8"/>
      <c r="C47" s="8"/>
      <c r="D47" s="8"/>
      <c r="E47" s="8"/>
      <c r="F47" s="8"/>
      <c r="G47" s="8"/>
      <c r="H47" s="8"/>
      <c r="I47" s="8"/>
      <c r="J47" s="8"/>
      <c r="K47" s="8"/>
      <c r="L47" s="8"/>
      <c r="M47" s="8"/>
      <c r="N47" s="51"/>
      <c r="P47" s="189">
        <v>37700</v>
      </c>
      <c r="Q47" s="189">
        <v>37815</v>
      </c>
      <c r="R47" s="190">
        <f>Q47-P47</f>
        <v>115</v>
      </c>
      <c r="S47" s="190">
        <f>R47/5</f>
        <v>23</v>
      </c>
      <c r="T47" s="190">
        <f>S47*6</f>
        <v>138</v>
      </c>
      <c r="U47" s="190">
        <f>T47/480</f>
        <v>0.28749999999999998</v>
      </c>
      <c r="V47" s="190">
        <v>0.28999999999999998</v>
      </c>
      <c r="W47" s="190"/>
      <c r="X47" s="190"/>
      <c r="Y47" s="190"/>
      <c r="Z47" s="190"/>
      <c r="AA47" s="190"/>
      <c r="AB47" s="190"/>
      <c r="AC47" s="190"/>
      <c r="AD47" s="190"/>
      <c r="AE47" s="190"/>
      <c r="AF47" s="190"/>
      <c r="AG47" s="190"/>
    </row>
    <row r="48" spans="1:33" x14ac:dyDescent="0.25">
      <c r="A48" s="50"/>
      <c r="B48" s="8"/>
      <c r="C48" s="8"/>
      <c r="D48" s="8"/>
      <c r="E48" s="8"/>
      <c r="F48" s="8"/>
      <c r="G48" s="8"/>
      <c r="H48" s="8"/>
      <c r="I48" s="8"/>
      <c r="J48" s="8"/>
      <c r="K48" s="8"/>
      <c r="L48" s="8"/>
      <c r="M48" s="8"/>
      <c r="N48" s="51"/>
      <c r="P48" s="189">
        <v>38078</v>
      </c>
      <c r="Q48" s="189">
        <v>38184</v>
      </c>
      <c r="R48" s="190">
        <f>Q48-P48</f>
        <v>106</v>
      </c>
      <c r="S48" s="190">
        <f>R48/5</f>
        <v>21.2</v>
      </c>
      <c r="T48" s="190">
        <f>S48*4</f>
        <v>84.8</v>
      </c>
      <c r="U48" s="190">
        <f>T48/480</f>
        <v>0.17666666666666667</v>
      </c>
      <c r="V48" s="190">
        <v>0.18</v>
      </c>
      <c r="W48" s="190"/>
      <c r="X48" s="190"/>
      <c r="Y48" s="190"/>
      <c r="Z48" s="190"/>
      <c r="AA48" s="190"/>
      <c r="AB48" s="190"/>
      <c r="AC48" s="190"/>
      <c r="AD48" s="190"/>
      <c r="AE48" s="190"/>
      <c r="AF48" s="190"/>
      <c r="AG48" s="190"/>
    </row>
    <row r="49" spans="1:33" x14ac:dyDescent="0.25">
      <c r="A49" s="50"/>
      <c r="B49" s="8"/>
      <c r="C49" s="8"/>
      <c r="D49" s="8"/>
      <c r="E49" s="8"/>
      <c r="F49" s="8"/>
      <c r="G49" s="8"/>
      <c r="H49" s="8"/>
      <c r="I49" s="8"/>
      <c r="J49" s="8"/>
      <c r="K49" s="8"/>
      <c r="L49" s="8"/>
      <c r="M49" s="8"/>
      <c r="N49" s="51"/>
      <c r="P49" s="189">
        <v>38602</v>
      </c>
      <c r="Q49" s="189">
        <v>38714</v>
      </c>
      <c r="R49" s="190">
        <f>Q49-P49</f>
        <v>112</v>
      </c>
      <c r="S49" s="190">
        <f>R49/5</f>
        <v>22.4</v>
      </c>
      <c r="T49" s="190">
        <f>S49*9</f>
        <v>201.6</v>
      </c>
      <c r="U49" s="190">
        <f>T49/480</f>
        <v>0.42</v>
      </c>
      <c r="V49" s="190">
        <v>0.42</v>
      </c>
      <c r="W49" s="190"/>
      <c r="X49" s="190"/>
      <c r="Y49" s="190"/>
      <c r="Z49" s="190"/>
      <c r="AA49" s="190"/>
      <c r="AB49" s="190"/>
      <c r="AC49" s="190"/>
      <c r="AD49" s="190"/>
      <c r="AE49" s="190"/>
      <c r="AF49" s="190"/>
      <c r="AG49" s="190"/>
    </row>
    <row r="50" spans="1:33" x14ac:dyDescent="0.25">
      <c r="A50" s="50"/>
      <c r="B50" s="8"/>
      <c r="C50" s="8"/>
      <c r="D50" s="8"/>
      <c r="E50" s="8"/>
      <c r="F50" s="8"/>
      <c r="G50" s="8"/>
      <c r="H50" s="8"/>
      <c r="I50" s="8"/>
      <c r="J50" s="8"/>
      <c r="K50" s="8"/>
      <c r="L50" s="8"/>
      <c r="M50" s="8"/>
      <c r="N50" s="51"/>
      <c r="P50" s="189">
        <v>39318</v>
      </c>
      <c r="Q50" s="189">
        <v>39434</v>
      </c>
      <c r="R50" s="190">
        <f>Q50-P50</f>
        <v>116</v>
      </c>
      <c r="S50" s="190">
        <f>R50/5</f>
        <v>23.2</v>
      </c>
      <c r="T50" s="190">
        <f>S50*4</f>
        <v>92.8</v>
      </c>
      <c r="U50" s="190">
        <f>T50/480</f>
        <v>0.19333333333333333</v>
      </c>
      <c r="V50" s="190">
        <v>0.19</v>
      </c>
      <c r="W50" s="190"/>
      <c r="X50" s="190"/>
      <c r="Y50" s="190"/>
      <c r="Z50" s="190"/>
      <c r="AA50" s="190"/>
      <c r="AB50" s="190"/>
      <c r="AC50" s="190"/>
      <c r="AD50" s="190"/>
      <c r="AE50" s="190"/>
      <c r="AF50" s="190"/>
      <c r="AG50" s="190"/>
    </row>
    <row r="51" spans="1:33" x14ac:dyDescent="0.25">
      <c r="A51" s="50"/>
      <c r="B51" s="8"/>
      <c r="C51" s="8"/>
      <c r="D51" s="8"/>
      <c r="E51" s="8"/>
      <c r="F51" s="8"/>
      <c r="G51" s="8"/>
      <c r="H51" s="8"/>
      <c r="I51" s="8"/>
      <c r="J51" s="8"/>
      <c r="K51" s="8"/>
      <c r="L51" s="8"/>
      <c r="M51" s="8"/>
      <c r="N51" s="51"/>
      <c r="P51" s="189">
        <v>40427</v>
      </c>
      <c r="Q51" s="189">
        <v>40509</v>
      </c>
      <c r="R51" s="190">
        <f>Q51-P51</f>
        <v>82</v>
      </c>
      <c r="S51" s="190">
        <f>R51/5</f>
        <v>16.399999999999999</v>
      </c>
      <c r="T51" s="190">
        <f>S51*8</f>
        <v>131.19999999999999</v>
      </c>
      <c r="U51" s="190">
        <f>T51/480</f>
        <v>0.27333333333333332</v>
      </c>
      <c r="V51" s="190">
        <v>0.27</v>
      </c>
      <c r="W51" s="190"/>
      <c r="X51" s="190"/>
      <c r="Y51" s="190"/>
      <c r="Z51" s="190"/>
      <c r="AA51" s="190"/>
      <c r="AB51" s="190"/>
      <c r="AC51" s="190"/>
      <c r="AD51" s="190"/>
      <c r="AE51" s="190"/>
      <c r="AF51" s="190"/>
      <c r="AG51" s="190"/>
    </row>
    <row r="52" spans="1:33" x14ac:dyDescent="0.25">
      <c r="A52" s="50"/>
      <c r="B52" s="8"/>
      <c r="C52" s="8"/>
      <c r="D52" s="8"/>
      <c r="E52" s="8"/>
      <c r="F52" s="8"/>
      <c r="G52" s="8"/>
      <c r="H52" s="8"/>
      <c r="I52" s="8"/>
      <c r="J52" s="8"/>
      <c r="K52" s="8"/>
      <c r="L52" s="8"/>
      <c r="M52" s="8"/>
      <c r="N52" s="52" t="s">
        <v>41</v>
      </c>
      <c r="P52" s="190"/>
      <c r="Q52" s="190"/>
      <c r="R52" s="190"/>
      <c r="S52" s="190"/>
      <c r="T52" s="190"/>
      <c r="U52" s="190"/>
      <c r="V52" s="190">
        <f>SUM(V47:V51)</f>
        <v>1.3499999999999999</v>
      </c>
      <c r="W52" s="190"/>
      <c r="X52" s="190"/>
      <c r="Y52" s="190"/>
      <c r="Z52" s="190"/>
      <c r="AA52" s="190"/>
      <c r="AB52" s="190"/>
      <c r="AC52" s="190"/>
      <c r="AD52" s="190"/>
      <c r="AE52" s="190"/>
      <c r="AF52" s="190"/>
      <c r="AG52" s="190"/>
    </row>
    <row r="53" spans="1:33" x14ac:dyDescent="0.25">
      <c r="A53" s="50"/>
      <c r="B53" s="8"/>
      <c r="C53" s="8"/>
      <c r="D53" s="8"/>
      <c r="E53" s="8"/>
      <c r="F53" s="8"/>
      <c r="G53" s="8"/>
      <c r="H53" s="8"/>
      <c r="I53" s="8"/>
      <c r="J53" s="8"/>
      <c r="K53" s="8"/>
      <c r="L53" s="8"/>
      <c r="M53" s="8"/>
      <c r="N53" s="51"/>
      <c r="P53" s="190"/>
      <c r="Q53" s="190"/>
      <c r="R53" s="190"/>
      <c r="S53" s="190"/>
      <c r="T53" s="190"/>
      <c r="U53" s="190"/>
      <c r="V53" s="190"/>
      <c r="W53" s="190"/>
      <c r="X53" s="190"/>
      <c r="Y53" s="190"/>
      <c r="Z53" s="190"/>
      <c r="AA53" s="190"/>
      <c r="AB53" s="190"/>
      <c r="AC53" s="190"/>
      <c r="AD53" s="190"/>
      <c r="AE53" s="190"/>
      <c r="AF53" s="190"/>
      <c r="AG53" s="190"/>
    </row>
    <row r="54" spans="1:33" ht="15.75" thickBot="1" x14ac:dyDescent="0.3">
      <c r="A54" s="50"/>
      <c r="B54" s="8"/>
      <c r="C54" s="8"/>
      <c r="D54" s="8"/>
      <c r="E54" s="8"/>
      <c r="F54" s="8"/>
      <c r="G54" s="8"/>
      <c r="H54" s="8"/>
      <c r="I54" s="8"/>
      <c r="J54" s="8"/>
      <c r="K54" s="8"/>
      <c r="L54" s="8"/>
      <c r="M54" s="8"/>
      <c r="N54" s="51"/>
      <c r="P54" s="190"/>
      <c r="Q54" s="190"/>
      <c r="R54" s="190"/>
      <c r="S54" s="190"/>
      <c r="T54" s="190"/>
      <c r="U54" s="190"/>
      <c r="V54" s="190"/>
      <c r="W54" s="190"/>
      <c r="X54" s="190"/>
      <c r="Y54" s="190"/>
      <c r="Z54" s="190"/>
      <c r="AA54" s="190"/>
      <c r="AB54" s="190"/>
      <c r="AC54" s="190"/>
      <c r="AD54" s="190"/>
      <c r="AE54" s="190"/>
      <c r="AF54" s="190"/>
      <c r="AG54" s="190"/>
    </row>
    <row r="55" spans="1:33" ht="27" thickBot="1" x14ac:dyDescent="0.3">
      <c r="A55" s="236" t="s">
        <v>42</v>
      </c>
      <c r="B55" s="237"/>
      <c r="C55" s="237"/>
      <c r="D55" s="237"/>
      <c r="E55" s="237"/>
      <c r="F55" s="237"/>
      <c r="G55" s="237"/>
      <c r="H55" s="237"/>
      <c r="I55" s="237"/>
      <c r="J55" s="237"/>
      <c r="K55" s="237"/>
      <c r="L55" s="237"/>
      <c r="M55" s="237"/>
      <c r="N55" s="238"/>
      <c r="P55" s="190"/>
      <c r="Q55" s="190"/>
      <c r="R55" s="190"/>
      <c r="S55" s="190"/>
      <c r="T55" s="190"/>
      <c r="U55" s="190"/>
      <c r="V55" s="190"/>
      <c r="W55" s="190"/>
      <c r="X55" s="190"/>
      <c r="Y55" s="190"/>
      <c r="Z55" s="190"/>
      <c r="AA55" s="190"/>
      <c r="AB55" s="190"/>
      <c r="AC55" s="190"/>
      <c r="AD55" s="190"/>
      <c r="AE55" s="190"/>
      <c r="AF55" s="190"/>
      <c r="AG55" s="190"/>
    </row>
    <row r="56" spans="1:33" ht="15.75" thickBot="1" x14ac:dyDescent="0.3">
      <c r="A56" s="46"/>
      <c r="B56" s="8"/>
      <c r="C56" s="8"/>
      <c r="D56" s="8"/>
      <c r="E56" s="8"/>
      <c r="F56" s="8"/>
      <c r="G56" s="8"/>
      <c r="H56" s="8"/>
      <c r="I56" s="8"/>
      <c r="J56" s="8"/>
      <c r="K56" s="8"/>
      <c r="L56" s="8"/>
      <c r="M56" s="8"/>
      <c r="N56" s="26"/>
      <c r="P56" s="190"/>
      <c r="Q56" s="190"/>
      <c r="R56" s="190"/>
      <c r="S56" s="190"/>
      <c r="T56" s="190"/>
      <c r="U56" s="190"/>
      <c r="V56" s="190"/>
      <c r="W56" s="190"/>
      <c r="X56" s="190"/>
      <c r="Y56" s="190"/>
      <c r="Z56" s="190"/>
      <c r="AA56" s="190"/>
      <c r="AB56" s="190"/>
      <c r="AC56" s="190"/>
      <c r="AD56" s="190"/>
      <c r="AE56" s="190"/>
      <c r="AF56" s="190"/>
      <c r="AG56" s="190"/>
    </row>
    <row r="57" spans="1:33" ht="26.25" thickBot="1" x14ac:dyDescent="0.3">
      <c r="A57" s="274" t="s">
        <v>43</v>
      </c>
      <c r="B57" s="275"/>
      <c r="C57" s="275"/>
      <c r="D57" s="275"/>
      <c r="E57" s="275"/>
      <c r="F57" s="276"/>
      <c r="G57" s="277"/>
      <c r="H57" s="53" t="s">
        <v>44</v>
      </c>
      <c r="I57" s="54" t="s">
        <v>45</v>
      </c>
      <c r="J57" s="55" t="s">
        <v>46</v>
      </c>
      <c r="K57" s="56" t="s">
        <v>47</v>
      </c>
      <c r="L57" s="157"/>
      <c r="M57" s="8"/>
      <c r="N57" s="57" t="s">
        <v>48</v>
      </c>
      <c r="P57" s="190"/>
      <c r="Q57" s="190"/>
      <c r="R57" s="190"/>
      <c r="S57" s="190"/>
      <c r="T57" s="190"/>
      <c r="U57" s="190"/>
      <c r="V57" s="190"/>
      <c r="W57" s="190"/>
      <c r="X57" s="190"/>
      <c r="Y57" s="190"/>
      <c r="Z57" s="190"/>
      <c r="AA57" s="190"/>
      <c r="AB57" s="190"/>
      <c r="AC57" s="190"/>
      <c r="AD57" s="190"/>
      <c r="AE57" s="190"/>
      <c r="AF57" s="190"/>
      <c r="AG57" s="190"/>
    </row>
    <row r="58" spans="1:33"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33" ht="16.5" thickTop="1" thickBot="1" x14ac:dyDescent="0.3">
      <c r="A59" s="63">
        <v>2</v>
      </c>
      <c r="B59" s="281" t="s">
        <v>51</v>
      </c>
      <c r="C59" s="285"/>
      <c r="D59" s="285"/>
      <c r="E59" s="285"/>
      <c r="F59" s="282"/>
      <c r="G59" s="282"/>
      <c r="H59" s="64" t="s">
        <v>50</v>
      </c>
      <c r="I59" s="65">
        <v>0</v>
      </c>
      <c r="J59" s="65">
        <v>0</v>
      </c>
      <c r="K59" s="66">
        <v>0</v>
      </c>
      <c r="L59" s="45"/>
      <c r="M59" s="45"/>
      <c r="N59" s="62">
        <f t="shared" ref="N59:N64" si="1">I59+J59+K59</f>
        <v>0</v>
      </c>
    </row>
    <row r="60" spans="1:33" ht="16.5" thickTop="1" thickBot="1" x14ac:dyDescent="0.3">
      <c r="A60" s="63">
        <v>3</v>
      </c>
      <c r="B60" s="285" t="s">
        <v>52</v>
      </c>
      <c r="C60" s="285"/>
      <c r="D60" s="285"/>
      <c r="E60" s="285"/>
      <c r="F60" s="282"/>
      <c r="G60" s="282"/>
      <c r="H60" s="64" t="s">
        <v>53</v>
      </c>
      <c r="I60" s="65">
        <v>0</v>
      </c>
      <c r="J60" s="65">
        <v>0</v>
      </c>
      <c r="K60" s="66">
        <v>0</v>
      </c>
      <c r="L60" s="45"/>
      <c r="M60" s="45"/>
      <c r="N60" s="62">
        <f t="shared" si="1"/>
        <v>0</v>
      </c>
    </row>
    <row r="61" spans="1:33" ht="16.5" thickTop="1" thickBot="1" x14ac:dyDescent="0.3">
      <c r="A61" s="63">
        <v>4</v>
      </c>
      <c r="B61" s="285" t="s">
        <v>54</v>
      </c>
      <c r="C61" s="285"/>
      <c r="D61" s="285"/>
      <c r="E61" s="285"/>
      <c r="F61" s="282"/>
      <c r="G61" s="282"/>
      <c r="H61" s="64" t="s">
        <v>53</v>
      </c>
      <c r="I61" s="65">
        <v>0</v>
      </c>
      <c r="J61" s="65">
        <v>0</v>
      </c>
      <c r="K61" s="66">
        <v>0</v>
      </c>
      <c r="L61" s="45"/>
      <c r="M61" s="45"/>
      <c r="N61" s="62">
        <f t="shared" si="1"/>
        <v>0</v>
      </c>
    </row>
    <row r="62" spans="1:33" ht="16.5" thickTop="1" thickBot="1" x14ac:dyDescent="0.3">
      <c r="A62" s="63">
        <v>5</v>
      </c>
      <c r="B62" s="285" t="s">
        <v>55</v>
      </c>
      <c r="C62" s="285"/>
      <c r="D62" s="285"/>
      <c r="E62" s="285"/>
      <c r="F62" s="282"/>
      <c r="G62" s="282"/>
      <c r="H62" s="64" t="s">
        <v>53</v>
      </c>
      <c r="I62" s="65">
        <v>0</v>
      </c>
      <c r="J62" s="65">
        <v>0</v>
      </c>
      <c r="K62" s="66">
        <v>0</v>
      </c>
      <c r="L62" s="45"/>
      <c r="M62" s="45"/>
      <c r="N62" s="62">
        <f t="shared" si="1"/>
        <v>0</v>
      </c>
    </row>
    <row r="63" spans="1:33" ht="16.5" thickTop="1" thickBot="1" x14ac:dyDescent="0.3">
      <c r="A63" s="63">
        <v>6</v>
      </c>
      <c r="B63" s="285" t="s">
        <v>56</v>
      </c>
      <c r="C63" s="285"/>
      <c r="D63" s="285"/>
      <c r="E63" s="285"/>
      <c r="F63" s="282"/>
      <c r="G63" s="282"/>
      <c r="H63" s="64" t="s">
        <v>57</v>
      </c>
      <c r="I63" s="65">
        <v>0</v>
      </c>
      <c r="J63" s="65">
        <v>0</v>
      </c>
      <c r="K63" s="66">
        <v>0</v>
      </c>
      <c r="L63" s="45"/>
      <c r="M63" s="45"/>
      <c r="N63" s="62">
        <f t="shared" si="1"/>
        <v>0</v>
      </c>
    </row>
    <row r="64" spans="1:33" ht="16.5" thickTop="1" thickBot="1" x14ac:dyDescent="0.3">
      <c r="A64" s="67">
        <v>7</v>
      </c>
      <c r="B64" s="286" t="s">
        <v>58</v>
      </c>
      <c r="C64" s="286"/>
      <c r="D64" s="286"/>
      <c r="E64" s="286"/>
      <c r="F64" s="287"/>
      <c r="G64" s="287"/>
      <c r="H64" s="68" t="s">
        <v>57</v>
      </c>
      <c r="I64" s="69">
        <v>0</v>
      </c>
      <c r="J64" s="69">
        <v>0</v>
      </c>
      <c r="K64" s="70">
        <v>0</v>
      </c>
      <c r="L64" s="45"/>
      <c r="M64" s="45"/>
      <c r="N64" s="62">
        <f t="shared" si="1"/>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57"/>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59"/>
    </row>
    <row r="75" spans="1:14" ht="26.25" thickBot="1" x14ac:dyDescent="0.3">
      <c r="A75" s="305" t="s">
        <v>68</v>
      </c>
      <c r="B75" s="306"/>
      <c r="C75" s="306"/>
      <c r="D75" s="306"/>
      <c r="E75" s="306"/>
      <c r="F75" s="306"/>
      <c r="G75" s="307"/>
      <c r="H75" s="93" t="s">
        <v>44</v>
      </c>
      <c r="I75" s="57" t="s">
        <v>45</v>
      </c>
      <c r="J75" s="157"/>
      <c r="K75" s="157"/>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57"/>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14.85</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14.85</v>
      </c>
    </row>
    <row r="98" spans="1:14" x14ac:dyDescent="0.25">
      <c r="A98" s="32"/>
      <c r="B98" s="32"/>
      <c r="C98" s="32"/>
      <c r="D98" s="32"/>
      <c r="E98" s="32"/>
      <c r="F98" s="32"/>
      <c r="G98" s="32"/>
      <c r="H98" s="32"/>
      <c r="I98" s="32"/>
      <c r="J98" s="32"/>
      <c r="K98" s="32"/>
      <c r="L98" s="32"/>
      <c r="M98" s="32"/>
      <c r="N98" s="32"/>
    </row>
  </sheetData>
  <sheetProtection algorithmName="SHA-512" hashValue="X+qBsN66g1IS+6EqqeQabqjVP/rot2R6RgwQ77jXYKjIDOf+r1+7xRdRl4u2OgTmUQXk04L0KxA8/Izs11Sgng==" saltValue="iNkhNh238faRHYpDYMKuHA=="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51181102362204722" right="0" top="0.55118110236220474" bottom="0.55118110236220474" header="0.31496062992125984" footer="0.31496062992125984"/>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98"/>
  <sheetViews>
    <sheetView zoomScaleNormal="100" workbookViewId="0">
      <selection activeCell="E4" sqref="E4"/>
    </sheetView>
  </sheetViews>
  <sheetFormatPr baseColWidth="10" defaultRowHeight="15" x14ac:dyDescent="0.25"/>
  <cols>
    <col min="1" max="1" width="9.5703125" style="6" customWidth="1"/>
    <col min="2" max="2" width="11.140625" style="6" customWidth="1"/>
    <col min="3" max="3" width="12" style="6" customWidth="1"/>
    <col min="4" max="4" width="11.42578125" style="6" hidden="1" customWidth="1"/>
    <col min="5" max="5" width="12.28515625" style="6" customWidth="1"/>
    <col min="6" max="7" width="11.42578125" style="6"/>
    <col min="8" max="8" width="13.42578125" style="6" customWidth="1"/>
    <col min="9" max="9" width="12.140625" style="6" customWidth="1"/>
    <col min="10" max="10" width="12.42578125" style="6" customWidth="1"/>
    <col min="11" max="11" width="5.5703125" style="6" customWidth="1"/>
    <col min="12" max="12" width="5.7109375" style="6" customWidth="1"/>
    <col min="13" max="13" width="5.5703125" style="6" customWidth="1"/>
    <col min="14" max="14" width="13.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41.25" customHeight="1" thickBot="1" x14ac:dyDescent="0.3">
      <c r="A2" s="224"/>
      <c r="B2" s="225"/>
      <c r="C2" s="226" t="s">
        <v>10</v>
      </c>
      <c r="D2" s="227"/>
      <c r="E2" s="227"/>
      <c r="F2" s="227"/>
      <c r="G2" s="227"/>
      <c r="H2" s="227"/>
      <c r="I2" s="227"/>
      <c r="J2" s="227"/>
      <c r="K2" s="227"/>
      <c r="L2" s="227"/>
      <c r="M2" s="227"/>
      <c r="N2" s="228"/>
      <c r="P2" s="161">
        <f ca="1">MATCH(MID(CELL("nombrearchivo",'2'!E9),FIND("]", CELL("nombrearchivo",'2'!E9),1)+1,LEN(CELL("nombrearchivo",'2'!E9))-FIND("]",CELL("nombrearchivo",'2'!E9),1)),GENERAL!A6:A55,0)</f>
        <v>6</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2"/>
      <c r="E8" s="245" t="s">
        <v>17</v>
      </c>
      <c r="F8" s="245" t="s">
        <v>18</v>
      </c>
      <c r="G8" s="245" t="s">
        <v>19</v>
      </c>
      <c r="H8" s="245" t="s">
        <v>20</v>
      </c>
      <c r="I8" s="245" t="s">
        <v>21</v>
      </c>
      <c r="J8" s="247" t="s">
        <v>22</v>
      </c>
      <c r="K8" s="163"/>
      <c r="L8" s="249"/>
      <c r="M8" s="249"/>
      <c r="N8" s="251" t="s">
        <v>23</v>
      </c>
    </row>
    <row r="9" spans="1:16" ht="31.5" customHeight="1" thickBot="1" x14ac:dyDescent="0.3">
      <c r="A9" s="241"/>
      <c r="B9" s="242"/>
      <c r="C9" s="244"/>
      <c r="D9" s="17"/>
      <c r="E9" s="246"/>
      <c r="F9" s="246"/>
      <c r="G9" s="246"/>
      <c r="H9" s="246"/>
      <c r="I9" s="246"/>
      <c r="J9" s="248"/>
      <c r="K9" s="164"/>
      <c r="L9" s="250"/>
      <c r="M9" s="250"/>
      <c r="N9" s="252"/>
    </row>
    <row r="10" spans="1:16" ht="44.25" customHeight="1" thickBot="1" x14ac:dyDescent="0.3">
      <c r="A10" s="253" t="str">
        <f ca="1">CONCATENATE((INDIRECT("GENERAL!D"&amp;P2+5))," ",((INDIRECT("GENERAL!E"&amp;P2+5))))</f>
        <v>BLANCO FLOREZ JEIMY</v>
      </c>
      <c r="B10" s="254"/>
      <c r="C10" s="19">
        <f>N14</f>
        <v>4</v>
      </c>
      <c r="D10" s="20"/>
      <c r="E10" s="21">
        <f>N16</f>
        <v>0</v>
      </c>
      <c r="F10" s="21">
        <f>N18</f>
        <v>3</v>
      </c>
      <c r="G10" s="21">
        <f>N20</f>
        <v>0</v>
      </c>
      <c r="H10" s="21">
        <f>N27</f>
        <v>5</v>
      </c>
      <c r="I10" s="21">
        <f>N32</f>
        <v>0</v>
      </c>
      <c r="J10" s="22">
        <f>N37</f>
        <v>1</v>
      </c>
      <c r="K10" s="23"/>
      <c r="L10" s="23"/>
      <c r="M10" s="23"/>
      <c r="N10" s="24">
        <f>IF( SUM(C10:J10)&lt;=30,SUM(C10:J10),"EXCEDE LOS 30 PUNTOS")</f>
        <v>13</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INGENIERIA FORESTAL /UNIVERSIDAD DISTRITAL /2001</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 xml:space="preserve">NO REGISTRA </v>
      </c>
      <c r="F16" s="266"/>
      <c r="G16" s="266"/>
      <c r="H16" s="266"/>
      <c r="I16" s="266"/>
      <c r="J16" s="266"/>
      <c r="K16" s="266"/>
      <c r="L16" s="267"/>
      <c r="M16" s="29"/>
      <c r="N16" s="30">
        <v>0</v>
      </c>
    </row>
    <row r="17" spans="1:21" ht="15.75" thickBot="1" x14ac:dyDescent="0.3">
      <c r="A17" s="31"/>
      <c r="B17" s="8"/>
      <c r="C17" s="8"/>
      <c r="D17" s="32"/>
      <c r="E17" s="8"/>
      <c r="F17" s="8"/>
      <c r="G17" s="8"/>
      <c r="H17" s="8"/>
      <c r="I17" s="8"/>
      <c r="J17" s="8"/>
      <c r="K17" s="8"/>
      <c r="L17" s="8"/>
      <c r="M17" s="8"/>
      <c r="N17" s="33"/>
    </row>
    <row r="18" spans="1:21" ht="34.5" customHeight="1" thickBot="1" x14ac:dyDescent="0.3">
      <c r="A18" s="263" t="s">
        <v>29</v>
      </c>
      <c r="B18" s="264"/>
      <c r="C18" s="28"/>
      <c r="D18" s="166"/>
      <c r="E18" s="266" t="str">
        <f ca="1">(INDIRECT("GENERAL!L"&amp;P2+5))</f>
        <v>MAGISTER EN CIENCIAS Y TECNOLOGIA DE LA MADERA /UNIVERSIDAD FEDERAL DE LAVRAS /2012</v>
      </c>
      <c r="F18" s="266"/>
      <c r="G18" s="266"/>
      <c r="H18" s="266"/>
      <c r="I18" s="266"/>
      <c r="J18" s="266"/>
      <c r="K18" s="266"/>
      <c r="L18" s="267"/>
      <c r="M18" s="29"/>
      <c r="N18" s="30">
        <v>3</v>
      </c>
    </row>
    <row r="19" spans="1:21" ht="15.75" thickBot="1" x14ac:dyDescent="0.3">
      <c r="A19" s="31"/>
      <c r="B19" s="8"/>
      <c r="C19" s="8"/>
      <c r="D19" s="8"/>
      <c r="E19" s="8"/>
      <c r="F19" s="8"/>
      <c r="G19" s="8"/>
      <c r="H19" s="8"/>
      <c r="I19" s="8"/>
      <c r="J19" s="8"/>
      <c r="K19" s="8"/>
      <c r="L19" s="8"/>
      <c r="M19" s="8"/>
      <c r="N19" s="33"/>
    </row>
    <row r="20" spans="1:21" ht="69" customHeight="1" thickBot="1" x14ac:dyDescent="0.3">
      <c r="A20" s="263" t="s">
        <v>30</v>
      </c>
      <c r="B20" s="264"/>
      <c r="C20" s="28"/>
      <c r="D20" s="268" t="str">
        <f ca="1">(INDIRECT("GENERAL!M"&amp;P2+5))</f>
        <v>NO REGISTRA</v>
      </c>
      <c r="E20" s="269"/>
      <c r="F20" s="269"/>
      <c r="G20" s="269"/>
      <c r="H20" s="269"/>
      <c r="I20" s="269"/>
      <c r="J20" s="269"/>
      <c r="K20" s="269"/>
      <c r="L20" s="270"/>
      <c r="M20" s="29"/>
      <c r="N20" s="30">
        <v>0</v>
      </c>
    </row>
    <row r="21" spans="1:21" ht="16.5" thickBot="1" x14ac:dyDescent="0.3">
      <c r="A21" s="36"/>
      <c r="B21" s="37"/>
      <c r="C21" s="167"/>
      <c r="D21" s="39"/>
      <c r="E21" s="39"/>
      <c r="F21" s="39"/>
      <c r="G21" s="39"/>
      <c r="H21" s="39"/>
      <c r="I21" s="39"/>
      <c r="J21" s="39"/>
      <c r="K21" s="39"/>
      <c r="L21" s="39"/>
      <c r="M21" s="167"/>
      <c r="N21" s="40"/>
    </row>
    <row r="22" spans="1:21" ht="19.5" thickTop="1" thickBot="1" x14ac:dyDescent="0.3">
      <c r="A22" s="271" t="s">
        <v>31</v>
      </c>
      <c r="B22" s="272"/>
      <c r="C22" s="272"/>
      <c r="D22" s="272"/>
      <c r="E22" s="272"/>
      <c r="F22" s="272"/>
      <c r="G22" s="272"/>
      <c r="H22" s="272"/>
      <c r="I22" s="272"/>
      <c r="J22" s="272"/>
      <c r="K22" s="272"/>
      <c r="L22" s="273"/>
      <c r="M22" s="8"/>
      <c r="N22" s="160">
        <f>IF( SUM(N14:N20)&lt;=10,SUM(N14:N20),"EXCEDE LOS 10 PUNTOS VALIDOS")</f>
        <v>7</v>
      </c>
    </row>
    <row r="23" spans="1:21" ht="18.75" thickBot="1" x14ac:dyDescent="0.3">
      <c r="A23" s="41"/>
      <c r="B23" s="42"/>
      <c r="C23" s="42"/>
      <c r="D23" s="42"/>
      <c r="E23" s="42"/>
      <c r="F23" s="42"/>
      <c r="G23" s="42"/>
      <c r="H23" s="42"/>
      <c r="I23" s="42"/>
      <c r="J23" s="42"/>
      <c r="K23" s="42"/>
      <c r="L23" s="42"/>
      <c r="M23" s="8"/>
      <c r="N23" s="40"/>
    </row>
    <row r="24" spans="1:21" ht="24" thickBot="1" x14ac:dyDescent="0.3">
      <c r="A24" s="233" t="s">
        <v>32</v>
      </c>
      <c r="B24" s="234"/>
      <c r="C24" s="234"/>
      <c r="D24" s="234"/>
      <c r="E24" s="234"/>
      <c r="F24" s="234"/>
      <c r="G24" s="234"/>
      <c r="H24" s="234"/>
      <c r="I24" s="234"/>
      <c r="J24" s="234"/>
      <c r="K24" s="234"/>
      <c r="L24" s="235"/>
      <c r="M24" s="8"/>
      <c r="N24" s="40"/>
      <c r="P24" s="190"/>
      <c r="Q24" s="190"/>
      <c r="R24" s="190"/>
      <c r="S24" s="190"/>
      <c r="T24" s="190"/>
      <c r="U24" s="190"/>
    </row>
    <row r="25" spans="1:21" ht="125.25" customHeight="1" thickBot="1" x14ac:dyDescent="0.3">
      <c r="A25" s="258" t="s">
        <v>33</v>
      </c>
      <c r="B25" s="259"/>
      <c r="C25" s="28"/>
      <c r="D25" s="260" t="s">
        <v>148</v>
      </c>
      <c r="E25" s="261"/>
      <c r="F25" s="261"/>
      <c r="G25" s="261"/>
      <c r="H25" s="261"/>
      <c r="I25" s="261"/>
      <c r="J25" s="261"/>
      <c r="K25" s="261"/>
      <c r="L25" s="262"/>
      <c r="M25" s="29"/>
      <c r="N25" s="30">
        <v>5</v>
      </c>
      <c r="P25" s="189">
        <v>37712</v>
      </c>
      <c r="Q25" s="189">
        <v>38548</v>
      </c>
      <c r="R25" s="190">
        <f>Q25-P25</f>
        <v>836</v>
      </c>
      <c r="S25" s="190">
        <f>R25/360</f>
        <v>2.3222222222222224</v>
      </c>
      <c r="T25" s="190"/>
      <c r="U25" s="190"/>
    </row>
    <row r="26" spans="1:21" ht="16.5" thickBot="1" x14ac:dyDescent="0.3">
      <c r="A26" s="36"/>
      <c r="B26" s="37"/>
      <c r="C26" s="167"/>
      <c r="D26" s="39"/>
      <c r="E26" s="39"/>
      <c r="F26" s="39"/>
      <c r="G26" s="39"/>
      <c r="H26" s="39"/>
      <c r="I26" s="39"/>
      <c r="J26" s="39"/>
      <c r="K26" s="39"/>
      <c r="L26" s="39"/>
      <c r="M26" s="167"/>
      <c r="N26" s="40"/>
      <c r="P26" s="189">
        <v>38646</v>
      </c>
      <c r="Q26" s="189">
        <v>40193</v>
      </c>
      <c r="R26" s="190">
        <f>Q26-P26</f>
        <v>1547</v>
      </c>
      <c r="S26" s="190">
        <f>R26/360</f>
        <v>4.2972222222222225</v>
      </c>
      <c r="T26" s="190"/>
      <c r="U26" s="190"/>
    </row>
    <row r="27" spans="1:21" ht="19.5" thickTop="1" thickBot="1" x14ac:dyDescent="0.3">
      <c r="A27" s="271" t="s">
        <v>34</v>
      </c>
      <c r="B27" s="272"/>
      <c r="C27" s="272"/>
      <c r="D27" s="272"/>
      <c r="E27" s="272"/>
      <c r="F27" s="272"/>
      <c r="G27" s="272"/>
      <c r="H27" s="272"/>
      <c r="I27" s="272"/>
      <c r="J27" s="272"/>
      <c r="K27" s="272"/>
      <c r="L27" s="273"/>
      <c r="M27" s="167"/>
      <c r="N27" s="160">
        <f>IF(N25&lt;=5,N25,"EXCEDE LOS 5 PUNTOS PERMITIDOS")</f>
        <v>5</v>
      </c>
      <c r="P27" s="189"/>
      <c r="Q27" s="189"/>
      <c r="R27" s="190"/>
      <c r="S27" s="190"/>
      <c r="T27" s="190"/>
      <c r="U27" s="190"/>
    </row>
    <row r="28" spans="1:21" ht="15.75" thickBot="1" x14ac:dyDescent="0.3">
      <c r="A28" s="44"/>
      <c r="B28" s="45"/>
      <c r="C28" s="45"/>
      <c r="D28" s="45"/>
      <c r="E28" s="45"/>
      <c r="F28" s="45"/>
      <c r="G28" s="45"/>
      <c r="H28" s="45"/>
      <c r="I28" s="45"/>
      <c r="J28" s="45"/>
      <c r="K28" s="45"/>
      <c r="L28" s="45"/>
      <c r="M28" s="45"/>
      <c r="N28" s="40"/>
      <c r="P28" s="190"/>
      <c r="Q28" s="190"/>
      <c r="R28" s="190"/>
      <c r="S28" s="190"/>
      <c r="T28" s="190"/>
      <c r="U28" s="190"/>
    </row>
    <row r="29" spans="1:21" ht="24" thickBot="1" x14ac:dyDescent="0.3">
      <c r="A29" s="233" t="s">
        <v>35</v>
      </c>
      <c r="B29" s="234"/>
      <c r="C29" s="234"/>
      <c r="D29" s="234"/>
      <c r="E29" s="234"/>
      <c r="F29" s="234"/>
      <c r="G29" s="234"/>
      <c r="H29" s="234"/>
      <c r="I29" s="234"/>
      <c r="J29" s="234"/>
      <c r="K29" s="234"/>
      <c r="L29" s="235"/>
      <c r="M29" s="45"/>
      <c r="N29" s="40"/>
      <c r="P29" s="190"/>
      <c r="Q29" s="190"/>
      <c r="R29" s="190"/>
      <c r="S29" s="190"/>
      <c r="T29" s="190"/>
      <c r="U29" s="190"/>
    </row>
    <row r="30" spans="1:21" ht="35.25" customHeight="1" thickBot="1" x14ac:dyDescent="0.3">
      <c r="A30" s="258" t="s">
        <v>36</v>
      </c>
      <c r="B30" s="259"/>
      <c r="C30" s="28"/>
      <c r="D30" s="260" t="s">
        <v>117</v>
      </c>
      <c r="E30" s="261"/>
      <c r="F30" s="261"/>
      <c r="G30" s="261"/>
      <c r="H30" s="261"/>
      <c r="I30" s="261"/>
      <c r="J30" s="261"/>
      <c r="K30" s="261"/>
      <c r="L30" s="262"/>
      <c r="M30" s="29"/>
      <c r="N30" s="30">
        <v>0</v>
      </c>
      <c r="P30" s="190"/>
      <c r="Q30" s="190"/>
      <c r="R30" s="190"/>
      <c r="S30" s="190"/>
      <c r="T30" s="190"/>
      <c r="U30" s="190"/>
    </row>
    <row r="31" spans="1:21" ht="15.75" thickBot="1" x14ac:dyDescent="0.3">
      <c r="A31" s="46"/>
      <c r="B31" s="8"/>
      <c r="C31" s="8"/>
      <c r="D31" s="8"/>
      <c r="E31" s="8"/>
      <c r="F31" s="8"/>
      <c r="G31" s="8"/>
      <c r="H31" s="8"/>
      <c r="I31" s="8"/>
      <c r="J31" s="8"/>
      <c r="K31" s="8"/>
      <c r="L31" s="8"/>
      <c r="M31" s="8"/>
      <c r="N31" s="40"/>
    </row>
    <row r="32" spans="1:21" ht="19.5" thickTop="1" thickBot="1" x14ac:dyDescent="0.3">
      <c r="A32" s="271" t="s">
        <v>37</v>
      </c>
      <c r="B32" s="272"/>
      <c r="C32" s="272"/>
      <c r="D32" s="272"/>
      <c r="E32" s="272"/>
      <c r="F32" s="272"/>
      <c r="G32" s="272"/>
      <c r="H32" s="272"/>
      <c r="I32" s="272"/>
      <c r="J32" s="272"/>
      <c r="K32" s="272"/>
      <c r="L32" s="273"/>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t="s">
        <v>149</v>
      </c>
      <c r="E35" s="261"/>
      <c r="F35" s="261"/>
      <c r="G35" s="261"/>
      <c r="H35" s="261"/>
      <c r="I35" s="261"/>
      <c r="J35" s="261"/>
      <c r="K35" s="261"/>
      <c r="L35" s="262"/>
      <c r="M35" s="29"/>
      <c r="N35" s="30">
        <v>1</v>
      </c>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71" t="s">
        <v>40</v>
      </c>
      <c r="B37" s="272"/>
      <c r="C37" s="272"/>
      <c r="D37" s="272"/>
      <c r="E37" s="272"/>
      <c r="F37" s="272"/>
      <c r="G37" s="272"/>
      <c r="H37" s="272"/>
      <c r="I37" s="272"/>
      <c r="J37" s="272"/>
      <c r="K37" s="272"/>
      <c r="L37" s="273"/>
      <c r="M37" s="167"/>
      <c r="N37" s="160">
        <f>IF(N35&lt;=10,N35,"EXCEDE LOS 10 PUNTOS PERMITIDOS")</f>
        <v>1</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13</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39" thickBot="1" x14ac:dyDescent="0.3">
      <c r="A57" s="274" t="s">
        <v>43</v>
      </c>
      <c r="B57" s="275"/>
      <c r="C57" s="275"/>
      <c r="D57" s="275"/>
      <c r="E57" s="275"/>
      <c r="F57" s="276"/>
      <c r="G57" s="277"/>
      <c r="H57" s="53" t="s">
        <v>44</v>
      </c>
      <c r="I57" s="54" t="s">
        <v>45</v>
      </c>
      <c r="J57" s="55" t="s">
        <v>46</v>
      </c>
      <c r="K57" s="56" t="s">
        <v>47</v>
      </c>
      <c r="L57" s="163"/>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39" thickBot="1" x14ac:dyDescent="0.3">
      <c r="A68" s="274" t="s">
        <v>61</v>
      </c>
      <c r="B68" s="275"/>
      <c r="C68" s="275"/>
      <c r="D68" s="275"/>
      <c r="E68" s="275"/>
      <c r="F68" s="275"/>
      <c r="G68" s="295"/>
      <c r="H68" s="78" t="s">
        <v>44</v>
      </c>
      <c r="I68" s="54" t="s">
        <v>45</v>
      </c>
      <c r="J68" s="55" t="s">
        <v>46</v>
      </c>
      <c r="K68" s="56" t="s">
        <v>47</v>
      </c>
      <c r="L68" s="163"/>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65"/>
    </row>
    <row r="75" spans="1:14" ht="26.25" thickBot="1" x14ac:dyDescent="0.3">
      <c r="A75" s="305" t="s">
        <v>68</v>
      </c>
      <c r="B75" s="306"/>
      <c r="C75" s="306"/>
      <c r="D75" s="306"/>
      <c r="E75" s="306"/>
      <c r="F75" s="306"/>
      <c r="G75" s="307"/>
      <c r="H75" s="93" t="s">
        <v>44</v>
      </c>
      <c r="I75" s="57" t="s">
        <v>45</v>
      </c>
      <c r="J75" s="163"/>
      <c r="K75" s="163"/>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3"/>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13</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13</v>
      </c>
    </row>
    <row r="98" spans="1:14" x14ac:dyDescent="0.25">
      <c r="A98" s="32"/>
      <c r="B98" s="32"/>
      <c r="C98" s="32"/>
      <c r="D98" s="32"/>
      <c r="E98" s="32"/>
      <c r="F98" s="32"/>
      <c r="G98" s="32"/>
      <c r="H98" s="32"/>
      <c r="I98" s="32"/>
      <c r="J98" s="32"/>
      <c r="K98" s="32"/>
      <c r="L98" s="32"/>
      <c r="M98" s="32"/>
      <c r="N98" s="32"/>
    </row>
  </sheetData>
  <sheetProtection algorithmName="SHA-512" hashValue="PFrzpGjEgfi6YU3KWGW1s62FKU67IqS4oGieoAMXVGZN/HM5N3WqHVR3dJ8w4nvkQ7JX5AU9oFeq3ieAdPzU+Q==" saltValue="+3GXRxLDv6bIv1P0NWgddg==" spinCount="100000" sheet="1" objects="1" scenarios="1" selectLockedCells="1" selectUnlockedCells="1"/>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31496062992125984" right="0" top="0.55118110236220474" bottom="0.55118110236220474" header="0" footer="0"/>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8"/>
  <sheetViews>
    <sheetView workbookViewId="0">
      <selection activeCell="F7" sqref="F7:F13"/>
    </sheetView>
  </sheetViews>
  <sheetFormatPr baseColWidth="10" defaultRowHeight="15" x14ac:dyDescent="0.25"/>
  <cols>
    <col min="1" max="1" width="4.7109375" customWidth="1"/>
    <col min="2" max="2" width="20.140625" customWidth="1"/>
    <col min="3" max="3" width="14" customWidth="1"/>
    <col min="4" max="4" width="23.5703125" customWidth="1"/>
    <col min="5" max="5" width="36.28515625" customWidth="1"/>
    <col min="6" max="6" width="23.42578125" customWidth="1"/>
    <col min="7" max="8" width="9.7109375" customWidth="1"/>
    <col min="9" max="9" width="14.7109375" customWidth="1"/>
    <col min="10" max="10" width="29.28515625" customWidth="1"/>
  </cols>
  <sheetData>
    <row r="1" spans="1:10" ht="18" x14ac:dyDescent="0.25">
      <c r="A1" s="353" t="s">
        <v>165</v>
      </c>
      <c r="B1" s="353"/>
      <c r="C1" s="353"/>
      <c r="D1" s="353"/>
      <c r="E1" s="353"/>
      <c r="F1" s="353"/>
      <c r="G1" s="353"/>
      <c r="H1" s="353"/>
      <c r="I1" s="353"/>
      <c r="J1" s="353"/>
    </row>
    <row r="2" spans="1:10" ht="17.25" customHeight="1" x14ac:dyDescent="0.25">
      <c r="A2" s="354" t="s">
        <v>178</v>
      </c>
      <c r="B2" s="354"/>
      <c r="C2" s="354"/>
      <c r="D2" s="354"/>
      <c r="E2" s="354"/>
      <c r="F2" s="354"/>
      <c r="G2" s="354"/>
      <c r="H2" s="354"/>
      <c r="I2" s="354"/>
      <c r="J2" s="354"/>
    </row>
    <row r="3" spans="1:10" ht="12" customHeight="1" x14ac:dyDescent="0.25">
      <c r="A3" s="188"/>
      <c r="B3" s="188"/>
      <c r="C3" s="188"/>
      <c r="D3" s="188"/>
      <c r="E3" s="188"/>
      <c r="F3" s="188"/>
      <c r="G3" s="188"/>
      <c r="H3" s="188"/>
      <c r="I3" s="188"/>
      <c r="J3" s="188"/>
    </row>
    <row r="4" spans="1:10" ht="12" customHeight="1" thickBot="1" x14ac:dyDescent="0.3">
      <c r="A4" s="168"/>
      <c r="B4" s="168"/>
      <c r="C4" s="168"/>
      <c r="D4" s="168"/>
      <c r="E4" s="168"/>
      <c r="F4" s="168"/>
      <c r="G4" s="168"/>
      <c r="H4" s="168"/>
      <c r="I4" s="168"/>
      <c r="J4" s="168"/>
    </row>
    <row r="5" spans="1:10" ht="43.5" customHeight="1" thickBot="1" x14ac:dyDescent="0.3">
      <c r="A5" s="355" t="s">
        <v>166</v>
      </c>
      <c r="B5" s="355" t="s">
        <v>167</v>
      </c>
      <c r="C5" s="355" t="s">
        <v>168</v>
      </c>
      <c r="D5" s="357" t="s">
        <v>169</v>
      </c>
      <c r="E5" s="358"/>
      <c r="F5" s="359" t="s">
        <v>170</v>
      </c>
      <c r="G5" s="357" t="s">
        <v>171</v>
      </c>
      <c r="H5" s="358"/>
      <c r="I5" s="361" t="s">
        <v>172</v>
      </c>
      <c r="J5" s="359" t="s">
        <v>6</v>
      </c>
    </row>
    <row r="6" spans="1:10" ht="15.75" thickBot="1" x14ac:dyDescent="0.3">
      <c r="A6" s="356"/>
      <c r="B6" s="356"/>
      <c r="C6" s="356"/>
      <c r="D6" s="169" t="s">
        <v>7</v>
      </c>
      <c r="E6" s="169" t="s">
        <v>8</v>
      </c>
      <c r="F6" s="360"/>
      <c r="G6" s="170" t="s">
        <v>173</v>
      </c>
      <c r="H6" s="170" t="s">
        <v>174</v>
      </c>
      <c r="I6" s="362"/>
      <c r="J6" s="360"/>
    </row>
    <row r="7" spans="1:10" ht="63.75" x14ac:dyDescent="0.25">
      <c r="A7" s="196">
        <f>+A6+1</f>
        <v>1</v>
      </c>
      <c r="B7" s="197" t="s">
        <v>182</v>
      </c>
      <c r="C7" s="347" t="s">
        <v>247</v>
      </c>
      <c r="D7" s="194" t="s">
        <v>114</v>
      </c>
      <c r="E7" s="194" t="s">
        <v>183</v>
      </c>
      <c r="F7" s="350" t="s">
        <v>179</v>
      </c>
      <c r="G7" s="171" t="s">
        <v>175</v>
      </c>
      <c r="H7" s="171"/>
      <c r="I7" s="172">
        <v>14.85</v>
      </c>
      <c r="J7" s="173" t="s">
        <v>176</v>
      </c>
    </row>
    <row r="8" spans="1:10" ht="38.25" x14ac:dyDescent="0.25">
      <c r="A8" s="198">
        <f>+A7+1</f>
        <v>2</v>
      </c>
      <c r="B8" s="199" t="s">
        <v>235</v>
      </c>
      <c r="C8" s="348"/>
      <c r="D8" s="122" t="s">
        <v>145</v>
      </c>
      <c r="E8" s="122" t="s">
        <v>146</v>
      </c>
      <c r="F8" s="351"/>
      <c r="G8" s="174" t="s">
        <v>175</v>
      </c>
      <c r="H8" s="174"/>
      <c r="I8" s="175">
        <v>13</v>
      </c>
      <c r="J8" s="176" t="s">
        <v>176</v>
      </c>
    </row>
    <row r="9" spans="1:10" ht="69" x14ac:dyDescent="0.25">
      <c r="A9" s="198">
        <f t="shared" ref="A9:A13" si="0">+A8+1</f>
        <v>3</v>
      </c>
      <c r="B9" s="199" t="s">
        <v>237</v>
      </c>
      <c r="C9" s="348"/>
      <c r="D9" s="122" t="s">
        <v>123</v>
      </c>
      <c r="E9" s="122" t="s">
        <v>124</v>
      </c>
      <c r="F9" s="351"/>
      <c r="G9" s="174"/>
      <c r="H9" s="174" t="s">
        <v>175</v>
      </c>
      <c r="I9" s="175">
        <v>0</v>
      </c>
      <c r="J9" s="176" t="s">
        <v>241</v>
      </c>
    </row>
    <row r="10" spans="1:10" ht="38.25" x14ac:dyDescent="0.25">
      <c r="A10" s="198">
        <f t="shared" si="0"/>
        <v>4</v>
      </c>
      <c r="B10" s="199" t="s">
        <v>238</v>
      </c>
      <c r="C10" s="348"/>
      <c r="D10" s="122" t="s">
        <v>130</v>
      </c>
      <c r="E10" s="122" t="s">
        <v>131</v>
      </c>
      <c r="F10" s="351"/>
      <c r="G10" s="174"/>
      <c r="H10" s="174" t="s">
        <v>175</v>
      </c>
      <c r="I10" s="175">
        <v>0</v>
      </c>
      <c r="J10" s="176" t="s">
        <v>242</v>
      </c>
    </row>
    <row r="11" spans="1:10" ht="76.5" x14ac:dyDescent="0.25">
      <c r="A11" s="198">
        <f t="shared" si="0"/>
        <v>5</v>
      </c>
      <c r="B11" s="199" t="s">
        <v>239</v>
      </c>
      <c r="C11" s="348"/>
      <c r="D11" s="122" t="s">
        <v>137</v>
      </c>
      <c r="E11" s="122" t="s">
        <v>243</v>
      </c>
      <c r="F11" s="351"/>
      <c r="G11" s="174"/>
      <c r="H11" s="174" t="s">
        <v>175</v>
      </c>
      <c r="I11" s="175">
        <v>0</v>
      </c>
      <c r="J11" s="176" t="s">
        <v>244</v>
      </c>
    </row>
    <row r="12" spans="1:10" ht="80.25" x14ac:dyDescent="0.25">
      <c r="A12" s="198">
        <f t="shared" si="0"/>
        <v>6</v>
      </c>
      <c r="B12" s="199" t="s">
        <v>240</v>
      </c>
      <c r="C12" s="348"/>
      <c r="D12" s="122" t="s">
        <v>162</v>
      </c>
      <c r="E12" s="122" t="s">
        <v>163</v>
      </c>
      <c r="F12" s="351"/>
      <c r="G12" s="174"/>
      <c r="H12" s="174" t="s">
        <v>175</v>
      </c>
      <c r="I12" s="175">
        <v>0</v>
      </c>
      <c r="J12" s="176" t="s">
        <v>245</v>
      </c>
    </row>
    <row r="13" spans="1:10" ht="102.75" thickBot="1" x14ac:dyDescent="0.3">
      <c r="A13" s="200">
        <f t="shared" si="0"/>
        <v>7</v>
      </c>
      <c r="B13" s="201" t="s">
        <v>180</v>
      </c>
      <c r="C13" s="349"/>
      <c r="D13" s="195" t="s">
        <v>105</v>
      </c>
      <c r="E13" s="195" t="s">
        <v>181</v>
      </c>
      <c r="F13" s="352"/>
      <c r="G13" s="177"/>
      <c r="H13" s="177" t="s">
        <v>175</v>
      </c>
      <c r="I13" s="178">
        <v>0</v>
      </c>
      <c r="J13" s="179" t="s">
        <v>246</v>
      </c>
    </row>
    <row r="14" spans="1:10" ht="18" x14ac:dyDescent="0.25">
      <c r="A14" s="180" t="s">
        <v>177</v>
      </c>
      <c r="B14" s="181"/>
      <c r="C14" s="181"/>
      <c r="D14" s="181"/>
      <c r="E14" s="181"/>
      <c r="F14" s="182"/>
      <c r="G14" s="183"/>
      <c r="H14" s="184"/>
      <c r="I14" s="185"/>
      <c r="J14" s="186"/>
    </row>
    <row r="15" spans="1:10" x14ac:dyDescent="0.25">
      <c r="B15" s="187"/>
    </row>
    <row r="18" spans="2:2" x14ac:dyDescent="0.25">
      <c r="B18" s="187"/>
    </row>
  </sheetData>
  <sheetProtection algorithmName="SHA-512" hashValue="cN5Ts1+mq4Nj94tz6SohuC/mOlnEes51JD2HHnpWaBilL5i/NW+fO1DqB3SJCw7Uy7UcNJZucOmQn8olkvXGEw==" saltValue="Wsrg9D7gc/M0EOofzcet9Q==" spinCount="100000" sheet="1" objects="1" scenarios="1" selectLockedCells="1" selectUnlockedCells="1"/>
  <mergeCells count="12">
    <mergeCell ref="C7:C13"/>
    <mergeCell ref="F7:F13"/>
    <mergeCell ref="A1:J1"/>
    <mergeCell ref="A2:J2"/>
    <mergeCell ref="A5:A6"/>
    <mergeCell ref="B5:B6"/>
    <mergeCell ref="C5:C6"/>
    <mergeCell ref="D5:E5"/>
    <mergeCell ref="F5:F6"/>
    <mergeCell ref="G5:H5"/>
    <mergeCell ref="I5:I6"/>
    <mergeCell ref="J5:J6"/>
  </mergeCells>
  <pageMargins left="0.31496062992125984" right="0" top="0.35433070866141736" bottom="0.35433070866141736" header="0" footer="0"/>
  <pageSetup paperSize="14"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K17" sqref="K17"/>
    </sheetView>
  </sheetViews>
  <sheetFormatPr baseColWidth="10" defaultRowHeight="15" x14ac:dyDescent="0.25"/>
  <sheetData/>
  <sheetProtection algorithmName="SHA-512" hashValue="6vLwhOJMBeMAtT7i2WuFZKy+d9df+12/DP5DGZWiNAdWy2o94drDNpU7IK9gFSjTzjperzHdgXhm98X072kaHA==" saltValue="C1zsCaiv2q75dtYnyVRfug==" spinCount="100000"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10"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MID(CELL("nombrearchivo",'3'!E9),FIND("]", CELL("nombrearchivo",'3'!E9),1)+1,LEN(CELL("nombrearchivo",'3'!E9))-FIND("]",CELL("nombrearchivo",'3'!E9),1))</f>
        <v>3</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6"/>
      <c r="E8" s="245" t="s">
        <v>17</v>
      </c>
      <c r="F8" s="245" t="s">
        <v>18</v>
      </c>
      <c r="G8" s="245" t="s">
        <v>19</v>
      </c>
      <c r="H8" s="245" t="s">
        <v>20</v>
      </c>
      <c r="I8" s="245" t="s">
        <v>21</v>
      </c>
      <c r="J8" s="247" t="s">
        <v>22</v>
      </c>
      <c r="K8" s="157"/>
      <c r="L8" s="249"/>
      <c r="M8" s="249"/>
      <c r="N8" s="251" t="s">
        <v>23</v>
      </c>
    </row>
    <row r="9" spans="1:16" ht="31.5" customHeight="1" thickBot="1" x14ac:dyDescent="0.3">
      <c r="A9" s="241"/>
      <c r="B9" s="242"/>
      <c r="C9" s="244"/>
      <c r="D9" s="17"/>
      <c r="E9" s="246"/>
      <c r="F9" s="246"/>
      <c r="G9" s="246"/>
      <c r="H9" s="246"/>
      <c r="I9" s="246"/>
      <c r="J9" s="248"/>
      <c r="K9" s="158"/>
      <c r="L9" s="250"/>
      <c r="M9" s="250"/>
      <c r="N9" s="252"/>
    </row>
    <row r="10" spans="1:16" ht="44.25" customHeight="1" thickBot="1" x14ac:dyDescent="0.3">
      <c r="A10" s="253" t="str">
        <f ca="1">CONCATENATE((INDIRECT("GENERAL!D"&amp;P2+5))," ",((INDIRECT("GENERAL!E"&amp;P2+5))))</f>
        <v>GARCIA ANDRADE WILLIAM FERNANDO</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INGENIERO FORESTAL/ UNIVERSIDAD DEL TOLIMA/1998</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 xml:space="preserve">NO REGISTRA </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55"/>
      <c r="E18" s="266" t="str">
        <f ca="1">(INDIRECT("GENERAL!L"&amp;P2+5))</f>
        <v>MAESTRIA EN CIENCIA E INGENIIERIA DE PROCESOS DE RECURSOS NATURALES/UNIVERSIDAD DE SHIMANE (JAPON)/2007</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NO REGISTRA</v>
      </c>
      <c r="E20" s="269"/>
      <c r="F20" s="269"/>
      <c r="G20" s="269"/>
      <c r="H20" s="269"/>
      <c r="I20" s="269"/>
      <c r="J20" s="269"/>
      <c r="K20" s="269"/>
      <c r="L20" s="270"/>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1" t="s">
        <v>34</v>
      </c>
      <c r="B27" s="272"/>
      <c r="C27" s="272"/>
      <c r="D27" s="272"/>
      <c r="E27" s="272"/>
      <c r="F27" s="272"/>
      <c r="G27" s="272"/>
      <c r="H27" s="272"/>
      <c r="I27" s="272"/>
      <c r="J27" s="272"/>
      <c r="K27" s="272"/>
      <c r="L27" s="273"/>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1" t="s">
        <v>40</v>
      </c>
      <c r="B37" s="272"/>
      <c r="C37" s="272"/>
      <c r="D37" s="272"/>
      <c r="E37" s="272"/>
      <c r="F37" s="272"/>
      <c r="G37" s="272"/>
      <c r="H37" s="272"/>
      <c r="I37" s="272"/>
      <c r="J37" s="272"/>
      <c r="K37" s="272"/>
      <c r="L37" s="273"/>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57"/>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59"/>
    </row>
    <row r="75" spans="1:14" ht="26.25" thickBot="1" x14ac:dyDescent="0.3">
      <c r="A75" s="305" t="s">
        <v>68</v>
      </c>
      <c r="B75" s="306"/>
      <c r="C75" s="306"/>
      <c r="D75" s="306"/>
      <c r="E75" s="306"/>
      <c r="F75" s="306"/>
      <c r="G75" s="307"/>
      <c r="H75" s="93" t="s">
        <v>44</v>
      </c>
      <c r="I75" s="57" t="s">
        <v>45</v>
      </c>
      <c r="J75" s="157"/>
      <c r="K75" s="157"/>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57"/>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4"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MID(CELL("nombrearchivo",'4'!E9),FIND("]", CELL("nombrearchivo",'4'!E9),1)+1,LEN(CELL("nombrearchivo",'4'!E9))-FIND("]",CELL("nombrearchivo",'4'!E9),1))</f>
        <v>4</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6"/>
      <c r="E8" s="245" t="s">
        <v>17</v>
      </c>
      <c r="F8" s="245" t="s">
        <v>18</v>
      </c>
      <c r="G8" s="245" t="s">
        <v>19</v>
      </c>
      <c r="H8" s="245" t="s">
        <v>20</v>
      </c>
      <c r="I8" s="245" t="s">
        <v>21</v>
      </c>
      <c r="J8" s="247" t="s">
        <v>22</v>
      </c>
      <c r="K8" s="157"/>
      <c r="L8" s="249"/>
      <c r="M8" s="249"/>
      <c r="N8" s="251" t="s">
        <v>23</v>
      </c>
    </row>
    <row r="9" spans="1:16" ht="31.5" customHeight="1" thickBot="1" x14ac:dyDescent="0.3">
      <c r="A9" s="241"/>
      <c r="B9" s="242"/>
      <c r="C9" s="244"/>
      <c r="D9" s="17"/>
      <c r="E9" s="246"/>
      <c r="F9" s="246"/>
      <c r="G9" s="246"/>
      <c r="H9" s="246"/>
      <c r="I9" s="246"/>
      <c r="J9" s="248"/>
      <c r="K9" s="158"/>
      <c r="L9" s="250"/>
      <c r="M9" s="250"/>
      <c r="N9" s="252"/>
    </row>
    <row r="10" spans="1:16" ht="44.25" customHeight="1" thickBot="1" x14ac:dyDescent="0.3">
      <c r="A10" s="253" t="str">
        <f ca="1">CONCATENATE((INDIRECT("GENERAL!D"&amp;P2+5))," ",((INDIRECT("GENERAL!E"&amp;P2+5))))</f>
        <v>ALDANA MORENO JENNY ASTRID</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INGENIERIA FORESTAL/UNIVERSIDAD DEL TOLIMA/2008</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ESPECIALISTA EN PRODUCCION TRANSFORMACION Y COMERCIALIZACION DE LA MADERA/ UNIVERSIDAD DEL TOLIMA/2010</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55"/>
      <c r="E18" s="266" t="str">
        <f ca="1">(INDIRECT("GENERAL!L"&amp;P2+5))</f>
        <v>NO REGISTRA</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NO REGISTRA</v>
      </c>
      <c r="E20" s="269"/>
      <c r="F20" s="269"/>
      <c r="G20" s="269"/>
      <c r="H20" s="269"/>
      <c r="I20" s="269"/>
      <c r="J20" s="269"/>
      <c r="K20" s="269"/>
      <c r="L20" s="270"/>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1" t="s">
        <v>34</v>
      </c>
      <c r="B27" s="272"/>
      <c r="C27" s="272"/>
      <c r="D27" s="272"/>
      <c r="E27" s="272"/>
      <c r="F27" s="272"/>
      <c r="G27" s="272"/>
      <c r="H27" s="272"/>
      <c r="I27" s="272"/>
      <c r="J27" s="272"/>
      <c r="K27" s="272"/>
      <c r="L27" s="273"/>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1" t="s">
        <v>40</v>
      </c>
      <c r="B37" s="272"/>
      <c r="C37" s="272"/>
      <c r="D37" s="272"/>
      <c r="E37" s="272"/>
      <c r="F37" s="272"/>
      <c r="G37" s="272"/>
      <c r="H37" s="272"/>
      <c r="I37" s="272"/>
      <c r="J37" s="272"/>
      <c r="K37" s="272"/>
      <c r="L37" s="273"/>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57"/>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59"/>
    </row>
    <row r="75" spans="1:14" ht="26.25" thickBot="1" x14ac:dyDescent="0.3">
      <c r="A75" s="305" t="s">
        <v>68</v>
      </c>
      <c r="B75" s="306"/>
      <c r="C75" s="306"/>
      <c r="D75" s="306"/>
      <c r="E75" s="306"/>
      <c r="F75" s="306"/>
      <c r="G75" s="307"/>
      <c r="H75" s="93" t="s">
        <v>44</v>
      </c>
      <c r="I75" s="57" t="s">
        <v>45</v>
      </c>
      <c r="J75" s="157"/>
      <c r="K75" s="157"/>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57"/>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4"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MID(CELL("nombrearchivo",'5'!E9),FIND("]", CELL("nombrearchivo",'5'!E9),1)+1,LEN(CELL("nombrearchivo",'5'!E9))-FIND("]",CELL("nombrearchivo",'5'!E9),1))</f>
        <v>5</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6"/>
      <c r="E8" s="245" t="s">
        <v>17</v>
      </c>
      <c r="F8" s="245" t="s">
        <v>18</v>
      </c>
      <c r="G8" s="245" t="s">
        <v>19</v>
      </c>
      <c r="H8" s="245" t="s">
        <v>20</v>
      </c>
      <c r="I8" s="245" t="s">
        <v>21</v>
      </c>
      <c r="J8" s="247" t="s">
        <v>22</v>
      </c>
      <c r="K8" s="157"/>
      <c r="L8" s="249"/>
      <c r="M8" s="249"/>
      <c r="N8" s="251" t="s">
        <v>23</v>
      </c>
    </row>
    <row r="9" spans="1:16" ht="31.5" customHeight="1" thickBot="1" x14ac:dyDescent="0.3">
      <c r="A9" s="241"/>
      <c r="B9" s="242"/>
      <c r="C9" s="244"/>
      <c r="D9" s="17"/>
      <c r="E9" s="246"/>
      <c r="F9" s="246"/>
      <c r="G9" s="246"/>
      <c r="H9" s="246"/>
      <c r="I9" s="246"/>
      <c r="J9" s="248"/>
      <c r="K9" s="158"/>
      <c r="L9" s="250"/>
      <c r="M9" s="250"/>
      <c r="N9" s="252"/>
    </row>
    <row r="10" spans="1:16" ht="44.25" customHeight="1" thickBot="1" x14ac:dyDescent="0.3">
      <c r="A10" s="253" t="str">
        <f ca="1">CONCATENATE((INDIRECT("GENERAL!D"&amp;P2+5))," ",((INDIRECT("GENERAL!E"&amp;P2+5))))</f>
        <v>BRICEÑO JIMENEZ ANA MARIA</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INGENIERO FORESTAL/ UNIVERSIDAD DEL TOLIMA/2008</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 xml:space="preserve">NO REGISTRA </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55"/>
      <c r="E18" s="266" t="str">
        <f ca="1">(INDIRECT("GENERAL!L"&amp;P2+5))</f>
        <v>MAGISTER EN CIENCIAS BIOLOGICAS /UNIVERSIDAD DEL TOLIMA/2010</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DOCTORA EN CIENCIAS - BIOLOGIA/ UNIVERSIDAD NACIONAL DE COLOMBIA/PENDIENTE TITULO DEL DOCTORADO</v>
      </c>
      <c r="E20" s="269"/>
      <c r="F20" s="269"/>
      <c r="G20" s="269"/>
      <c r="H20" s="269"/>
      <c r="I20" s="269"/>
      <c r="J20" s="269"/>
      <c r="K20" s="269"/>
      <c r="L20" s="270"/>
      <c r="M20" s="29"/>
      <c r="N20" s="30"/>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1" t="s">
        <v>34</v>
      </c>
      <c r="B27" s="272"/>
      <c r="C27" s="272"/>
      <c r="D27" s="272"/>
      <c r="E27" s="272"/>
      <c r="F27" s="272"/>
      <c r="G27" s="272"/>
      <c r="H27" s="272"/>
      <c r="I27" s="272"/>
      <c r="J27" s="272"/>
      <c r="K27" s="272"/>
      <c r="L27" s="273"/>
      <c r="M27" s="154"/>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54"/>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1" t="s">
        <v>40</v>
      </c>
      <c r="B37" s="272"/>
      <c r="C37" s="272"/>
      <c r="D37" s="272"/>
      <c r="E37" s="272"/>
      <c r="F37" s="272"/>
      <c r="G37" s="272"/>
      <c r="H37" s="272"/>
      <c r="I37" s="272"/>
      <c r="J37" s="272"/>
      <c r="K37" s="272"/>
      <c r="L37" s="273"/>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57"/>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59"/>
    </row>
    <row r="75" spans="1:14" ht="26.25" thickBot="1" x14ac:dyDescent="0.3">
      <c r="A75" s="305" t="s">
        <v>68</v>
      </c>
      <c r="B75" s="306"/>
      <c r="C75" s="306"/>
      <c r="D75" s="306"/>
      <c r="E75" s="306"/>
      <c r="F75" s="306"/>
      <c r="G75" s="307"/>
      <c r="H75" s="93" t="s">
        <v>44</v>
      </c>
      <c r="I75" s="57" t="s">
        <v>45</v>
      </c>
      <c r="J75" s="157"/>
      <c r="K75" s="157"/>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57"/>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MID(CELL("nombrearchivo",'7'!E9),FIND("]", CELL("nombrearchivo",'7'!E9),1)+1,LEN(CELL("nombrearchivo",'7'!E9))-FIND("]",CELL("nombrearchivo",'7'!E9),1))</f>
        <v>7</v>
      </c>
    </row>
    <row r="3" spans="1:16" ht="15.75" x14ac:dyDescent="0.25">
      <c r="A3" s="229" t="s">
        <v>11</v>
      </c>
      <c r="B3" s="230"/>
      <c r="C3" s="230"/>
      <c r="D3" s="230"/>
      <c r="E3" s="7" t="str">
        <f>GENERAL!Z$2</f>
        <v>PLANTA</v>
      </c>
      <c r="F3" s="231"/>
      <c r="G3" s="231"/>
      <c r="H3" s="231"/>
      <c r="I3" s="231"/>
      <c r="J3" s="231"/>
      <c r="K3" s="231"/>
      <c r="L3" s="231"/>
      <c r="M3" s="231"/>
      <c r="N3" s="232"/>
    </row>
    <row r="4" spans="1:16" ht="15.75" x14ac:dyDescent="0.25">
      <c r="A4" s="218" t="s">
        <v>12</v>
      </c>
      <c r="B4" s="219"/>
      <c r="C4" s="219"/>
      <c r="D4" s="219"/>
      <c r="E4" s="8" t="str">
        <f>GENERAL!A$2</f>
        <v>IF-P-02-1</v>
      </c>
      <c r="F4" s="220"/>
      <c r="G4" s="220"/>
      <c r="H4" s="220"/>
      <c r="I4" s="220"/>
      <c r="J4" s="220"/>
      <c r="K4" s="220"/>
      <c r="L4" s="220"/>
      <c r="M4" s="220"/>
      <c r="N4" s="221"/>
    </row>
    <row r="5" spans="1:16" ht="15.75" x14ac:dyDescent="0.25">
      <c r="A5" s="218" t="s">
        <v>13</v>
      </c>
      <c r="B5" s="219"/>
      <c r="C5" s="219"/>
      <c r="D5" s="219"/>
      <c r="E5" s="8" t="str">
        <f>GENERAL!A$1</f>
        <v>INGENIERÍA FORESTAL</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2"/>
      <c r="E8" s="245" t="s">
        <v>17</v>
      </c>
      <c r="F8" s="245" t="s">
        <v>18</v>
      </c>
      <c r="G8" s="245" t="s">
        <v>19</v>
      </c>
      <c r="H8" s="245" t="s">
        <v>20</v>
      </c>
      <c r="I8" s="245" t="s">
        <v>21</v>
      </c>
      <c r="J8" s="247" t="s">
        <v>22</v>
      </c>
      <c r="K8" s="163"/>
      <c r="L8" s="249"/>
      <c r="M8" s="249"/>
      <c r="N8" s="251" t="s">
        <v>23</v>
      </c>
    </row>
    <row r="9" spans="1:16" ht="31.5" customHeight="1" thickBot="1" x14ac:dyDescent="0.3">
      <c r="A9" s="241"/>
      <c r="B9" s="242"/>
      <c r="C9" s="244"/>
      <c r="D9" s="17"/>
      <c r="E9" s="246"/>
      <c r="F9" s="246"/>
      <c r="G9" s="246"/>
      <c r="H9" s="246"/>
      <c r="I9" s="246"/>
      <c r="J9" s="248"/>
      <c r="K9" s="164"/>
      <c r="L9" s="250"/>
      <c r="M9" s="250"/>
      <c r="N9" s="252"/>
    </row>
    <row r="10" spans="1:16" ht="44.25" customHeight="1" thickBot="1" x14ac:dyDescent="0.3">
      <c r="A10" s="253" t="str">
        <f ca="1">CONCATENATE((INDIRECT("GENERAL!D"&amp;P2+5))," ",((INDIRECT("GENERAL!E"&amp;P2+5))))</f>
        <v>MORENO GARCIA NORMAN RENE</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INGENIERO FORESTAL/UNIVERSIDAD DE TALCA (CHILE)/2009</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66"/>
      <c r="E18" s="266" t="str">
        <f ca="1">(INDIRECT("GENERAL!L"&amp;P2+5))</f>
        <v>NO REGISTRA</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DOCTOR EUROPEO/ UNIVERSIDAD DE CORDOBA (ESPAÑA)/PENDIENTE DE OBTENER EL TITULO</v>
      </c>
      <c r="E20" s="269"/>
      <c r="F20" s="269"/>
      <c r="G20" s="269"/>
      <c r="H20" s="269"/>
      <c r="I20" s="269"/>
      <c r="J20" s="269"/>
      <c r="K20" s="269"/>
      <c r="L20" s="270"/>
      <c r="M20" s="29"/>
      <c r="N20" s="30"/>
    </row>
    <row r="21" spans="1:17" ht="16.5" thickBot="1" x14ac:dyDescent="0.3">
      <c r="A21" s="36"/>
      <c r="B21" s="37"/>
      <c r="C21" s="167"/>
      <c r="D21" s="39"/>
      <c r="E21" s="39"/>
      <c r="F21" s="39"/>
      <c r="G21" s="39"/>
      <c r="H21" s="39"/>
      <c r="I21" s="39"/>
      <c r="J21" s="39"/>
      <c r="K21" s="39"/>
      <c r="L21" s="39"/>
      <c r="M21" s="167"/>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67"/>
      <c r="D26" s="39"/>
      <c r="E26" s="39"/>
      <c r="F26" s="39"/>
      <c r="G26" s="39"/>
      <c r="H26" s="39"/>
      <c r="I26" s="39"/>
      <c r="J26" s="39"/>
      <c r="K26" s="39"/>
      <c r="L26" s="39"/>
      <c r="M26" s="167"/>
      <c r="N26" s="40"/>
    </row>
    <row r="27" spans="1:17" ht="19.5" thickTop="1" thickBot="1" x14ac:dyDescent="0.3">
      <c r="A27" s="271" t="s">
        <v>34</v>
      </c>
      <c r="B27" s="272"/>
      <c r="C27" s="272"/>
      <c r="D27" s="272"/>
      <c r="E27" s="272"/>
      <c r="F27" s="272"/>
      <c r="G27" s="272"/>
      <c r="H27" s="272"/>
      <c r="I27" s="272"/>
      <c r="J27" s="272"/>
      <c r="K27" s="272"/>
      <c r="L27" s="273"/>
      <c r="M27" s="167"/>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67"/>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67"/>
      <c r="D36" s="39"/>
      <c r="E36" s="39"/>
      <c r="F36" s="39"/>
      <c r="G36" s="39"/>
      <c r="H36" s="39"/>
      <c r="I36" s="39"/>
      <c r="J36" s="39"/>
      <c r="K36" s="39"/>
      <c r="L36" s="39"/>
      <c r="M36" s="167"/>
      <c r="N36" s="40"/>
    </row>
    <row r="37" spans="1:14" ht="19.5" thickTop="1" thickBot="1" x14ac:dyDescent="0.3">
      <c r="A37" s="271" t="s">
        <v>40</v>
      </c>
      <c r="B37" s="272"/>
      <c r="C37" s="272"/>
      <c r="D37" s="272"/>
      <c r="E37" s="272"/>
      <c r="F37" s="272"/>
      <c r="G37" s="272"/>
      <c r="H37" s="272"/>
      <c r="I37" s="272"/>
      <c r="J37" s="272"/>
      <c r="K37" s="272"/>
      <c r="L37" s="273"/>
      <c r="M37" s="167"/>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3"/>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3"/>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65"/>
    </row>
    <row r="75" spans="1:14" ht="26.25" thickBot="1" x14ac:dyDescent="0.3">
      <c r="A75" s="305" t="s">
        <v>68</v>
      </c>
      <c r="B75" s="306"/>
      <c r="C75" s="306"/>
      <c r="D75" s="306"/>
      <c r="E75" s="306"/>
      <c r="F75" s="306"/>
      <c r="G75" s="307"/>
      <c r="H75" s="93" t="s">
        <v>44</v>
      </c>
      <c r="I75" s="57" t="s">
        <v>45</v>
      </c>
      <c r="J75" s="163"/>
      <c r="K75" s="163"/>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3"/>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GENERAL</vt:lpstr>
      <vt:lpstr>1</vt:lpstr>
      <vt:lpstr>2</vt:lpstr>
      <vt:lpstr>EVALUACIÓN DEL PERFIL</vt:lpstr>
      <vt:lpstr>INFORMACIÓN IMPORTANTE</vt:lpstr>
      <vt:lpstr>3</vt:lpstr>
      <vt:lpstr>4</vt:lpstr>
      <vt:lpstr>5</vt:lpstr>
      <vt:lpstr>7</vt:lpstr>
      <vt:lpstr>8</vt:lpstr>
      <vt:lpstr>11</vt:lpstr>
      <vt:lpstr>9</vt:lpstr>
      <vt:lpstr>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2014-04-24T18:23:07Z</cp:lastPrinted>
  <dcterms:created xsi:type="dcterms:W3CDTF">2014-02-18T13:10:52Z</dcterms:created>
  <dcterms:modified xsi:type="dcterms:W3CDTF">2014-04-30T02:54:59Z</dcterms:modified>
</cp:coreProperties>
</file>