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ublicado\Preseleccion\PARA PUBLICAR ESTEBAN\CE\"/>
    </mc:Choice>
  </mc:AlternateContent>
  <workbookProtection workbookPassword="E57A" lockStructure="1"/>
  <bookViews>
    <workbookView xWindow="0" yWindow="0" windowWidth="20730" windowHeight="11760" tabRatio="500" firstSheet="1" activeTab="3"/>
  </bookViews>
  <sheets>
    <sheet name="GENERAL" sheetId="1" state="hidden" r:id="rId1"/>
    <sheet name="1" sheetId="26" r:id="rId2"/>
    <sheet name="2" sheetId="19" r:id="rId3"/>
    <sheet name="3" sheetId="2" r:id="rId4"/>
    <sheet name="4" sheetId="28" r:id="rId5"/>
    <sheet name="5" sheetId="20" r:id="rId6"/>
    <sheet name="6" sheetId="27" r:id="rId7"/>
    <sheet name="7" sheetId="25" r:id="rId8"/>
    <sheet name="8" sheetId="31" r:id="rId9"/>
    <sheet name="9" sheetId="22" r:id="rId10"/>
    <sheet name="10" sheetId="29" r:id="rId11"/>
    <sheet name="11" sheetId="23" r:id="rId12"/>
    <sheet name="12" sheetId="30" r:id="rId13"/>
    <sheet name="13" sheetId="32" r:id="rId14"/>
    <sheet name="97" sheetId="21" state="hidden" r:id="rId15"/>
    <sheet name="98" sheetId="18" state="hidden" r:id="rId16"/>
    <sheet name="16" sheetId="33" state="hidden" r:id="rId17"/>
    <sheet name="EVALUACIÓN DEL PERFIL" sheetId="24" r:id="rId18"/>
    <sheet name="INFORMACIÓN IMPORTANTE" sheetId="34" r:id="rId19"/>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28" l="1"/>
  <c r="N25" i="28"/>
  <c r="A8" i="24" l="1"/>
  <c r="A9" i="24"/>
  <c r="A10" i="24"/>
  <c r="A11" i="24" s="1"/>
  <c r="A12" i="24" s="1"/>
  <c r="A13" i="24" s="1"/>
  <c r="A14" i="24" s="1"/>
  <c r="N25" i="20" l="1"/>
  <c r="P2" i="32" l="1"/>
  <c r="P2" i="30"/>
  <c r="P2" i="23"/>
  <c r="P2" i="29"/>
  <c r="P2" i="22"/>
  <c r="P2" i="31"/>
  <c r="P2" i="25"/>
  <c r="P2" i="27"/>
  <c r="P2" i="28"/>
  <c r="P2" i="20"/>
  <c r="P2" i="2"/>
  <c r="P2" i="19"/>
  <c r="P2" i="26"/>
  <c r="A6" i="24" l="1"/>
  <c r="A7" i="24" s="1"/>
  <c r="A15" i="24" l="1"/>
  <c r="A16" i="24" s="1"/>
  <c r="A17" i="24" s="1"/>
  <c r="A18" i="24" s="1"/>
  <c r="A19" i="24" s="1"/>
  <c r="A20" i="24" s="1"/>
  <c r="A21" i="24" s="1"/>
  <c r="N30" i="23"/>
  <c r="N30" i="32" l="1"/>
  <c r="N35" i="25"/>
  <c r="N25" i="19"/>
  <c r="N30" i="29"/>
  <c r="N25" i="27"/>
  <c r="N30" i="31"/>
  <c r="N25" i="31"/>
  <c r="N35" i="2"/>
  <c r="N25" i="23"/>
  <c r="N35" i="32" l="1"/>
  <c r="N35" i="27" l="1"/>
  <c r="N35" i="31" l="1"/>
  <c r="N37" i="31" s="1"/>
  <c r="J10" i="31" s="1"/>
  <c r="N96" i="33"/>
  <c r="N88" i="33"/>
  <c r="I79" i="33"/>
  <c r="N78" i="33"/>
  <c r="N77" i="33"/>
  <c r="N76" i="33"/>
  <c r="N80" i="33" s="1"/>
  <c r="N95" i="33" s="1"/>
  <c r="K72" i="33"/>
  <c r="J72" i="33"/>
  <c r="I72" i="33"/>
  <c r="N71" i="33"/>
  <c r="N70" i="33"/>
  <c r="N69" i="33"/>
  <c r="K65" i="33"/>
  <c r="J65" i="33"/>
  <c r="I65" i="33"/>
  <c r="N64" i="33"/>
  <c r="N63" i="33"/>
  <c r="N62" i="33"/>
  <c r="N61" i="33"/>
  <c r="N60" i="33"/>
  <c r="N59" i="33"/>
  <c r="N58" i="33"/>
  <c r="N65" i="33" s="1"/>
  <c r="N66" i="33" s="1"/>
  <c r="N93" i="33" s="1"/>
  <c r="N37" i="33"/>
  <c r="N32" i="33"/>
  <c r="N27" i="33"/>
  <c r="H10" i="33" s="1"/>
  <c r="N22" i="33"/>
  <c r="N40" i="33" s="1"/>
  <c r="N92" i="33" s="1"/>
  <c r="J10" i="33"/>
  <c r="I10" i="33"/>
  <c r="G10" i="33"/>
  <c r="F10" i="33"/>
  <c r="E10" i="33"/>
  <c r="C10" i="33"/>
  <c r="E5" i="33"/>
  <c r="E4" i="33"/>
  <c r="P2" i="33"/>
  <c r="N96" i="32"/>
  <c r="N88" i="32"/>
  <c r="I79" i="32"/>
  <c r="N78" i="32"/>
  <c r="N77" i="32"/>
  <c r="N76" i="32"/>
  <c r="K72" i="32"/>
  <c r="J72" i="32"/>
  <c r="I72" i="32"/>
  <c r="N71" i="32"/>
  <c r="N70" i="32"/>
  <c r="N69" i="32"/>
  <c r="N72" i="32" s="1"/>
  <c r="N73" i="32" s="1"/>
  <c r="N94" i="32" s="1"/>
  <c r="K65" i="32"/>
  <c r="J65" i="32"/>
  <c r="I65" i="32"/>
  <c r="N64" i="32"/>
  <c r="N63" i="32"/>
  <c r="N62" i="32"/>
  <c r="N61" i="32"/>
  <c r="N60" i="32"/>
  <c r="N59" i="32"/>
  <c r="N58" i="32"/>
  <c r="N37" i="32"/>
  <c r="N32" i="32"/>
  <c r="N27" i="32"/>
  <c r="H10" i="32" s="1"/>
  <c r="N22" i="32"/>
  <c r="J10" i="32"/>
  <c r="I10" i="32"/>
  <c r="G10" i="32"/>
  <c r="F10" i="32"/>
  <c r="E10" i="32"/>
  <c r="C10" i="32"/>
  <c r="E5" i="32"/>
  <c r="E4" i="32"/>
  <c r="N96" i="31"/>
  <c r="N88" i="31"/>
  <c r="I79" i="31"/>
  <c r="N78" i="31"/>
  <c r="N77" i="31"/>
  <c r="N76" i="31"/>
  <c r="K72" i="31"/>
  <c r="J72" i="31"/>
  <c r="I72" i="31"/>
  <c r="N71" i="31"/>
  <c r="N70" i="31"/>
  <c r="N69" i="31"/>
  <c r="K65" i="31"/>
  <c r="J65" i="31"/>
  <c r="I65" i="31"/>
  <c r="N64" i="31"/>
  <c r="N63" i="31"/>
  <c r="N62" i="31"/>
  <c r="N61" i="31"/>
  <c r="N60" i="31"/>
  <c r="N59" i="31"/>
  <c r="N58" i="31"/>
  <c r="N32" i="31"/>
  <c r="I10" i="31" s="1"/>
  <c r="N27" i="31"/>
  <c r="H10" i="31" s="1"/>
  <c r="N22" i="31"/>
  <c r="G10" i="31"/>
  <c r="F10" i="31"/>
  <c r="E10" i="31"/>
  <c r="C10" i="31"/>
  <c r="E5" i="31"/>
  <c r="E4" i="31"/>
  <c r="N96" i="30"/>
  <c r="N88" i="30"/>
  <c r="I79" i="30"/>
  <c r="N78" i="30"/>
  <c r="N77" i="30"/>
  <c r="N76" i="30"/>
  <c r="K72" i="30"/>
  <c r="J72" i="30"/>
  <c r="I72" i="30"/>
  <c r="N71" i="30"/>
  <c r="N70" i="30"/>
  <c r="N69" i="30"/>
  <c r="K65" i="30"/>
  <c r="J65" i="30"/>
  <c r="I65" i="30"/>
  <c r="N64" i="30"/>
  <c r="N63" i="30"/>
  <c r="N62" i="30"/>
  <c r="N61" i="30"/>
  <c r="N60" i="30"/>
  <c r="N59" i="30"/>
  <c r="N58" i="30"/>
  <c r="N37" i="30"/>
  <c r="N32" i="30"/>
  <c r="N27" i="30"/>
  <c r="H10" i="30" s="1"/>
  <c r="N22" i="30"/>
  <c r="J10" i="30"/>
  <c r="I10" i="30"/>
  <c r="G10" i="30"/>
  <c r="F10" i="30"/>
  <c r="E10" i="30"/>
  <c r="C10" i="30"/>
  <c r="E5" i="30"/>
  <c r="E4" i="30"/>
  <c r="N96" i="29"/>
  <c r="N88" i="29"/>
  <c r="I79" i="29"/>
  <c r="N78" i="29"/>
  <c r="N77" i="29"/>
  <c r="N76" i="29"/>
  <c r="K72" i="29"/>
  <c r="J72" i="29"/>
  <c r="I72" i="29"/>
  <c r="N71" i="29"/>
  <c r="N70" i="29"/>
  <c r="N69" i="29"/>
  <c r="K65" i="29"/>
  <c r="J65" i="29"/>
  <c r="I65" i="29"/>
  <c r="N64" i="29"/>
  <c r="N63" i="29"/>
  <c r="N62" i="29"/>
  <c r="N61" i="29"/>
  <c r="N60" i="29"/>
  <c r="N59" i="29"/>
  <c r="N58" i="29"/>
  <c r="N37" i="29"/>
  <c r="J10" i="29" s="1"/>
  <c r="N32" i="29"/>
  <c r="I10" i="29" s="1"/>
  <c r="N27" i="29"/>
  <c r="H10" i="29" s="1"/>
  <c r="N22" i="29"/>
  <c r="G10" i="29"/>
  <c r="F10" i="29"/>
  <c r="E10" i="29"/>
  <c r="C10" i="29"/>
  <c r="E5" i="29"/>
  <c r="E4" i="29"/>
  <c r="N96" i="28"/>
  <c r="N88" i="28"/>
  <c r="I79" i="28"/>
  <c r="N78" i="28"/>
  <c r="N77" i="28"/>
  <c r="N76" i="28"/>
  <c r="K72" i="28"/>
  <c r="J72" i="28"/>
  <c r="I72" i="28"/>
  <c r="N71" i="28"/>
  <c r="N70" i="28"/>
  <c r="N69" i="28"/>
  <c r="N72" i="28" s="1"/>
  <c r="N73" i="28" s="1"/>
  <c r="N94" i="28" s="1"/>
  <c r="K65" i="28"/>
  <c r="J65" i="28"/>
  <c r="I65" i="28"/>
  <c r="N64" i="28"/>
  <c r="N63" i="28"/>
  <c r="N62" i="28"/>
  <c r="N61" i="28"/>
  <c r="N60" i="28"/>
  <c r="N59" i="28"/>
  <c r="N58" i="28"/>
  <c r="N37" i="28"/>
  <c r="J10" i="28" s="1"/>
  <c r="N32" i="28"/>
  <c r="I10" i="28" s="1"/>
  <c r="N27" i="28"/>
  <c r="H10" i="28" s="1"/>
  <c r="N22" i="28"/>
  <c r="G10" i="28"/>
  <c r="F10" i="28"/>
  <c r="E10" i="28"/>
  <c r="C10" i="28"/>
  <c r="E5" i="28"/>
  <c r="E4" i="28"/>
  <c r="N96" i="27"/>
  <c r="N88" i="27"/>
  <c r="I79" i="27"/>
  <c r="N78" i="27"/>
  <c r="N77" i="27"/>
  <c r="N76" i="27"/>
  <c r="K72" i="27"/>
  <c r="J72" i="27"/>
  <c r="I72" i="27"/>
  <c r="N71" i="27"/>
  <c r="N70" i="27"/>
  <c r="N69" i="27"/>
  <c r="K65" i="27"/>
  <c r="J65" i="27"/>
  <c r="I65" i="27"/>
  <c r="N64" i="27"/>
  <c r="N63" i="27"/>
  <c r="N62" i="27"/>
  <c r="N61" i="27"/>
  <c r="N60" i="27"/>
  <c r="N59" i="27"/>
  <c r="N58" i="27"/>
  <c r="N37" i="27"/>
  <c r="N32" i="27"/>
  <c r="I10" i="27" s="1"/>
  <c r="N27" i="27"/>
  <c r="H10" i="27" s="1"/>
  <c r="N22" i="27"/>
  <c r="J10" i="27"/>
  <c r="G10" i="27"/>
  <c r="F10" i="27"/>
  <c r="E10" i="27"/>
  <c r="C10" i="27"/>
  <c r="E5" i="27"/>
  <c r="E4" i="27"/>
  <c r="N96" i="26"/>
  <c r="N88" i="26"/>
  <c r="I79" i="26"/>
  <c r="N78" i="26"/>
  <c r="N77" i="26"/>
  <c r="N76" i="26"/>
  <c r="K72" i="26"/>
  <c r="J72" i="26"/>
  <c r="I72" i="26"/>
  <c r="N71" i="26"/>
  <c r="N70" i="26"/>
  <c r="N69" i="26"/>
  <c r="K65" i="26"/>
  <c r="J65" i="26"/>
  <c r="I65" i="26"/>
  <c r="N64" i="26"/>
  <c r="N63" i="26"/>
  <c r="N62" i="26"/>
  <c r="N61" i="26"/>
  <c r="N60" i="26"/>
  <c r="N59" i="26"/>
  <c r="N65" i="26" s="1"/>
  <c r="N66" i="26" s="1"/>
  <c r="N93" i="26" s="1"/>
  <c r="N58" i="26"/>
  <c r="N37" i="26"/>
  <c r="N32" i="26"/>
  <c r="I10" i="26" s="1"/>
  <c r="N27" i="26"/>
  <c r="H10" i="26" s="1"/>
  <c r="N22" i="26"/>
  <c r="J10" i="26"/>
  <c r="G10" i="26"/>
  <c r="F10" i="26"/>
  <c r="E10" i="26"/>
  <c r="C10" i="26"/>
  <c r="E5" i="26"/>
  <c r="E4" i="26"/>
  <c r="N96" i="25"/>
  <c r="N88" i="25"/>
  <c r="I79" i="25"/>
  <c r="N78" i="25"/>
  <c r="N77" i="25"/>
  <c r="N76" i="25"/>
  <c r="K72" i="25"/>
  <c r="J72" i="25"/>
  <c r="I72" i="25"/>
  <c r="N71" i="25"/>
  <c r="N70" i="25"/>
  <c r="N69" i="25"/>
  <c r="K65" i="25"/>
  <c r="J65" i="25"/>
  <c r="I65" i="25"/>
  <c r="N64" i="25"/>
  <c r="N63" i="25"/>
  <c r="N62" i="25"/>
  <c r="N61" i="25"/>
  <c r="N60" i="25"/>
  <c r="N59" i="25"/>
  <c r="N58" i="25"/>
  <c r="N37" i="25"/>
  <c r="J10" i="25" s="1"/>
  <c r="N32" i="25"/>
  <c r="I10" i="25" s="1"/>
  <c r="N27" i="25"/>
  <c r="H10" i="25" s="1"/>
  <c r="N22" i="25"/>
  <c r="G10" i="25"/>
  <c r="F10" i="25"/>
  <c r="E10" i="25"/>
  <c r="C10" i="25"/>
  <c r="E5" i="25"/>
  <c r="E4" i="25"/>
  <c r="N96" i="23"/>
  <c r="N88" i="23"/>
  <c r="I79" i="23"/>
  <c r="N78" i="23"/>
  <c r="N77" i="23"/>
  <c r="N76" i="23"/>
  <c r="K72" i="23"/>
  <c r="J72" i="23"/>
  <c r="I72" i="23"/>
  <c r="N71" i="23"/>
  <c r="N70" i="23"/>
  <c r="N69" i="23"/>
  <c r="K65" i="23"/>
  <c r="J65" i="23"/>
  <c r="I65" i="23"/>
  <c r="N64" i="23"/>
  <c r="N63" i="23"/>
  <c r="N62" i="23"/>
  <c r="N61" i="23"/>
  <c r="N60" i="23"/>
  <c r="N59" i="23"/>
  <c r="N58" i="23"/>
  <c r="N37" i="23"/>
  <c r="N32" i="23"/>
  <c r="N27" i="23"/>
  <c r="H10" i="23" s="1"/>
  <c r="N22" i="23"/>
  <c r="J10" i="23"/>
  <c r="I10" i="23"/>
  <c r="G10" i="23"/>
  <c r="F10" i="23"/>
  <c r="E10" i="23"/>
  <c r="C10" i="23"/>
  <c r="E5" i="23"/>
  <c r="E4" i="23"/>
  <c r="N96" i="22"/>
  <c r="N88" i="22"/>
  <c r="I79" i="22"/>
  <c r="N78" i="22"/>
  <c r="N77" i="22"/>
  <c r="N76" i="22"/>
  <c r="K72" i="22"/>
  <c r="J72" i="22"/>
  <c r="I72" i="22"/>
  <c r="N71" i="22"/>
  <c r="N70" i="22"/>
  <c r="N69" i="22"/>
  <c r="K65" i="22"/>
  <c r="J65" i="22"/>
  <c r="I65" i="22"/>
  <c r="N64" i="22"/>
  <c r="N63" i="22"/>
  <c r="N62" i="22"/>
  <c r="N61" i="22"/>
  <c r="N60" i="22"/>
  <c r="N59" i="22"/>
  <c r="N58" i="22"/>
  <c r="N37" i="22"/>
  <c r="J10" i="22" s="1"/>
  <c r="N32" i="22"/>
  <c r="I10" i="22" s="1"/>
  <c r="N27" i="22"/>
  <c r="H10" i="22" s="1"/>
  <c r="N22" i="22"/>
  <c r="G10" i="22"/>
  <c r="F10" i="22"/>
  <c r="E10" i="22"/>
  <c r="C10" i="22"/>
  <c r="E5" i="22"/>
  <c r="E4" i="22"/>
  <c r="D14" i="32"/>
  <c r="D14" i="27"/>
  <c r="E16" i="28"/>
  <c r="E18" i="26"/>
  <c r="D14" i="29"/>
  <c r="D14" i="25"/>
  <c r="E18" i="31"/>
  <c r="E18" i="30"/>
  <c r="D14" i="22"/>
  <c r="D20" i="26"/>
  <c r="D14" i="23"/>
  <c r="D14" i="33"/>
  <c r="N72" i="22" l="1"/>
  <c r="N73" i="22" s="1"/>
  <c r="N94" i="22" s="1"/>
  <c r="N10" i="25"/>
  <c r="N72" i="25"/>
  <c r="N73" i="25" s="1"/>
  <c r="N94" i="25" s="1"/>
  <c r="N72" i="27"/>
  <c r="N73" i="27" s="1"/>
  <c r="N94" i="27" s="1"/>
  <c r="N65" i="29"/>
  <c r="N66" i="29" s="1"/>
  <c r="N93" i="29" s="1"/>
  <c r="N80" i="29"/>
  <c r="N95" i="29" s="1"/>
  <c r="N40" i="30"/>
  <c r="N92" i="30" s="1"/>
  <c r="N97" i="30" s="1"/>
  <c r="N65" i="30"/>
  <c r="N66" i="30" s="1"/>
  <c r="N93" i="30" s="1"/>
  <c r="N80" i="30"/>
  <c r="N95" i="30" s="1"/>
  <c r="N72" i="31"/>
  <c r="N73" i="31" s="1"/>
  <c r="N94" i="31" s="1"/>
  <c r="N72" i="23"/>
  <c r="N73" i="23" s="1"/>
  <c r="N94" i="23" s="1"/>
  <c r="N72" i="26"/>
  <c r="N73" i="26" s="1"/>
  <c r="N94" i="26" s="1"/>
  <c r="N80" i="27"/>
  <c r="N95" i="27" s="1"/>
  <c r="N65" i="28"/>
  <c r="N66" i="28" s="1"/>
  <c r="N93" i="28" s="1"/>
  <c r="N80" i="28"/>
  <c r="N95" i="28" s="1"/>
  <c r="N80" i="31"/>
  <c r="N95" i="31" s="1"/>
  <c r="N65" i="32"/>
  <c r="N66" i="32" s="1"/>
  <c r="N93" i="32" s="1"/>
  <c r="N80" i="32"/>
  <c r="N95" i="32" s="1"/>
  <c r="N65" i="22"/>
  <c r="N66" i="22" s="1"/>
  <c r="N93" i="22" s="1"/>
  <c r="N80" i="22"/>
  <c r="N95" i="22" s="1"/>
  <c r="N65" i="23"/>
  <c r="N66" i="23" s="1"/>
  <c r="N93" i="23" s="1"/>
  <c r="N80" i="23"/>
  <c r="N95" i="23" s="1"/>
  <c r="N40" i="25"/>
  <c r="N92" i="25" s="1"/>
  <c r="N65" i="25"/>
  <c r="N66" i="25" s="1"/>
  <c r="N93" i="25" s="1"/>
  <c r="N80" i="25"/>
  <c r="N95" i="25" s="1"/>
  <c r="N80" i="26"/>
  <c r="N95" i="26" s="1"/>
  <c r="N65" i="27"/>
  <c r="N66" i="27" s="1"/>
  <c r="N93" i="27" s="1"/>
  <c r="N72" i="29"/>
  <c r="N73" i="29" s="1"/>
  <c r="N94" i="29" s="1"/>
  <c r="N72" i="30"/>
  <c r="N73" i="30" s="1"/>
  <c r="N94" i="30" s="1"/>
  <c r="N65" i="31"/>
  <c r="N66" i="31" s="1"/>
  <c r="N93" i="31" s="1"/>
  <c r="N72" i="33"/>
  <c r="N73" i="33" s="1"/>
  <c r="N94" i="33" s="1"/>
  <c r="N40" i="28"/>
  <c r="N92" i="28" s="1"/>
  <c r="N97" i="28" s="1"/>
  <c r="N40" i="23"/>
  <c r="N92" i="23" s="1"/>
  <c r="N97" i="23" s="1"/>
  <c r="N40" i="32"/>
  <c r="N92" i="32" s="1"/>
  <c r="N40" i="27"/>
  <c r="N92" i="27" s="1"/>
  <c r="N40" i="29"/>
  <c r="N92" i="29" s="1"/>
  <c r="N97" i="29" s="1"/>
  <c r="N10" i="29"/>
  <c r="N40" i="22"/>
  <c r="N92" i="22" s="1"/>
  <c r="N97" i="22" s="1"/>
  <c r="N10" i="22"/>
  <c r="N40" i="26"/>
  <c r="N92" i="26" s="1"/>
  <c r="N97" i="26" s="1"/>
  <c r="N40" i="31"/>
  <c r="N92" i="31" s="1"/>
  <c r="N97" i="31" s="1"/>
  <c r="N10" i="31"/>
  <c r="N10" i="32"/>
  <c r="N10" i="33"/>
  <c r="N97" i="33"/>
  <c r="N97" i="32"/>
  <c r="N10" i="30"/>
  <c r="N10" i="28"/>
  <c r="N10" i="27"/>
  <c r="N10" i="26"/>
  <c r="N10" i="23"/>
  <c r="N96" i="21"/>
  <c r="N88" i="21"/>
  <c r="I79" i="21"/>
  <c r="N78" i="21"/>
  <c r="N77" i="21"/>
  <c r="N76" i="21"/>
  <c r="N80" i="21" s="1"/>
  <c r="N95" i="21" s="1"/>
  <c r="K72" i="21"/>
  <c r="J72" i="21"/>
  <c r="I72" i="21"/>
  <c r="N71" i="21"/>
  <c r="N70" i="21"/>
  <c r="N69" i="21"/>
  <c r="K65" i="21"/>
  <c r="J65" i="21"/>
  <c r="I65" i="21"/>
  <c r="N64" i="21"/>
  <c r="N63" i="21"/>
  <c r="N62" i="21"/>
  <c r="N61" i="21"/>
  <c r="N60" i="21"/>
  <c r="N59" i="21"/>
  <c r="N58" i="21"/>
  <c r="N37" i="21"/>
  <c r="N32" i="21"/>
  <c r="N40" i="21" s="1"/>
  <c r="N92" i="21" s="1"/>
  <c r="N27" i="21"/>
  <c r="H10" i="21" s="1"/>
  <c r="N22" i="21"/>
  <c r="J10" i="21"/>
  <c r="G10" i="21"/>
  <c r="F10" i="21"/>
  <c r="E10" i="21"/>
  <c r="C10" i="21"/>
  <c r="E5" i="21"/>
  <c r="E4" i="21"/>
  <c r="P2" i="21"/>
  <c r="N96" i="20"/>
  <c r="N88" i="20"/>
  <c r="I79" i="20"/>
  <c r="N78" i="20"/>
  <c r="N77" i="20"/>
  <c r="N76" i="20"/>
  <c r="N80" i="20" s="1"/>
  <c r="N95" i="20" s="1"/>
  <c r="K72" i="20"/>
  <c r="J72" i="20"/>
  <c r="I72" i="20"/>
  <c r="N71" i="20"/>
  <c r="N72" i="20" s="1"/>
  <c r="N73" i="20" s="1"/>
  <c r="N94" i="20" s="1"/>
  <c r="N70" i="20"/>
  <c r="N69" i="20"/>
  <c r="K65" i="20"/>
  <c r="J65" i="20"/>
  <c r="I65" i="20"/>
  <c r="N64" i="20"/>
  <c r="N63" i="20"/>
  <c r="N62" i="20"/>
  <c r="N61" i="20"/>
  <c r="N60" i="20"/>
  <c r="N59" i="20"/>
  <c r="N58" i="20"/>
  <c r="N65" i="20" s="1"/>
  <c r="N66" i="20" s="1"/>
  <c r="N93" i="20" s="1"/>
  <c r="N37" i="20"/>
  <c r="N32" i="20"/>
  <c r="I10" i="20" s="1"/>
  <c r="N27" i="20"/>
  <c r="N22" i="20"/>
  <c r="J10" i="20"/>
  <c r="H10" i="20"/>
  <c r="G10" i="20"/>
  <c r="F10" i="20"/>
  <c r="E10" i="20"/>
  <c r="C10" i="20"/>
  <c r="E5" i="20"/>
  <c r="E4" i="20"/>
  <c r="N96" i="19"/>
  <c r="N88" i="19"/>
  <c r="I79" i="19"/>
  <c r="N78" i="19"/>
  <c r="N77" i="19"/>
  <c r="N76" i="19"/>
  <c r="N80" i="19" s="1"/>
  <c r="N95" i="19" s="1"/>
  <c r="K72" i="19"/>
  <c r="J72" i="19"/>
  <c r="I72" i="19"/>
  <c r="N71" i="19"/>
  <c r="N70" i="19"/>
  <c r="N69" i="19"/>
  <c r="N72" i="19" s="1"/>
  <c r="N73" i="19" s="1"/>
  <c r="N94" i="19" s="1"/>
  <c r="K65" i="19"/>
  <c r="J65" i="19"/>
  <c r="I65" i="19"/>
  <c r="N64" i="19"/>
  <c r="N63" i="19"/>
  <c r="N62" i="19"/>
  <c r="N61" i="19"/>
  <c r="N60" i="19"/>
  <c r="N59" i="19"/>
  <c r="N58" i="19"/>
  <c r="N37" i="19"/>
  <c r="N32" i="19"/>
  <c r="N27" i="19"/>
  <c r="N22" i="19"/>
  <c r="J10" i="19"/>
  <c r="I10" i="19"/>
  <c r="H10" i="19"/>
  <c r="G10" i="19"/>
  <c r="F10" i="19"/>
  <c r="E10" i="19"/>
  <c r="C10" i="19"/>
  <c r="E5" i="19"/>
  <c r="E4" i="19"/>
  <c r="N96" i="18"/>
  <c r="N88" i="18"/>
  <c r="I79" i="18"/>
  <c r="N78" i="18"/>
  <c r="N77" i="18"/>
  <c r="N76" i="18"/>
  <c r="N80" i="18" s="1"/>
  <c r="N95" i="18" s="1"/>
  <c r="K72" i="18"/>
  <c r="J72" i="18"/>
  <c r="I72" i="18"/>
  <c r="N71" i="18"/>
  <c r="N70" i="18"/>
  <c r="N69" i="18"/>
  <c r="K65" i="18"/>
  <c r="J65" i="18"/>
  <c r="I65" i="18"/>
  <c r="N64" i="18"/>
  <c r="N63" i="18"/>
  <c r="N62" i="18"/>
  <c r="N61" i="18"/>
  <c r="N60" i="18"/>
  <c r="N59" i="18"/>
  <c r="N58" i="18"/>
  <c r="N37" i="18"/>
  <c r="J10" i="18" s="1"/>
  <c r="N32" i="18"/>
  <c r="N27" i="18"/>
  <c r="N22" i="18"/>
  <c r="I10" i="18"/>
  <c r="G10" i="18"/>
  <c r="F10" i="18"/>
  <c r="E10" i="18"/>
  <c r="C10" i="18"/>
  <c r="E5" i="18"/>
  <c r="E4" i="18"/>
  <c r="P2" i="18"/>
  <c r="E5" i="2"/>
  <c r="E4" i="2"/>
  <c r="N37" i="2"/>
  <c r="N32" i="2"/>
  <c r="N27" i="2"/>
  <c r="N22" i="2"/>
  <c r="E18" i="29"/>
  <c r="D20" i="32"/>
  <c r="E16" i="30"/>
  <c r="D14" i="20"/>
  <c r="D20" i="22"/>
  <c r="E18" i="22"/>
  <c r="D20" i="27"/>
  <c r="E16" i="26"/>
  <c r="E18" i="25"/>
  <c r="A10" i="23"/>
  <c r="A10" i="32"/>
  <c r="A10" i="25"/>
  <c r="A10" i="27"/>
  <c r="A10" i="30"/>
  <c r="E18" i="2"/>
  <c r="A10" i="31"/>
  <c r="E18" i="27"/>
  <c r="E16" i="32"/>
  <c r="E16" i="25"/>
  <c r="E16" i="27"/>
  <c r="E18" i="33"/>
  <c r="E18" i="32"/>
  <c r="E18" i="23"/>
  <c r="E18" i="28"/>
  <c r="A10" i="28"/>
  <c r="E16" i="29"/>
  <c r="A10" i="33"/>
  <c r="D20" i="33"/>
  <c r="D14" i="19"/>
  <c r="D20" i="30"/>
  <c r="A10" i="29"/>
  <c r="E16" i="22"/>
  <c r="D20" i="25"/>
  <c r="D20" i="28"/>
  <c r="E16" i="31"/>
  <c r="D14" i="31"/>
  <c r="D20" i="23"/>
  <c r="E16" i="23"/>
  <c r="A10" i="22"/>
  <c r="D20" i="29"/>
  <c r="D14" i="30"/>
  <c r="D14" i="28"/>
  <c r="E16" i="33"/>
  <c r="D14" i="26"/>
  <c r="A10" i="26"/>
  <c r="D20" i="31"/>
  <c r="E16" i="18"/>
  <c r="E16" i="21"/>
  <c r="N40" i="20" l="1"/>
  <c r="N92" i="20" s="1"/>
  <c r="N97" i="20" s="1"/>
  <c r="N97" i="27"/>
  <c r="N40" i="18"/>
  <c r="N92" i="18" s="1"/>
  <c r="N97" i="18" s="1"/>
  <c r="N40" i="19"/>
  <c r="N92" i="19" s="1"/>
  <c r="N65" i="19"/>
  <c r="N66" i="19" s="1"/>
  <c r="N93" i="19" s="1"/>
  <c r="N72" i="18"/>
  <c r="N73" i="18" s="1"/>
  <c r="N94" i="18" s="1"/>
  <c r="N10" i="19"/>
  <c r="N72" i="21"/>
  <c r="N73" i="21" s="1"/>
  <c r="N94" i="21" s="1"/>
  <c r="N97" i="25"/>
  <c r="N65" i="21"/>
  <c r="N66" i="21" s="1"/>
  <c r="N93" i="21" s="1"/>
  <c r="N97" i="21" s="1"/>
  <c r="N40" i="2"/>
  <c r="N65" i="18"/>
  <c r="N66" i="18" s="1"/>
  <c r="N93" i="18" s="1"/>
  <c r="N10" i="20"/>
  <c r="I10" i="21"/>
  <c r="N10" i="21" s="1"/>
  <c r="H10" i="18"/>
  <c r="N10" i="18" s="1"/>
  <c r="Z2" i="1"/>
  <c r="D20" i="21"/>
  <c r="E16" i="20"/>
  <c r="A10" i="19"/>
  <c r="D14" i="21"/>
  <c r="D20" i="2"/>
  <c r="E18" i="18"/>
  <c r="A10" i="21"/>
  <c r="A10" i="20"/>
  <c r="D20" i="18"/>
  <c r="D20" i="20"/>
  <c r="E18" i="20"/>
  <c r="E16" i="19"/>
  <c r="D14" i="2"/>
  <c r="A10" i="2"/>
  <c r="A10" i="18"/>
  <c r="E18" i="21"/>
  <c r="D20" i="19"/>
  <c r="E18" i="19"/>
  <c r="E16" i="2"/>
  <c r="D14" i="18"/>
  <c r="E3" i="31" l="1"/>
  <c r="E3" i="30"/>
  <c r="E3" i="22"/>
  <c r="E3" i="27"/>
  <c r="E3" i="26"/>
  <c r="E3" i="25"/>
  <c r="E3" i="23"/>
  <c r="E3" i="33"/>
  <c r="E3" i="32"/>
  <c r="E3" i="29"/>
  <c r="E3" i="28"/>
  <c r="N97" i="19"/>
  <c r="E3" i="19"/>
  <c r="E3" i="20"/>
  <c r="E3" i="18"/>
  <c r="E3" i="21"/>
  <c r="E3" i="2"/>
  <c r="Z1" i="1"/>
  <c r="E31" i="1" l="1"/>
  <c r="E30" i="1"/>
  <c r="N96" i="2" l="1"/>
  <c r="N88" i="2"/>
  <c r="I79" i="2"/>
  <c r="N78" i="2"/>
  <c r="N77" i="2"/>
  <c r="N76" i="2"/>
  <c r="N80" i="2" s="1"/>
  <c r="N95" i="2" s="1"/>
  <c r="K72" i="2"/>
  <c r="J72" i="2"/>
  <c r="I72" i="2"/>
  <c r="N71" i="2"/>
  <c r="N70" i="2"/>
  <c r="N69" i="2"/>
  <c r="K65" i="2"/>
  <c r="J65" i="2"/>
  <c r="I65" i="2"/>
  <c r="N64" i="2"/>
  <c r="N63" i="2"/>
  <c r="N62" i="2"/>
  <c r="N61" i="2"/>
  <c r="N60" i="2"/>
  <c r="N59" i="2"/>
  <c r="N58" i="2"/>
  <c r="W6" i="1"/>
  <c r="U6" i="1"/>
  <c r="H10" i="2"/>
  <c r="G10" i="2"/>
  <c r="T6" i="1" s="1"/>
  <c r="F10" i="2"/>
  <c r="S6" i="1" s="1"/>
  <c r="E10" i="2"/>
  <c r="R6" i="1" s="1"/>
  <c r="C10" i="2"/>
  <c r="N72" i="2" l="1"/>
  <c r="N73" i="2" s="1"/>
  <c r="N94" i="2" s="1"/>
  <c r="N65" i="2"/>
  <c r="N66" i="2" s="1"/>
  <c r="N93" i="2" s="1"/>
  <c r="Q6" i="1"/>
  <c r="I10" i="2"/>
  <c r="V6" i="1"/>
  <c r="J10" i="2"/>
  <c r="N10" i="2" l="1"/>
  <c r="N92" i="2"/>
  <c r="N97" i="2" s="1"/>
  <c r="X6" i="1"/>
</calcChain>
</file>

<file path=xl/sharedStrings.xml><?xml version="1.0" encoding="utf-8"?>
<sst xmlns="http://schemas.openxmlformats.org/spreadsheetml/2006/main" count="1954" uniqueCount="355">
  <si>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</si>
  <si>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</si>
  <si>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</si>
  <si>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</si>
  <si>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</si>
  <si>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</si>
  <si>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</si>
  <si>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</si>
  <si>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</si>
  <si>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</si>
  <si>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</si>
  <si>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</si>
  <si>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</si>
  <si>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</si>
  <si>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</si>
  <si>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</si>
  <si>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</si>
  <si>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</si>
  <si>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</si>
  <si>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</si>
  <si>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</si>
  <si>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</si>
  <si>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</si>
  <si>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</si>
  <si>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</si>
  <si>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</si>
  <si>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</si>
  <si>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</si>
  <si>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</si>
  <si>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</si>
  <si>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</si>
  <si>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</si>
  <si>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</si>
  <si>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</si>
  <si>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</si>
  <si>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</si>
  <si>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</si>
  <si>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</si>
  <si>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</si>
  <si>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</si>
  <si>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</si>
  <si>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</si>
  <si>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</si>
  <si>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</si>
  <si>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</si>
  <si>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</si>
  <si>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</si>
  <si>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</si>
  <si>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</si>
  <si>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</si>
  <si>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</si>
  <si>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</si>
  <si>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</si>
  <si>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</si>
  <si>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</si>
  <si>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</si>
  <si>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</si>
  <si>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</si>
  <si>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</si>
  <si>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</si>
  <si>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</si>
  <si>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</si>
  <si>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</si>
  <si>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</si>
  <si>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</si>
  <si>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</si>
  <si>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</si>
  <si>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</si>
  <si>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</si>
  <si>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</si>
  <si>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</si>
  <si>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</si>
  <si>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</si>
  <si>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</si>
  <si>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</si>
  <si>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</si>
  <si>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</si>
  <si>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</si>
  <si>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</si>
  <si>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</si>
  <si>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</si>
  <si>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</si>
  <si>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</si>
  <si>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</si>
  <si>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</si>
  <si>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</si>
  <si>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</si>
  <si>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</si>
  <si>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</si>
  <si>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</si>
  <si>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</si>
  <si>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</si>
  <si>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</si>
  <si>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</si>
  <si>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</si>
  <si>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IBAGUE</t>
  </si>
  <si>
    <t>FISICO</t>
  </si>
  <si>
    <t>Total Evaluación</t>
  </si>
  <si>
    <t>CIENCIAS DE LA EDUCACIÓN</t>
  </si>
  <si>
    <t>CE-P-05-3</t>
  </si>
  <si>
    <t>VARGAS RODRIGUEZ</t>
  </si>
  <si>
    <t>GERMAN ROLANDO</t>
  </si>
  <si>
    <t>rolavargas9@hotmail.com</t>
  </si>
  <si>
    <t>CALLE 31 NUMERO 31-56 BARRIO LA AURORA EDIFICIO ANGELA MARIA APARTAMENTO 101</t>
  </si>
  <si>
    <t>BUCARAMANGA</t>
  </si>
  <si>
    <t>LICENCIADO EN FILOSOFIA E HISTORIA / UNIVERSIDAD SANTO TOMAS / 30-11-2001</t>
  </si>
  <si>
    <t>NO REGISTRA</t>
  </si>
  <si>
    <t>MAGISTER EN HISTORIA / UNIVERSIDAD PEDAGOGICA DE COLOMBIA / 11-02-2011</t>
  </si>
  <si>
    <t>AGUDELO GONZALEZ</t>
  </si>
  <si>
    <t>ANGELA LUCIA</t>
  </si>
  <si>
    <t>alago22@gmail.com</t>
  </si>
  <si>
    <t>BARRANQUILLA</t>
  </si>
  <si>
    <t>HISTORIADOR / UNIVERSIDAD DEL ATLANTICO / 04-10-2008</t>
  </si>
  <si>
    <t>MAGISTER EN GEOGRAFIA / UNIVERSIDAD DE LOS ANDES / 26-03-2011</t>
  </si>
  <si>
    <t>CHAPMAN QUEVEDO</t>
  </si>
  <si>
    <t>WILLIAM ALFREDO</t>
  </si>
  <si>
    <t>3015346163
3048760</t>
  </si>
  <si>
    <t>sirwch@gmail.com</t>
  </si>
  <si>
    <t>CALLE 80 NUMERO 42F-65 APARTAMENTO 203</t>
  </si>
  <si>
    <t>HISTORIADOR / UNIVERSIDAD DEL ATLANTICO / 29-08-2003</t>
  </si>
  <si>
    <t>MAGISTER EN SOCIEDADES HISTORICAS Y FORMAS POLITICAS EN EUROPA / UNIVERSIDAD ROVIRA I VIRGILI (ESPAÑA) / 24-09-2012</t>
  </si>
  <si>
    <t>DOCTOR MOVIMIENTOS SOCIALES Y CONSTRUCCION DE LA CIUDADANIA EN EL MUNDO CONTEMPORANEO EN PERSPECTIVA COMPARADA / UNIVERSIDAD INTERNACIONAL DE ANDALUCIA / 27-02-2014</t>
  </si>
  <si>
    <t>MACHADO VEGA</t>
  </si>
  <si>
    <t>DIEGO FERNANDO</t>
  </si>
  <si>
    <t>dfmachadov@gmail.com</t>
  </si>
  <si>
    <t>CARRERA 1DW NUMERO 36-06 BARRIO SANTA INES</t>
  </si>
  <si>
    <t>NEIVA</t>
  </si>
  <si>
    <t>POLITOLOGO / UNIVERSIDAD NACIONAL DE COLOMBIA / 05-03-2010</t>
  </si>
  <si>
    <t>MAGISTER EN EDUCACION / UNIVERSIDAD DEL TOLIMA / 21-09-2012</t>
  </si>
  <si>
    <t xml:space="preserve"> </t>
  </si>
  <si>
    <t>TORO SILVA</t>
  </si>
  <si>
    <t>CARLOS ALBERTO</t>
  </si>
  <si>
    <t>carlosalberto.toro@hotmail.com</t>
  </si>
  <si>
    <t>CALLE 78N NUMERO 17-22 APARTAMENTO 201B CONJUNTO SANTA ANA</t>
  </si>
  <si>
    <t>POPAYAN</t>
  </si>
  <si>
    <t>ABOGADO / UNIVERSIDAD DEL CAUCA / 07-07-2006</t>
  </si>
  <si>
    <t>MAGISTER EN HISTORIA / UNIVERSIDAD DE LOS ANDES / 30-11-2010</t>
  </si>
  <si>
    <t>GUEVARA MORENO</t>
  </si>
  <si>
    <t>ROMULO HERNANDO</t>
  </si>
  <si>
    <t>rhguevaram@ut.edu.co</t>
  </si>
  <si>
    <t>CARRERA SEGUNDA NUMERO 32-50 BARRIO DEPARTAMENTAL</t>
  </si>
  <si>
    <t>LICENCIADO EN CIENCIAS SOCIALES / UNIVERSIDAD DEL TOLIMA / 17-12-1993</t>
  </si>
  <si>
    <t>ESPECIALISTA EN EDUCACIÓN PARA LA PARTICIPACION COMUNITARIA / UNIVERSIDAD DEL TOLIMA / 20-02-1998</t>
  </si>
  <si>
    <t>MAGISTER EN EDUCACION Y DESARROLLO HUMANO / UNIVERSIDAD DE MANIZALES Y CINDE / 26-03-2010</t>
  </si>
  <si>
    <t>HERNANDEZ CASTELLANOS</t>
  </si>
  <si>
    <t>RAFAEL</t>
  </si>
  <si>
    <t>hernandezcastellanos.rafael@gmail.com</t>
  </si>
  <si>
    <t>CARRERA 12 NUMERO 23-41 APARTAMENTO 1007</t>
  </si>
  <si>
    <t>BOGOTA</t>
  </si>
  <si>
    <t>ESPECIALISTA EN PEDAGOGIA / UNIVERSIDAD DEL TOLIMA / 22-05-2009</t>
  </si>
  <si>
    <t>MASTER EN EDUCACION / PONTIFICIA UNIVERSIDAD JAVERIANA / 08-03-2013</t>
  </si>
  <si>
    <t>PROFESIONAL EN CIENCIAS SOCIALES / UNIVERSIDAD DEL TOLIMA / 23-09-2008</t>
  </si>
  <si>
    <t>DUCON SALAS</t>
  </si>
  <si>
    <t>RICHARD BENIGNO</t>
  </si>
  <si>
    <t>3115313553
6743043</t>
  </si>
  <si>
    <t>rducon03@hotmail.com</t>
  </si>
  <si>
    <t>CALLE 165 NUMERO 50-28 INTERIOR 4 APARTAMENTO 515</t>
  </si>
  <si>
    <t>LICENCIADO EN CIENCIAS DE LA EDUCACION ESPECIALIDAD SOCIALES / UNIVERSIDAD DISTRITAL FRANCISCO JOSE DE CALDAS</t>
  </si>
  <si>
    <t>MAGISTER EN HISTORIA / PONTIFICIA UNIVERSIDAD JAVERIANA / 27-02-1998</t>
  </si>
  <si>
    <t>NO FOLIO</t>
  </si>
  <si>
    <t>VASQUEZ ROJAS</t>
  </si>
  <si>
    <t>MANUEL HORACIO</t>
  </si>
  <si>
    <t>3124793225
4331810</t>
  </si>
  <si>
    <t>manuelhoraciouniv@gmail.com</t>
  </si>
  <si>
    <t>CALLE 83 NUMERO 102-30 INTERIOR III APARTAMENTO 110</t>
  </si>
  <si>
    <t>LICENCIADO EN CIENCIAS SOCIALES / UNIVERSIDAD PEDAGOGICA NACIONAL / 10-02-1989</t>
  </si>
  <si>
    <t>DOCTOR EN HISTORIA / UNIVERSIDAD DE NANTES / 25-04-2002</t>
  </si>
  <si>
    <t>POSADA LOPEZ</t>
  </si>
  <si>
    <t>ROCIO DEL PILAR</t>
  </si>
  <si>
    <t>3017440326
8745186</t>
  </si>
  <si>
    <t>rocio.posada@gmail.com</t>
  </si>
  <si>
    <t>CARRERA 32B NUMERO 100 D 11</t>
  </si>
  <si>
    <t>MANIZALES</t>
  </si>
  <si>
    <t>LICENCIADO EN CIENCIAS SOCIALES / UNIVERSIDAD DE CALDAS / 15-12-1995</t>
  </si>
  <si>
    <t>ESPECIALISTA EN DOCENCIA UNIVERSITARIA / UNIVERSIDAD DE CALDAS / 24-02-2000</t>
  </si>
  <si>
    <t>MAGISTER EN EDUCACION / UNIVERSIDAD DE CALDAS / 11-12-2009</t>
  </si>
  <si>
    <t>PINTO BERNAL</t>
  </si>
  <si>
    <t>JOSE JOAQUIN</t>
  </si>
  <si>
    <t>3173277873
8070842</t>
  </si>
  <si>
    <t>josejoaqo@yahoo.com</t>
  </si>
  <si>
    <t>DIAGONAL 13 SUR NUMERO 3D33 ESTE APARTAMENTO 109</t>
  </si>
  <si>
    <t>LICENCIADO EN EDUCACION BASICA CON ENFASIS EN CIENCIAS SOCIALES / UNIVERSIDAD DISTRITAL FRANCISCO JOSE DE CALDAS / 14-12-2007</t>
  </si>
  <si>
    <t>MAGISTER EN HISTORIA / UNIVERSIDAD NACIONAL DE COLOMBIA / 29-07-2011</t>
  </si>
  <si>
    <t>RODRIGUEZ FRANCO</t>
  </si>
  <si>
    <t>ADRIANA</t>
  </si>
  <si>
    <t>3118872719
(1) 8144091</t>
  </si>
  <si>
    <t>arodriguezfr@gmail.com</t>
  </si>
  <si>
    <t>CALLE 11 SUR NUMERO 4-10 ESTE, BLOQUE 5 APARTAMENTO 302</t>
  </si>
  <si>
    <t>HISTORIADORA / UNIVERSIDAD NACIONAL DE COLOMBIA / 28-03-2006</t>
  </si>
  <si>
    <t>MAGISTER EN HISTORIA / UNIVERSIDAD NACIONAL DE COLOMBIA / 21-02-2013</t>
  </si>
  <si>
    <t>APONTE MONDRAGON</t>
  </si>
  <si>
    <t>ESTHER JULIA</t>
  </si>
  <si>
    <t>3178537353
8750386</t>
  </si>
  <si>
    <t>ejapontem@ut.edu.co</t>
  </si>
  <si>
    <t>CALLE 26 5W - 14 CONJUNTO LA MAGDALENA APARTAMENTO 307</t>
  </si>
  <si>
    <t>LICENCIADA EN CIENCIAS SOCIALES / UNIVERSIDAD CENTRAL DEL VALLE / 20-08-1982</t>
  </si>
  <si>
    <t>MAGISTER EN EDUCACION DE ADULTOS / UNIVERSIDAD SAN BUENAVENTURA / 25-05-1990</t>
  </si>
  <si>
    <t>SUAREZ MAYORGA</t>
  </si>
  <si>
    <t>ADRIANA MARIA</t>
  </si>
  <si>
    <t>3005781885
2122698</t>
  </si>
  <si>
    <t>adrianasumayo@yahoo.com</t>
  </si>
  <si>
    <t>CARRERA 63 NUMERO 23 A - 84 INTERIOR 5 APARTAMENTO 703</t>
  </si>
  <si>
    <t>HISTORIADORA / UNIVERSIDAD NACIONAL DE COLOMBIA / 13-12-2001</t>
  </si>
  <si>
    <t>MAGISTER EN HISTORIA / UNIVERSIDAD NACIONAL DE COLOMBIA / 25-08-2006</t>
  </si>
  <si>
    <t>CASTRILLON</t>
  </si>
  <si>
    <t>LUIS FELIPE</t>
  </si>
  <si>
    <t>luisfelipecastrillon@hotmail.com</t>
  </si>
  <si>
    <t>CELULA 3 NUCLEO 2 APARTAMENTO 802 VILLA PILAR</t>
  </si>
  <si>
    <t>LICENCIADO EN CIENCIAS SOCIALES / UNIVERSIDAD DE CALDAS / 02-02-2007</t>
  </si>
  <si>
    <t>PRESENTACION DE TITULOS DE PREGRADO Y POSTGRADO INCOMPLETOS</t>
  </si>
  <si>
    <t>IFE-MEXICO</t>
  </si>
  <si>
    <t>RIARRB86110309H400</t>
  </si>
  <si>
    <t>REYNOSO ARAN</t>
  </si>
  <si>
    <t>ROBERTO</t>
  </si>
  <si>
    <t>0052-551-26911385
0052-55-56534369</t>
  </si>
  <si>
    <t>paisajeritual@gmail.com</t>
  </si>
  <si>
    <t>MEXICO, DISTRITO FEDERAL, DELEGACION TLALPAN, CODIGO POSTAL 16029. ABASOLO 281; FUENTES DE TEPEPAN</t>
  </si>
  <si>
    <t>MEXICO D.F.</t>
  </si>
  <si>
    <t>LICENCIADO EN ANTROPOLOGIA SOCIAL / ESCUELA NACIONAL DE ANTROPOLOGIA E HISTORIA ENAH-INAH-MEXICO (MEXICO) /21-05-2010</t>
  </si>
  <si>
    <t>MAESTRO EN HISTORIA Y ETNOHISTORIA / ESCUELA NACIONAL DE ANTROPOLOGIA E HISTORIA ENAH-INAH-MEXICO (MEXICO) / 11-07-2012</t>
  </si>
  <si>
    <t>DOCTOR EN ANTROPOLOGIA E HISTORIA - PASANTE- / ESCUELA NACIONAL DE ANTROPOLOGIA E HISTORIA ENAH-INAH-MEXICO (MEXICO) / 06-08-2012</t>
  </si>
  <si>
    <t>CORREO ELECTRONICO</t>
  </si>
  <si>
    <r>
      <rPr>
        <b/>
        <sz val="10"/>
        <rFont val="Arial"/>
        <family val="2"/>
      </rPr>
      <t xml:space="preserve">LIBROS, CAPÍTULOS DE LIBROS Y ARTÍCULOS:
</t>
    </r>
    <r>
      <rPr>
        <sz val="10"/>
        <rFont val="Arial"/>
        <family val="2"/>
      </rPr>
      <t xml:space="preserve">TRAS LA HUELLAS DE LA POLÍTICA EXTERIOR ESPAÑOLA DEL SIGLO XVIII, 1 AUTOR, LIBRO DE INVESTIGACIÓN, AÑO 2010: 5 PTOS.
CAPÍTULO DE LIBRO ARTS ET SOCIETES EN AMERIQUE LATINE: LA TRANSGRESSION DANS TOUS SES ETATS, 20 AUTORES, LIBRO DE INVESTIGACIÓN: 0,5 PTOS.
REVISTA CUADERNO URBANO ESPACIO CULTURAL, PUBLICACIÓN ARTÍCULO, 1 AUTOR, AÑO 2010: 0,5 PTOS.
REVISTA LOGOS DE LA UNIVERSIDAD DE LA SALLE, PUBLICACIÓN DE ARTÍCULO, 1 AUTOR, AÑO 2010: 0,5 PTOS.
REVISTA INSTITUCIONES, IDEAS Y MERCADOS, PUBLICACIÓN DE ARTÍCULO, 1 AUTOR, AÑO 2011: 0,5 PTOS.
LOS DEMÁS PRODUCTOS NO SON RECONOCIDOS DADO QUE EXCEDEN EL TIEMPO LÍMITE DEFINIDO DE LOS ÚLTIMO 5 AÑOS, SEGÚN LOS TÉRMINOS DE REFERENCIA DE LA CONVOCATORIA. POR MATERIAL DIVULGATIVO YA SE RECONICÓ EL TOPE MÁXIMO DE 2 PUTNOS POR ESTE CONCEPTO.
</t>
    </r>
    <r>
      <rPr>
        <b/>
        <sz val="10"/>
        <rFont val="Arial"/>
        <family val="2"/>
      </rPr>
      <t>PONENCIAS</t>
    </r>
    <r>
      <rPr>
        <sz val="10"/>
        <rFont val="Arial"/>
        <family val="2"/>
      </rPr>
      <t xml:space="preserve">
XII SIMPOSIO DE IBEROAMÉRICA LA CIUDAD Y EL PODER, AÑO 2011, 1 AUTOR,: 0,5 PTOS.
54 CONGRESO INTERNACIONAL DE AMERICANISTAS ICA, UNIVERSIDAD DE VIENA, AUSTRIA, 1 AUTOR,: 0,5 PTOS. 
SE RECONOCIÓ UN PUNTO, SIENDO ESTO EL MAXIMO DE PUNTOS POR CONCEPTO DE PONENCIAS.</t>
    </r>
  </si>
  <si>
    <t>LIBRO FONÉTICA DE LAS LENGUAS MODERNAS, AÑO 2009, 1 AUTOR, LIBRO DE INVESTIGACIÓN: 5 PTOS.
LIBRO UN PAÍS LLAMADO NO EXISTE, AÑO 2013, 1 AUTOR: 5 PTOS.
NO SE RECONOCE MÁS PRODUCCIÓN INTELECTUAL DADO QUE YA OBTIENE EL PUNTAJE MÁXIMO POR ESTE CONCEPTO.</t>
  </si>
  <si>
    <t>REFLEXIONES Y EXPERIENCIAS DE LA CATEDRA TOLIMA, MATERIAL DIVULGATIVO, 13 AUTORES, AÑO 2010: 0,08 PTOS.
DEL DOCUMENTO EL ROL DE LA TEORÍA Y LA INVESTIGACIÓN CONTABLE… QUE REGISTRA EN LA HOJA DE VIDA NO SE ANEXA EL EJEMPLAR O COPIA DEL MISMO, SÓLO SE ANEXAN UNA HOJAS IMPRESAS QUE NO PERMITEN IDENTIFICAR SI SE HACEN PARTE DEL DOCUMENTO CITADO. NO ES POSIBLE ASIGNAR PUNTOS POR ESTE CONCEPTO POR NO CUMPLIR CON LOS REQUISITOS.</t>
  </si>
  <si>
    <t>CAPÍTULO DE LIBRO MATARON A GAITAN: 60 AÑOS, AÑO 2009, 34 AUTORES: 0,3 PTOS.
LA PUBLICACIÓN EN LA REVISTA GOLIARDOS ES DEL AÑO 2006 EXCEDE LOS LÍMITES DE TIEMPO, NO SE ASIGNAN PUNTOS.
NI LAS BECAS NI LOS RECONOCIMIENTOS SON PREMIOS. 
NO PRESENTA NI REGISTRA MÁS PRODUCCIÓN INTELECTUAL.</t>
  </si>
  <si>
    <t>CURRÍCULO Y POLÍTICAS PÚBLICAS ADUCATIVAS, LIBRO DE INVESTIGACIÓN, AÑO 2013, 3 AUTORES: 5 PTOS.
CURRÍCULO Y ASEGURAMIENTO DE LA CALIDAD, LIBRO DE INVESTIGACIÓN, AÑO 2013, 3 AUTORES: 5 PTOS.
NO SE PUNTUAN MÁS PRODUCCIÓN POR TENER EL MAXIMO DE PUNTOS ´POR ESTE CONCEPTO.</t>
  </si>
  <si>
    <t>NO CUMPLE EL PERFIL / SU TITULO DE MAESTRIA NO CORRESPONDE AL REQUERIDO EN EL CONCURSO.</t>
  </si>
  <si>
    <t>NO CUMPLE EL PERFIL / SUS TITULOS NO SE ENCUENTRAN APOSTILLADOS.</t>
  </si>
  <si>
    <t>NO CUMPLE EL PERFIL / SU EXPERIENCIA DOCENTE ES INFERIOR A UN ANO</t>
  </si>
  <si>
    <t>FUNDACIÓN INTERNACIONAL DE PEDAGOGÍA CONCEPTUAL ALBERTO MERANI, ASESOR PEDAGÓGICO, MEDIO TIEMPO, DEL 20 DE MAYO AL 16 DE NOVIEMBRE DE 2013: 177 DÍAS 1/2 TIEMPO: 0,25 PTOS.
SECRETARÍA DE INTEGRACIÓN SOCIAL DE DISTRITO, TIEMPO COMPLETO, 7 MESES: 0,58 PTOS. 
ASED CORPORACIÓN EDUCATIVA, 1° DE FEBRERO 30 NOV DE 2010 Y ENERO 1 A NOVIEMBRE 30 DE 2011: SON 630 DÍAS EQUIVALENTE A: 1,75 PTOS.
AMONAFRO - ASOCIACIÓN DE ALCALDES MUNICIPALES, NO SE RECONOCE POR NO ESTABLECER PERIODO DE INICIO Y DE FINALIZACIÓN. NO REGISTRA NI CERTIFICA MÁS EXPERIENCIA.
UNIVERSIDAD DE CUNDINAMARCA, 40 HORAS DE EXPERIENCIA INVESTIGATIVA: 0,013 PTOS.</t>
  </si>
  <si>
    <t xml:space="preserve">PROYECTO LAS PERSONAS MAYORES CONSTRUYENDO SOCIEDAD, 2009-2010, 1 AUTOR, MATERIAL DIVULGATIVO: 0,5 PTOS.
LOS CERTIFICADOS DE LAS PONENCIAS NO REGISTRAN NI ANEXAN MEMORIAS DE LOS EVENTOS, POR ESTA RAZÓN NO SE ASIGNAN PTOS.
NO REGISTRA NI PRESENTA MÁSS PRODUCCIÓN INTELECTUAL. </t>
  </si>
  <si>
    <t>UNIVERSIDAD SANTO TOMAS, DESDE EL AÑO 2004 CON VICNCULACIÓN COMO DOCENTE DE TIEMPO COMPLETO Y DOCENTE DE HORA CÁTEDRA. EXCEDE EL TOTAL DE PUNTOS.</t>
  </si>
  <si>
    <t xml:space="preserve">UNIVERSIDAD SANTO TOMÁS, COMO DIRECTOR DE LA UNIDAD DE INVESTIGACIONES, COORDINADOR DEL DEPARTAMENTO DE HUMANIDADES, FUNDACIÓN UNIVERSITARIA JUAN DE CASTELLANOS, UNIVERSIDAD TECNOLÓGICA Y PEDAGÓGICA DE COLOMBIA COMO DOCENTE CATEDRÁTICO, EXCEDE EL TOTAL DE PUNTOS. </t>
  </si>
  <si>
    <t>REVISTA QUESTIONES DISPUTATAE, DEL AÑO 2007, NO ESTÁ INDEXADA PARA 2009, MATERIAL DIVULGATIVO: 0,5 PTOS.
LIBRO: 15 AÑOS DE PRESENCIA EN TUNJA 1996 AL 2011, AÑO 2011, 1 AUTORES 3: 5 PTOS.
REVISTA QUESTIONES DISPUTATAE, DEL AÑO 2007, NO APLICA POR EXCEDER EL LIMITE DE TIEMPO.
DE LOS CERTIFICADOS DE PONENCIAS NO ANEXA PUBLICACIÓN DE LAS MEMORIAS, NO ES POSIBLE ASIGNAR PUNTOS.
NO REGISTRA MÁS PRODUCCIÓN INTELECTUAL.</t>
  </si>
  <si>
    <t>UNIVERSIDAD DEL TOLIMA, UNIVERSIDAD NACIONAL ABIERTA Y A DISTANCIA, UNIVERSIDAD COOPERATIVA DE COLOMBIA, EXCEDE EL TOTAL DE PUNTOS.</t>
  </si>
  <si>
    <t>UNIVERSIDAD DEL TOLIMA, UNIVERSIDAD NACIONAL ABIERTA Y A DISTANCIA, UNIVERSIDAD COOPERATIVA DE COLOMBIA, EXCEDE EL TOTAL DE PUNTOS, DOCENTE CATEDRÁTICO.</t>
  </si>
  <si>
    <t xml:space="preserve">ALCALDÍA DE NEIVA - SECRETARÍA DE EDUCACIÓN, DESDE EL AÑO 1985 A LA FECHA CON CONTRATO A TÉRMINO INDEFINIDO. EXCEDE EL TOTAL DE PUNTOS.  </t>
  </si>
  <si>
    <t xml:space="preserve">UNIVERSIDAD DEL TOLIMA, DOCENTE CATEDRÁTICA, 1056 HORAS TOTAL, QUIVALENTE A 2,2 PTOS.
UNIVERSIDAD SURCOLOMBIANA CATEDRÁTICO SIN INTESIDAD HORARIA, NO ES SUCEPTIBLE DE ASIGNACIÓN DE PUNTOS. </t>
  </si>
  <si>
    <t>LA PRODUCCIÓN QUE PRESENTA ES EL DEL AÑO 1990 Y LOS CERTIFICADOS SON DE PARTICIPACIÓN Y NO COMO PONENTE, NO REGISTRA NO CERTIFICA MÁS PRODUCCIÓN.</t>
  </si>
  <si>
    <t>ESTUDIOS DE DOCTORADO EN CIENCIAS SOCIALES / UNIVERSIDAD DE BUENOS AIRES ( ARGENTINA) / ACTUALIDAD</t>
  </si>
  <si>
    <t>ALCALDÍA MAYOR DE BOGOTÁ, DESDE 12 DE JUNIO AL 21 DE JUNIO DE 2000; 0,028 PTOS.
CARVAJAL SOLUCIONES EDUCATIVAS, NO SE RECONOCE POR ESTABLECER DIA, MES Y AÑO DE INICIO Y FINALIZCIÓN DE LABORES. 
INVESTIGADORA DEL PROYECTO LAS RELACIONES EXTERIORES DE ESPAÑA EN COLOMBIA, POR EL TÉRMINO DE UN AÑO. 1 PTO.</t>
  </si>
  <si>
    <t>UNIVERSIDAD DE SAN BUENAVENTURA DOCENTE CATEDRÁTICA, 135 HORAS, EQUIVALENTE A 0,28 PTOS.
UNIVERSIDAD JORGE TADEO LOZANO, DOCENTE CATEDRÁTICA, 448 HORAS, EQUIVALENTE A 0,93 PTOS.
UNIVERSIDAD DEL ROSARIO, DOCENTE CATEDRÁTICA, 270 HORAS, EQUIVALENTE A 0,56 PTOS.
UNIVERSIDAD AUTÓNOMA DE COLOMBIA, DOCENTE CATEDRÁTICA, 270 HORAS, EQUIVALENTE A 0,56 PTOS.
UNIVERSIDAD DE LA SALLE, DOCENTE CATEDRÁTICA, 128 HORAS, EQUIVALENTE A 0,27</t>
  </si>
  <si>
    <t>UNIVERSIDAD DE CALDAS, DOCENTE DE TIEMPO COMPLETO Y CÁTEDRA, SE RECONOCE ESTA EXPERIENCIA COMO RPOFESIONAL POR SER LICENCIADA Y SER ESTA SU PROFESIÓN. 
DOCENTE OCASIONAL DE 1/2 TIEMPO SEMESTRE B DE 2003: 0,25 PTOS.
DOCENTE OCASIONAL TIEMPO COMPLETO, SEMESTRE A Y B DE 2008: 1 PTO.
DOCENTE OCASIONAL TIEMPO COMPLETO, SEMESTRE A DE 2009: 0,5 PTOS. 
DOCENTE OCASIONAL TIEMPO COMPLETO, SEMESTRE A DE 2010 : 0,5 PTOS.
DOCENTE OCASIONAL TIEMPO COMPLETO, SEMESTRE A DE 2011: 0,5 PTOS.
DOCENTE OCASIONAL TIEMPO COMPLETO, SEMESTRE A DE 2012: 0,5 PTOS.
DOCENTE OCASIONAL TIEMPO COMPLETO, SEMESTRE A DE 2013: 0,5 PTOS.
DOCENTE OCASIONAL TIEMPO COMPLETO, SEMESTRE  A Y B DE 2014. LOS MESES QUE SE RECONOCEN SERÁ HASTA MARZO DE 2014: 0,20 PTOS.</t>
  </si>
  <si>
    <t>UNIVERSIDAD DE CALDAS, DOCENTE DE TIEMPO COMPLETO Y CÁTEDRA.
1 DE FEBRERO Y 30 DE JUNIO DE 2002, COMO DOCENTE OCASIONAL DE MEDIO TIEMPO: 0,25 PTOS 
SEMESTRE B DE 2002, COMO DOCENTE DE TIEMPO COMPELTO: 0,5 PTOS.
DOCENTE CATEDRÁTICA, 135 HORAS, EQUIVALENTE A 0,28 PTOS.
DOCENTE OCASIONAL 1/2 TIEMPO SEMESTRE A DE 2003: 0,25 PTOS.
DOCENTE CATEDRÁTICA, 90 HORAS EN A 2004, EQUIVALENTE A 0,18 PTOS.
DOCENTE CATEDRÁTICA, 60 HORAS EN A 2004, EQUIVALENTE A 0,13 PTOS.
DOCENTE CATEDRÁTICA, 90 HORAS EN A 2004, EQUIVALENTE A 0,18 PTOS.
DOCENTE OCASIONAL 1/2 TIEMPO, SEMESTRE B DE 2004: 0,25 PTOS.
DOCENTE OCASIONAL TIEMPO COMPLETO, SEMESTRE A DE 2005: 0,5 PTOS.
DOCENTE OCASIONAL TIEMPO COMPLETO, SEMESTRE B DE 2005: 0,5 PTOS.
DOCENTE OCASIONAL TIEMPO COMPLETO, SEMESTRE A Y B DE 2006: 1 PTO.
DOCENTE TIEMPO COMPLETO, SEMESTRE A Y B DE 2007: 1 PTO.
EXCEDE EL TOTAL DE PUNTOS.</t>
  </si>
  <si>
    <t>REVISTA DE ESTUDIOS LATINOAERICANOS, REVISTA INDEXADA EN CATEGORÍA C, 1 AUTOR, AÑO 2010, 2 PTOS.
REVISTA UNIPLURIDAD, REVISTA INDEXADA EN CATEGORÍA C, 3 AUTORES, AÑO 2013: 2 PTOS.
LIBRO PROFESIÓN VS DISCIPLINA, EDITORIAL UNIVERSIDAD DE CALDAS, NO ES PROCEDENTE ASIGNAR PUNTOS DADO QUE NO ADJUNTÓ EL EJEMPLAR, NO CUMPLIÓ TERMMINOS DE REFERENCIA DE LA CONVOCATORIA.
SOBRE LAS PONENCIAS NO FUE POSIBLE ASIGNAR PUNTOS DADO QUE NO PRESENTÓ LAS MEMORIAS DE LOS EVENTOS, REQUISITO DE LOS TÉRMINOS DE REFERENCIA DE LA CONVOCATORIA.
NO REGISTRA NI PRESENTA MÁS PRODUCCIÓN INTELECTUAL.</t>
  </si>
  <si>
    <t>ESTUDIOS DE DOCTORADO EN HISTORIA / UNIVERSIDAD NACIONAL DE COLOMBIA / SEXTO SEMESTRE EN CURSO</t>
  </si>
  <si>
    <r>
      <t xml:space="preserve">DOCENTE CATEDRÁTICO UNIVERSIDAD DE NANTES, 421,33 HORAS EQUIVALENTE A 0,88 PTOS.
DOCENTE INVITADO UNIVERSIDAD NACIONAL DE COLOMBIA DEL 1° DE JUNIO DE 2005 AL 30 DE JUNIO DE 2006, SON 390 DÍAS EQUIVALENTE A 1,08 PTOS.
</t>
    </r>
    <r>
      <rPr>
        <b/>
        <sz val="10"/>
        <rFont val="Arial"/>
        <family val="2"/>
      </rPr>
      <t xml:space="preserve">UNIVERSIDAD PEDAGÓGICA NACIONAL, CONTRATOS DE DOCENCIA: </t>
    </r>
    <r>
      <rPr>
        <sz val="10"/>
        <rFont val="Arial"/>
        <family val="2"/>
      </rPr>
      <t xml:space="preserve">
9 DE FEBRERO A 15 DE MAYO DE 2007: 97 DÍAS 0,27 PTOS.
22 DE NOVIEMBRE AL 21 DE DICIEMBRE 2007: 30 DÍAS, 0,08 PTOS.
8 DE MAYO AL 29 DE DICIEMBRE DE 2008: 232 DÍAS, 0,64 PTOS.
22 DE MAYO AL 15 DE DICIEMBRE DE 2009: 204 DÍAS, 0,57 PTOS.
29 DE ENERO AL 10 DE DICIEMBRE DE 2010: 312 DÍAS, 0,87 PTOS.
14 DE ABRIL AL 16 DE DICIEMBRE DE 2011: 243 DÍAS, 0,68 PTOS. EXCEDE PUNTOS 
</t>
    </r>
    <r>
      <rPr>
        <b/>
        <sz val="10"/>
        <rFont val="Arial"/>
        <family val="2"/>
      </rPr>
      <t/>
    </r>
  </si>
  <si>
    <r>
      <t>SE RECONOCE ESPERIENCIA DOCENTE COMO PROFESIONAL DADO QUE ES LICENCIADO Y ESA ES SU PROFESIÓN.</t>
    </r>
    <r>
      <rPr>
        <b/>
        <sz val="10"/>
        <rFont val="Arial"/>
        <family val="2"/>
      </rPr>
      <t xml:space="preserve">
UNIVERSIDAD DE LA SALLE:</t>
    </r>
    <r>
      <rPr>
        <sz val="10"/>
        <rFont val="Arial"/>
        <family val="2"/>
      </rPr>
      <t xml:space="preserve">
23 DE ENERO AL 30 DE MAYO DE 2006: 128 DÍAS, 0,36 PTOS.
24 DE JULIO AL 22 NOVIEMBRE DE 2006:119 DÍAS, 0,33 PTOS.
22 ENERO DE 2007 AL 31 DE MAYO DE 2007: 129 DÍAS, 0,36 PTOS.
23 DE JULIO DE 2007 AL 21 DE NOVIEMBRE DE 2007:119 DÍAS, 0,33 PTOS.
21 DE ENERO AL 28 DE MAYO DE 2008:128 DÍAS, 035 PTOS.
28 DE JULIO AL 27 DE NOVIEMBRE DE 2008:120 DÍAS, 0,33 PTOS.
26 DE ENERO AL 4 DE JUNIO DE 2009: 129 DÍAS, 0,36 PTOS.
27 DE JULIO AL 27 DE NOVIEMBRE DE 2009:121 DÍAS, 0,34 PTOS.
25 DE ENERO AL 1° DE JUNIO DE 2010:127 DÍAS, 0,35 PTOS.
UNIVERSIDAD PEDAGÓGICA NACIONAL
PROFESOR OCASIONAL TIEMPO COMPLETO, SEMESTRE A DE 2006: 0,5 PTOS.
UNIVERSIDAD DEL TOLIMA
DOCENTE CATEDRÁTICO, CON 457,6 HORAS, EQUIVALENTE A 0,95 PTOS. 
EL CONTRARO DE LA UNIVERSIDAD JAVERIANA Y DE LA UNIVERSIDAD SANTO TOMÁS NO SON EQUIVALENTES A LA CONSTANCIA LABORAL DE ACUERDO A LOS TÉRMINOS DE REFERENCIA DE LA CONVOCATORIA. EXCEDE TOTAL DE PUNTOS </t>
    </r>
  </si>
  <si>
    <t xml:space="preserve">UNIVERSIDAD NACIONAL DE COLOMBIA, ADMINISTRATIVO TIEMPO COMPLETO DESDE 6 DE ABRIL DE 2006 A LA FECHA. MÁS DE 5 AÑOS EXCEDE EL TOTAL DE PUNTOS. </t>
  </si>
  <si>
    <r>
      <t xml:space="preserve">UNIVERSIDAD DEL ROSARIO, DOCENTE CATEDRÁTICA, 450 HORAS, EQUIVALE A 0,94 PTOS.
UNIVERSIDAD AUTÓNIMA DE COLOMBIA, DOCENTE CATEDRATICA, 390 HORAS, EQUIVALE A 0,81 PTOS.
</t>
    </r>
    <r>
      <rPr>
        <b/>
        <sz val="10"/>
        <rFont val="Arial"/>
        <family val="2"/>
      </rPr>
      <t xml:space="preserve">UNIVERSIDAD ANTONIO NARIÑO, DOCENTE CATEDRÁTICA </t>
    </r>
    <r>
      <rPr>
        <sz val="10"/>
        <rFont val="Arial"/>
        <family val="2"/>
      </rPr>
      <t xml:space="preserve">
A DE 2009: 210 HORAS, 0,44 PTOS  
B DE 2009: 180 HORAS, 0,38 PTOS.
A DE 2010: 210 HORAS, 0,44 PTOS.
B DE 2010: 195 HORAS, 0,40 PTOS.
A DE 2011, 210 HORAS, 0,44 PTOS.
UNIVERSIDAD NACIONAL DE COLOMBIA, DOCENTE CATEDRÁTICA, 480 HORAS, 1 PTO.</t>
    </r>
  </si>
  <si>
    <t>CORPORACIÓN LUIS EDUARDO NIETO, DESDE JUNIO 3 DE 2008 HASTA ENERO 2 DE 2009 Y DEL 1 DE ABRIL AL 19 DE DICIEMBRE DE 2009: 409 DÍAS, EQUIVALENTE A 1,14 PTOS.
COLEGIO SAN FRANCISCO DE ASIS, 15 DE AGOSTO AL 3 DE NOVIEMBRE DE 2006: 79 DÍAS EQUIVALENTE A 0,22 PTOS. 
OBSERVATORIO DEL CARIBE COLOMBIANO, NO ESTABLECE FECHAS DE CONTRATACIÓN.
UNIVERSIDAD DEL ATLANTICO, NO ESTABLECE FECHAS DE CONTRATACIÓN.
NO PRESENTA NI REGISTRA MÁS EXPERIENCIA.</t>
  </si>
  <si>
    <t xml:space="preserve">UNIVERSIDAD DEL ATLANTICO DOCENTE CATEDRÁTICO, UNIVERSIDAD NUEVA GRANADA,  DOCENTE CATEDRÁTICO, UNIVERSIDAD DE LOS LIBERTADORES,UNIVERSIDAD COOPERATIVA DE COLOMBIA. SUMATORIAS DE LAS HORAS SON SUPERIORES A 2600 HORAS ES DECIR EXCEDE EL TOTAL DE PUNTOS. </t>
  </si>
  <si>
    <t xml:space="preserve">REVISTA ANUARIO HISTORIA REGIONAL Y DE LAS FRONTERAS, AÑO 2014, AUTORES 1, CATEGORÍA B: 2 PTOS.
REVISTA INVESTIGIUMIRE, AÑO 2013, AUTORES 1, CATEGORÍA C: 2 PTOS.
REVISTA HISTORIA DEL CARIBE 22, AÑO 2013, AUTORES 1, CATEGORÍA B: 2 PTOS.
REVISTA MEMORIAS, AÑO 2012, AUTORES 3, CATEGORÍA A2: 4 PTOS.
LOS DEMÁS PRODUCTOS NO SE PUNTÚAN POR EXCEDER EL TOTAL DE PUNTOS.  </t>
  </si>
  <si>
    <t xml:space="preserve">CANDIDATO A DOCTOR EN HISTORIA / UNIVERSIDAD NACIONAL DE COLOMBIA / EL CERTIFICADO ES DEL AÑO 2009, NO SE PUEDE ESTABLECER SI ACTUALMENTE SE ENCUENTRA MATRICULADO EN EL DOCTORADO. </t>
  </si>
  <si>
    <t>UNIVERSIDAD SAN TOMÁS, DOCENTE CATEDRÁTICO, 
160 HORAS MENSUALES, REPRESENTADAS EN MÁS DE 5280 HORAS QUE EQUIVALEN A MÁS DE 11 AÑOS ES DECIR EXCEDE EL TOTAL DE PUNTOS POR ESTE CONCEPTO.</t>
  </si>
  <si>
    <t xml:space="preserve">LA EXPERIENCIA CERTIFICADA EN EL ÁREA DE INVESTIGACIÓN DELA UNIVERISDAD SANTO TOMÁS, NO PERMITE ESTABLECER LAS FECHAS, POR ESTA RAZÓN NO ES POSIBLE ASIGNAR PUNTOS.
DIRECTOR DE PROYECTOS DE LA UNIVERSIDAD CATÓLICA, DURANTE LOS AÑOS 1996, 1997, 1998, 1999, 2000, 2001 Y 2002, ES DECIR EXCEDE EL TOTAL DE PUNTOS POR ESTE CONCEPTO.  </t>
  </si>
  <si>
    <t>UNIVERSIDAD DE CALDAS, DOCENTE CATEDRÁTICO, DESDE EL AÑO 2009 A LA FECHA, 864 HORAS CÁTEDRA PARA UN TOTAL DE 1,80.
FUNDACIÓN UNIVERSITARIA CLAREATINA, NO ES PROCEDENTE DADO QUE NO SE ESTABLECEN HORAS ORIENTADAS.
FUNDACIÓN UNIVERSITARIA CLAREATINA, DOCENTE CATEDRÁTICO, PROGRAMA DE TRABAJO SOCIAL, 88 HORAS CÁTEDRA,  PARA 0,18 PTOS.
UNIVERSIDAD DE CALDAS, DOCENTE CATEDRÁTICO, 191 HORAS CATEDRA: 0,4 PTOS.</t>
  </si>
  <si>
    <t xml:space="preserve">NO CERTIFICA EXPERIENCIA PROFESIONAL. </t>
  </si>
  <si>
    <t>REVISTA LATINOAMERICANA DE ESTUDIOS EDUCATIVOS, JUNIO DE 2009, 1 AUTOR, NO INDEXADADA PARA ESTE AÑO: 0,5 PTOS
REVISTA LATINOAMERICANA DE ESTUDIOS EDUCATIVOS, DICIEMBRE DE 2009, 1 AUTOR, NO INDEXADADA PARA ESTE AÑO: 0,5 PTOS
LOS LIBROS PUBLICADOS EN EDITORIAL ACADÉMICA ESPAÑOLA NO CUMPLEN CON EL REQUISITO DEFINIDO EN EL DECRETO 1279 DE 2002 COMO EDITORIAL DE RECONOCIDO PRESTIGIO, RAZÓN POR LA CUAL NO ES PROCECDENTE ASIGNAR PUNTOS POR ESTE CONCEPTO, PODRÁN SER RECONOCIDOS COMO MATERIAL DIVULGATIVO ASIGNANDOSE 0,5 POR CADA UN PARA UN TOTAL DE 1 PTO.</t>
  </si>
  <si>
    <t>UNAD, OCASIONAL MEDIO TIEMPO, AÑO 2001, 1 AÑO: 0,5 PTO.
UNAD, OCASIONAL TIEMPO COMPLETO, AÑO 2013, 1/2 SEMESTRE: 0,25 PTO.
UNAD, OCASIONAL TIEMPO COMPLETO, AÑO 2014, 1 AÑO; EQUIVALE 0,16 PTOS. 
FUNDACIÓN UNIVERSITARIA SAN MARTÍN, DOCENTE CATEDRÁTICO, 555 HORAS CÁTEDRA,: 1,16 PTOS.
UNIVERSIDAD DE CUNDINAMARCA, OCASIONAL DE MEDIO TIEMPO, SEMESTRE A DE 2009; OCASIONAL DE TIEMPO COMPLETO B DE 2009, TIEMPO COMPLETO A DE 2010: 0,25+0,5+0,5</t>
  </si>
  <si>
    <t>REVISTA CAMPOS, CIENCIAS SOCIALES, AÑO 2013, AUTORES 1, REVISTA NO INDEXADA, MATERIAL DIVULGATIVO: 0,5 PTOS.
REVISTA UNIVERSITAS HUMANISTICA, AÑO 2011, CATEGORÍA A2, AUTORES 5: 2 PTOS.
LIBRO VIOLENCIA, MEMORIA Y SOCIEDAD, MATERIAL DIVULGATIVO, AUTORES , 0,06 PTOS. 
REVISTA CUADERNOS DE SOCIOLOGÍA, AUTORES 1, REVISTA NO INDEXADA, 0,5 PTOS.
SIMPOSIO INTERNACIONAL DE PROCESOS CIVILIZADORES: 0,5 PTOS.
EL LIBRO HISTORIAS Y MIRADAS DE LA CIENCIA Y LA TECNOLOGÍA NO ES POSIBLE ASIGNAR PUNTOS POR EXCEDER LOS ULTIMOS 5 AÑOS.
TIERRAS Y TERRITORIOAS MÁS QUE RIQUEZA MATERIAL, NO SE ANEXÓ EL EJEMPLAR DEL LIBRO NO ES POSIBLE ASIGNAR PUNTOS. 
NI LOS RECONOCIMIENTOS NI LAS BECAS SON CONSIDERADOS PREMIOS.</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</si>
  <si>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</si>
  <si>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</si>
  <si>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</si>
  <si>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</si>
  <si>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</si>
  <si>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</si>
  <si>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</si>
  <si>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</si>
  <si>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</si>
  <si>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</si>
  <si>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 xml:space="preserve">CIENCIAS DE LA EDUCACIÓN </t>
  </si>
  <si>
    <t>X</t>
  </si>
  <si>
    <t>PRESELECCIONADO</t>
  </si>
  <si>
    <t>VAC/BENÍTEZ/YOLANDA O.</t>
  </si>
  <si>
    <t>VASQUEZ ROJAS MANUEL HORACIO</t>
  </si>
  <si>
    <t>CHAPMAN QUEVEDO WILLIAM ALFREDO</t>
  </si>
  <si>
    <t>MAGISTER EN SOCIEDADES HISTORICAS Y FORMAS POLITICAS EN EUROPA / UNIVERSIDAD ROVIRA I VIRGILI (ESPAÑA) / 24-09-2012
DOCTOR MOVIMIENTOS SOCIALES Y CONSTRUCCION DE LA CIUDADANIA EN EL MUNDO CONTEMPORANEO EN PERSPECTIVA COMPARADA / UNIVERSIDAD INTERNACIONAL DE ANDALUCIA / 27-02-2014</t>
  </si>
  <si>
    <t>VARGAS RODRIGUEZ GERMAN ROLANDO</t>
  </si>
  <si>
    <t>MACHADO VEGA DIEGO FERNANDO</t>
  </si>
  <si>
    <t>PINTO BERNAL JOSE JOAQUIN</t>
  </si>
  <si>
    <t>MAGISTER EN HISTORIA / UNIVERSIDAD NACIONAL DE COLOMBIA / 29-07-2011
ESTUDIOS DE DOCTORADO EN HISTORIA / UNIVERSIDAD NACIONAL DE COLOMBIA / SEXTO SEMESTRE EN CURSO</t>
  </si>
  <si>
    <t>POSADA LOPEZ ROCIO DEL PILAR</t>
  </si>
  <si>
    <t>ESPECIALISTA EN DOCENCIA UNIVERSITARIA / UNIVERSIDAD DE CALDAS / 24-02-2000
MAGISTER EN EDUCACION / UNIVERSIDAD DE CALDAS / 11-12-2009</t>
  </si>
  <si>
    <t>DUCON SALAS RICHARD BENIGNO</t>
  </si>
  <si>
    <t xml:space="preserve">MAGISTER EN HISTORIA / PONTIFICIA UNIVERSIDAD JAVERIANA / 27-02-1998
CANDIDATO A DOCTOR EN HISTORIA / UNIVERSIDAD NACIONAL DE COLOMBIA / EL CERTIFICADO ES DEL AÑO 2009, NO SE PUEDE ESTABLECER SI ACTUALMENTE SE ENCUENTRA MATRICULADO EN EL DOCTORADO. </t>
  </si>
  <si>
    <t>SUAREZ MAYORGA ADRIANA MARIA</t>
  </si>
  <si>
    <t>MAGISTER EN HISTORIA / UNIVERSIDAD NACIONAL DE COLOMBIA / 25-08-2006
ESTUDIOS DE DOCTORADO EN CIENCIAS SOCIALES / UNIVERSIDAD DE BUENOS AIRES ( ARGENTINA) / ACTUALIDAD</t>
  </si>
  <si>
    <t>GUEVARA MORENO ROMULO HERNANDO</t>
  </si>
  <si>
    <t>ESPECIALISTA EN EDUCACIÓN PARA LA PARTICIPACION COMUNITARIA / UNIVERSIDAD DEL TOLIMA / 20-02-1998
MAGISTER EN EDUCACION Y DESARROLLO HUMANO / UNIVERSIDAD DE MANIZALES Y CINDE / 26-03-2010</t>
  </si>
  <si>
    <t>RODRIGUEZ FRANCO ADRIANA</t>
  </si>
  <si>
    <t>HERNANDEZ CASTELLANOS RAFAEL</t>
  </si>
  <si>
    <t>ESPECIALISTA EN PEDAGOGIA / UNIVERSIDAD DEL TOLIMA / 22-05-2009
MASTER EN EDUCACION / PONTIFICIA UNIVERSIDAD JAVERIANA / 08-03-2013</t>
  </si>
  <si>
    <t>APONTE MONDRAGON ESTHER JULIA</t>
  </si>
  <si>
    <t>CASTRILLON LUIS FELIPE</t>
  </si>
  <si>
    <t>AGUDELO GONZALEZ ANGELA LUCIA</t>
  </si>
  <si>
    <t>TORO SILVA CARLOS ALBERTO</t>
  </si>
  <si>
    <t>REYNOSO ARAN ROBERTO</t>
  </si>
  <si>
    <t>MAESTRO EN HISTORIA Y ETNOHISTORIA / ESCUELA NACIONAL DE ANTROPOLOGIA E HISTORIA ENAH-INAH-MEXICO (MEXICO) / 11-07-2012
DOCTOR EN ANTROPOLOGIA E HISTORIA - PASANTE- / ESCUELA NACIONAL DE ANTROPOLOGIA E HISTORIA ENAH-INAH-MEXICO (MEXICO) / 06-08-2012</t>
  </si>
  <si>
    <t xml:space="preserve">LICENCIADO EN HISTORIA Y GEOGRAFÍA, HISTORIADOR O PROFESIONAL DE LAS CIENCIAS SOCIALES, CON MAESTRÍA O DOCTORADO EN HISTORIA O EN EDUCACIÓN, CON EXPERIENCIA INVESTIGATIVA EN EL ÁREA, Y CON EXPERIENCIA DOCENTE UNIVERSITARIA MÍNIMA DE UN AÑO.  </t>
  </si>
  <si>
    <t xml:space="preserve">                                                      EVALUACIÓN DE LAS HOJAS DE VIDA PARA EL CUMPLIMIENTO DEL PERFIL DE LOS ASPIRANTES AL CÓDIGO DE CONCURSO CE-P-05-3</t>
  </si>
  <si>
    <r>
      <t xml:space="preserve">NO PRESELECCIONADO
</t>
    </r>
    <r>
      <rPr>
        <sz val="9"/>
        <rFont val="Arial"/>
        <family val="2"/>
      </rPr>
      <t xml:space="preserve">EL TÍTULO DE POSGRADO NO CORRESPONDE EL REQUERIDO EN EL PERFIL </t>
    </r>
  </si>
  <si>
    <r>
      <t xml:space="preserve">NO PRESELECCIONADO
</t>
    </r>
    <r>
      <rPr>
        <sz val="9"/>
        <rFont val="Arial"/>
        <family val="2"/>
      </rPr>
      <t xml:space="preserve">LA EXPERIENCIA DOCENTE REGISTRADA Y CERTIFICADA, ES INFERIOR A LA MÍNIMA REQUERIDA EN EL PERFIL. </t>
    </r>
  </si>
  <si>
    <r>
      <t xml:space="preserve">NO PRESELECCIONADO
</t>
    </r>
    <r>
      <rPr>
        <sz val="9"/>
        <rFont val="Arial"/>
        <family val="2"/>
      </rPr>
      <t>LOS TÍTULOS DE FOIRMACIÓN ACADÉMICA NO SE ENCUENTRAN DEBIDAMENTE APOSTILLADOS, SIENDO ESTO REQUISITO EN LOS TÉRMINOS DE REFERENCIA DE LA CONVOCATORIA</t>
    </r>
  </si>
  <si>
    <t>1</t>
  </si>
  <si>
    <t>2</t>
  </si>
  <si>
    <t>3</t>
  </si>
  <si>
    <t>4</t>
  </si>
  <si>
    <t>5</t>
  </si>
  <si>
    <t>6</t>
  </si>
  <si>
    <t>7</t>
  </si>
  <si>
    <t>8</t>
  </si>
  <si>
    <t>9</t>
  </si>
  <si>
    <t>10</t>
  </si>
  <si>
    <t>11</t>
  </si>
  <si>
    <t>12</t>
  </si>
  <si>
    <t>13</t>
  </si>
  <si>
    <t>14</t>
  </si>
  <si>
    <t>15</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</si>
  <si>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</si>
  <si>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</si>
  <si>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</si>
  <si>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</si>
  <si>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</si>
  <si>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</si>
  <si>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</si>
  <si>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</si>
  <si>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</si>
  <si>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</si>
  <si>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</si>
  <si>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</si>
  <si>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</si>
  <si>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</si>
  <si>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</si>
  <si>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</si>
  <si>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</si>
  <si>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</si>
  <si>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</si>
  <si>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</si>
  <si>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</si>
  <si>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</si>
  <si>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</si>
  <si>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</si>
  <si>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</si>
  <si>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</si>
  <si>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</si>
  <si>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</si>
  <si>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</si>
  <si>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</si>
  <si>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 xml:space="preserve">UNIVERSIDAD DEL TOLIMA, ASISITENTE DE DOCENCIA:
17 DE AGOSTO AL 24 DE DICIEMBRE DE 2010: 128 DÍAS, 035 PTOS.
7 DE FEBRERO AL 30 DE JUNIO DE 2011: 144 DÍAS, 0,4 PTOS.
1° DE AGOSTO AL 16 DE DICIEMBRE DE 2011: 136 DÍAS, 0,38 PTOS.
23 DE ABRIL AL 30 DE AGOSTO DE 2012 TOTAL DE DÍAS 536 EQUIVALENTE A 0,83 PTOS. 
UNIVERSIDAD DEL TOLIMA EXPERIENCIA INVESTIGATIVA: 
26 AGOSTO DE 2011 AL 26 DE FEBRERO DE 2013, SOLO SE RECONOCE DESDE ENERO 1° AL 22 DE ABRIL DE 2012: 112 DÍAS EQUIVALENTE A 0,31 PTOS.
16 DE FERBERO DE 2011 AL 15 DE FEBRERO DE 2013, YA ESTA FECHA ESTÁ RECONOCIDA.
DEL 5 DE OCTUBRE DE 2011 AL 5 DE ABRIL DE 2013, YA ESTÁ RECONOCIDA.
DEL 23 DE MARZO DE 2010 AL 23 DE SEPTIEMBRE DE 2011, SE LE RECONOCE DESDE 23 DE MARZO DE 2010 AL 16 DE AGOSTO DE 2010: 144 DÍAS EQUIVALENTE A 0,4 PTOS.
DEL 14 DE MAYO DE 2008 AL 14 DE NOVIEMBRE DE 2009: 181 DÍAS EQUIVALENTE A 0,5 PTOS.
</t>
  </si>
  <si>
    <t>PROFESOR CATEDRATICO UNIVERSIDAD DEL TOLIMA,516 HORAS=1,07, PROFESOR TIEMPO COMPLETO SURCOLOMBIAN 8 MESES 10 DIAS= ,39 PUNTOS</t>
  </si>
  <si>
    <t>LICEO CULTURAL LOPEZ OSORIO, 1° DE FEBRERO AL 30 DE NOVIEMBRE DE 2008: 300 DÍAS: 0,83 PTOS.
ALCALDÍA MAYOR DE BOGOTÁ - SECRETARÍA DE EDUCACIÓN: DESDE EL 12 DE JULIO DE 2010 HASTA EL 31 DE JULIO DE 2011, COLEGIO JOSÉ FRANCISCO: 379 DÍAS EQUIVALENTE A: 1,05 PTOS.
UNIVERSIDAD DISTRITAL INVESTIGACIÓN, DESDE 6 DE MARZO DE 2008 A JUNIO 5 DE 2009; DE ESTAS OLO SE RECONOCE A PARTIR DEL 1 DE DICIEMBRE DE 2008 A JUNIO 5 DE 2009: 185 DÍAS EQUIVALENTE A: 0,51 PTOS. SE CRUZA CON LA EXPERIENCIA DE LICEO CULTURAL. 
NUESTRA SEÑORA DE LA SALETTE, NO REGISTRA FECHAS DE INICIO Y FINALIZACIÓN.
ACCIÓN COLECTIVA NO REGISTRA FECHAS DE INICIO Y FINALIZACIÓN.</t>
  </si>
  <si>
    <t xml:space="preserve">UNIVERSIDAD NACIONAL, DOCENTE CATEDRÁTICO, 135 HORAS, EQUIVALENTE A 0,28 PTOS.
UNIVERSIDAD NACIONAL, DOCENTE CATEDRÁTICO, 255 HORAS, EQUIVALENTE A 0,53 PTOS. 
UNIVERSIDAD NACIONAL, DOCENTE CATEDRÁTICO, 105 HORAS, EQUIVALENTE A 0,22 PTOS.
UNIVERSIDAD ANTONIO NARIÑO, DOCENTE DE MEDIO TIEMPO B DE 2010: 0,25 PTOS.
UNIVERSIDAD ANTONIO NARIÑO, DOCENTE DE MEDIO TIEMPO A DE 2011: 0,25 PTOS.
LA DOCENCIA DE CÁTEDRA DE LA UNIVERSIDAD ANTONIO NARIÑO NO REGISTRA NÚMERO DE HORAS POR ELLO NO ES POSIBLE ASIGNAR LOS PUNTOS POR ESTE CONCEPTO.
NO REGRISTRA NI CERTIFICA MÁS EXPERIENCIA. </t>
  </si>
  <si>
    <t>REVISTA ANUARIO COLOMBIANA DE HISTORIA, ANO 2010, 1 AUTOR, CATEGORIA B: 2 PTOS.
REVISTA ANUARIO COLOMBIANA DE HISTORIA, ANO 2011, 1 AUTOR, CATEGORIA A2: 4 PTOS. 
REVISTA HISTORIA Y SOCIEDAD, ANO 2013, 1 AUTOR, CATEGORIA B: 2 PTOS.
CAPITULO DE LIBRO PROPUESTAS Y DEBATES EN HISTORIA ECONOMICA, ANO 2011, 8 AUTORES: 1,25.
CAPITULO DE LIBRO EMERGENCIAS DE LA MEMORIA, ANO 2010, 10 AUTORES: 1 PTO.
NO SE RECONOCE MAS PRODUCCION POR EXCEDER EL TOTAL DE PUTNOS POR ESTE CONCEPTO.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</si>
</sst>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4"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Narrow"/>
      <family val="2"/>
    </font>
    <font>
      <sz val="10"/>
      <color theme="1"/>
      <name val="Arial Narrow"/>
      <family val="2"/>
    </font>
    <font>
      <sz val="11"/>
      <color theme="1"/>
      <name val="Arial Narrow"/>
      <family val="2"/>
    </font>
    <font>
      <sz val="12"/>
      <color theme="1"/>
      <name val="Courier New"/>
      <family val="3"/>
    </font>
    <font>
      <b/>
      <sz val="14"/>
      <color theme="1"/>
      <name val="Arial"/>
      <family val="2"/>
    </font>
    <font>
      <b/>
      <sz val="11"/>
      <color theme="1"/>
      <name val="Arial"/>
      <family val="2"/>
    </font>
    <font>
      <b/>
      <sz val="12"/>
      <color theme="1"/>
      <name val="Arial"/>
      <family val="2"/>
    </font>
    <font>
      <sz val="9"/>
      <name val="Arial"/>
      <family val="2"/>
    </font>
    <font>
      <sz val="8"/>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FFFF00"/>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3" fillId="0" borderId="0" applyNumberFormat="0" applyFill="0" applyBorder="0" applyAlignment="0" applyProtection="0"/>
    <xf numFmtId="0" fontId="7" fillId="0" borderId="0"/>
  </cellStyleXfs>
  <cellXfs count="371">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0" fillId="0" borderId="0" xfId="0" applyFont="1"/>
    <xf numFmtId="0" fontId="2" fillId="0" borderId="7"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3"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 fillId="0" borderId="51"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3"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4" fillId="0" borderId="0" xfId="0"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0" fontId="25"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0" xfId="0" applyFont="1" applyFill="1" applyAlignment="1">
      <alignment horizontal="center"/>
    </xf>
    <xf numFmtId="0" fontId="26" fillId="5" borderId="7"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7" fillId="0" borderId="7" xfId="0" applyFont="1" applyBorder="1" applyAlignment="1">
      <alignment horizontal="center" vertical="center"/>
    </xf>
    <xf numFmtId="0" fontId="28" fillId="0" borderId="7" xfId="0" applyFont="1" applyBorder="1" applyAlignment="1">
      <alignment vertical="center"/>
    </xf>
    <xf numFmtId="0" fontId="27" fillId="0" borderId="52" xfId="0" applyFont="1" applyBorder="1" applyAlignment="1">
      <alignment horizontal="center" vertical="center"/>
    </xf>
    <xf numFmtId="0" fontId="27" fillId="0" borderId="0" xfId="0" applyFont="1" applyAlignment="1">
      <alignment horizontal="center"/>
    </xf>
    <xf numFmtId="0" fontId="25" fillId="0" borderId="5" xfId="0" applyFont="1" applyFill="1" applyBorder="1" applyAlignment="1">
      <alignment horizontal="center" vertical="center" wrapText="1"/>
    </xf>
    <xf numFmtId="0" fontId="31" fillId="0" borderId="0" xfId="0" applyFont="1" applyBorder="1" applyAlignment="1">
      <alignment horizontal="center"/>
    </xf>
    <xf numFmtId="0" fontId="9" fillId="6" borderId="1" xfId="4" applyFont="1" applyFill="1" applyBorder="1" applyAlignment="1">
      <alignment horizontal="center" vertical="center" wrapText="1"/>
    </xf>
    <xf numFmtId="0" fontId="17" fillId="6" borderId="1" xfId="4" applyFont="1" applyFill="1" applyBorder="1" applyAlignment="1">
      <alignment horizontal="center" vertical="center" wrapText="1"/>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0" fontId="2" fillId="0" borderId="46" xfId="0"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49" xfId="4" applyFont="1" applyBorder="1" applyAlignment="1">
      <alignment horizontal="center" vertical="center" wrapText="1"/>
    </xf>
    <xf numFmtId="49" fontId="7" fillId="0" borderId="7" xfId="4" applyNumberFormat="1" applyFont="1" applyFill="1" applyBorder="1" applyAlignment="1">
      <alignment horizontal="justify"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0" fontId="7" fillId="0" borderId="51" xfId="4" applyFont="1" applyBorder="1" applyAlignment="1">
      <alignment horizontal="center" vertical="center" wrapText="1"/>
    </xf>
    <xf numFmtId="49" fontId="7" fillId="0" borderId="52" xfId="4" applyNumberFormat="1" applyFont="1" applyFill="1" applyBorder="1" applyAlignment="1">
      <alignment horizontal="justify" vertical="center" wrapText="1"/>
    </xf>
    <xf numFmtId="0" fontId="2" fillId="0" borderId="52" xfId="0" applyFont="1" applyFill="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33"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0" fontId="21" fillId="4" borderId="2"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2" fillId="0" borderId="19" xfId="0" applyFont="1" applyBorder="1" applyAlignment="1">
      <alignment horizontal="center"/>
    </xf>
    <xf numFmtId="0" fontId="22" fillId="0" borderId="0" xfId="0" applyFont="1" applyBorder="1" applyAlignment="1">
      <alignment horizontal="center"/>
    </xf>
    <xf numFmtId="4" fontId="21" fillId="4" borderId="2" xfId="1" applyNumberFormat="1" applyFont="1" applyFill="1" applyBorder="1" applyAlignment="1" applyProtection="1">
      <alignment horizontal="center" vertical="center" wrapText="1"/>
    </xf>
    <xf numFmtId="4" fontId="21" fillId="4" borderId="11" xfId="1" applyNumberFormat="1" applyFont="1" applyFill="1" applyBorder="1" applyAlignment="1" applyProtection="1">
      <alignment horizontal="center" vertical="center" wrapText="1"/>
    </xf>
    <xf numFmtId="0" fontId="21" fillId="4" borderId="61" xfId="0" applyFont="1" applyFill="1" applyBorder="1" applyAlignment="1">
      <alignment horizontal="center" vertical="center" wrapText="1"/>
    </xf>
    <xf numFmtId="0" fontId="21" fillId="4" borderId="62" xfId="0" applyFont="1" applyFill="1" applyBorder="1" applyAlignment="1">
      <alignment horizontal="center" vertical="center" wrapText="1"/>
    </xf>
    <xf numFmtId="0" fontId="21" fillId="4" borderId="64" xfId="0" applyFont="1" applyFill="1" applyBorder="1" applyAlignment="1">
      <alignment horizontal="center" vertical="center" wrapText="1"/>
    </xf>
    <xf numFmtId="0" fontId="21" fillId="4" borderId="61" xfId="0" applyFont="1" applyFill="1" applyBorder="1" applyAlignment="1">
      <alignment horizontal="center" vertical="center"/>
    </xf>
    <xf numFmtId="0" fontId="21" fillId="4" borderId="62" xfId="0" applyFont="1" applyFill="1" applyBorder="1" applyAlignment="1">
      <alignment horizontal="center" vertical="center"/>
    </xf>
    <xf numFmtId="0" fontId="21" fillId="4" borderId="64"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7"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9" fillId="0" borderId="16"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4" fontId="7" fillId="0" borderId="16" xfId="1" applyNumberFormat="1" applyFill="1" applyBorder="1" applyAlignment="1" applyProtection="1">
      <alignment horizontal="justify" vertical="center" wrapText="1"/>
      <protection locked="0"/>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7" fillId="0" borderId="46" xfId="4" applyNumberFormat="1" applyFont="1" applyBorder="1" applyAlignment="1">
      <alignment horizontal="center" vertical="center" wrapText="1"/>
    </xf>
    <xf numFmtId="2" fontId="7" fillId="0" borderId="7" xfId="4" applyNumberFormat="1" applyFont="1" applyBorder="1" applyAlignment="1">
      <alignment horizontal="center" vertical="center" wrapText="1"/>
    </xf>
    <xf numFmtId="2" fontId="7" fillId="0" borderId="52" xfId="4" applyNumberFormat="1" applyFont="1" applyBorder="1" applyAlignment="1">
      <alignment horizontal="center" vertical="center" wrapText="1"/>
    </xf>
    <xf numFmtId="0" fontId="29" fillId="0" borderId="0" xfId="0" applyFont="1" applyBorder="1" applyAlignment="1">
      <alignment horizontal="center"/>
    </xf>
    <xf numFmtId="0" fontId="30" fillId="0" borderId="0" xfId="0" applyFont="1" applyBorder="1" applyAlignment="1">
      <alignment horizontal="center"/>
    </xf>
    <xf numFmtId="0" fontId="9" fillId="6" borderId="61" xfId="4" applyFont="1" applyFill="1" applyBorder="1" applyAlignment="1">
      <alignment horizontal="center" vertical="center" wrapText="1"/>
    </xf>
    <xf numFmtId="0" fontId="9" fillId="6" borderId="64" xfId="4" applyFont="1" applyFill="1" applyBorder="1" applyAlignment="1">
      <alignment horizontal="center" vertical="center" wrapText="1"/>
    </xf>
    <xf numFmtId="0" fontId="9" fillId="6" borderId="13" xfId="4" applyFont="1" applyFill="1" applyBorder="1" applyAlignment="1">
      <alignment horizontal="center" vertical="center" wrapText="1"/>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9" fillId="6" borderId="3" xfId="4" applyFont="1" applyFill="1" applyBorder="1" applyAlignment="1">
      <alignment horizontal="center" vertical="center" wrapText="1"/>
    </xf>
    <xf numFmtId="2" fontId="8" fillId="6" borderId="2" xfId="4" applyNumberFormat="1" applyFont="1" applyFill="1" applyBorder="1" applyAlignment="1">
      <alignment horizontal="center" vertical="center" wrapText="1"/>
    </xf>
    <xf numFmtId="2" fontId="8" fillId="6"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2</xdr:col>
      <xdr:colOff>974911</xdr:colOff>
      <xdr:row>2</xdr:row>
      <xdr:rowOff>212911</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4775"/>
          <a:ext cx="2528607" cy="52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68</xdr:row>
      <xdr:rowOff>152400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53250" cy="131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ducon03@hotmail.com" TargetMode="External"/><Relationship Id="rId13" Type="http://schemas.openxmlformats.org/officeDocument/2006/relationships/hyperlink" Target="mailto:ejapontem@ut.edu.co" TargetMode="External"/><Relationship Id="rId3" Type="http://schemas.openxmlformats.org/officeDocument/2006/relationships/hyperlink" Target="mailto:sirwch@gmail.com" TargetMode="External"/><Relationship Id="rId7" Type="http://schemas.openxmlformats.org/officeDocument/2006/relationships/hyperlink" Target="mailto:hernandezcastellanos.rafael@gmail.com" TargetMode="External"/><Relationship Id="rId12" Type="http://schemas.openxmlformats.org/officeDocument/2006/relationships/hyperlink" Target="mailto:arodriguezfr@gmail.com" TargetMode="External"/><Relationship Id="rId17" Type="http://schemas.openxmlformats.org/officeDocument/2006/relationships/printerSettings" Target="../printerSettings/printerSettings1.bin"/><Relationship Id="rId2" Type="http://schemas.openxmlformats.org/officeDocument/2006/relationships/hyperlink" Target="mailto:alago22@gmail.com" TargetMode="External"/><Relationship Id="rId16" Type="http://schemas.openxmlformats.org/officeDocument/2006/relationships/hyperlink" Target="mailto:paisajeritual@gmail.com" TargetMode="External"/><Relationship Id="rId1" Type="http://schemas.openxmlformats.org/officeDocument/2006/relationships/hyperlink" Target="mailto:rolavargas9@hotmail.com" TargetMode="External"/><Relationship Id="rId6" Type="http://schemas.openxmlformats.org/officeDocument/2006/relationships/hyperlink" Target="mailto:rhguevaram@ut.edu.co" TargetMode="External"/><Relationship Id="rId11" Type="http://schemas.openxmlformats.org/officeDocument/2006/relationships/hyperlink" Target="mailto:josejoaqo@yahoo.com" TargetMode="External"/><Relationship Id="rId5" Type="http://schemas.openxmlformats.org/officeDocument/2006/relationships/hyperlink" Target="mailto:carlosalberto.toro@hotmail.com" TargetMode="External"/><Relationship Id="rId15" Type="http://schemas.openxmlformats.org/officeDocument/2006/relationships/hyperlink" Target="mailto:luisfelipecastrillon@hotmail.com" TargetMode="External"/><Relationship Id="rId10" Type="http://schemas.openxmlformats.org/officeDocument/2006/relationships/hyperlink" Target="mailto:rocio.posada@gmail.com" TargetMode="External"/><Relationship Id="rId4" Type="http://schemas.openxmlformats.org/officeDocument/2006/relationships/hyperlink" Target="mailto:dfmachadov@gmail.com" TargetMode="External"/><Relationship Id="rId9" Type="http://schemas.openxmlformats.org/officeDocument/2006/relationships/hyperlink" Target="mailto:manuelhoraciouniv@gmail.com" TargetMode="External"/><Relationship Id="rId14" Type="http://schemas.openxmlformats.org/officeDocument/2006/relationships/hyperlink" Target="mailto:adrianasumayo@yaho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topLeftCell="A10" zoomScale="70" zoomScaleNormal="70" workbookViewId="0">
      <selection activeCell="A17" sqref="A17"/>
    </sheetView>
  </sheetViews>
  <sheetFormatPr baseColWidth="10" defaultRowHeight="16.5" x14ac:dyDescent="0.3"/>
  <cols>
    <col min="1" max="1" width="4.28515625" style="3" customWidth="1"/>
    <col min="2" max="2" width="11.85546875" style="3" customWidth="1"/>
    <col min="3" max="3" width="12" style="4" customWidth="1"/>
    <col min="4" max="4" width="22.42578125" style="171" customWidth="1"/>
    <col min="5" max="5" width="20.28515625" style="177" customWidth="1"/>
    <col min="6" max="6" width="19.5703125" style="5" customWidth="1"/>
    <col min="7" max="7" width="32.140625" style="5" customWidth="1"/>
    <col min="8" max="8" width="19.42578125" style="5" customWidth="1"/>
    <col min="9" max="9" width="14.855468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212" t="s">
        <v>98</v>
      </c>
      <c r="B1" s="213"/>
      <c r="C1" s="213"/>
      <c r="D1" s="213"/>
      <c r="E1" s="213"/>
      <c r="F1" s="213"/>
      <c r="G1" s="213"/>
      <c r="H1" s="213"/>
      <c r="I1" s="213"/>
      <c r="J1" s="213"/>
      <c r="K1" s="213"/>
      <c r="L1" s="213"/>
      <c r="M1" s="213"/>
      <c r="N1" s="213"/>
      <c r="O1" s="213"/>
      <c r="P1" s="213"/>
      <c r="Q1" s="213"/>
      <c r="R1" s="213"/>
      <c r="S1" s="213"/>
      <c r="T1" s="213"/>
      <c r="U1" s="213"/>
      <c r="V1" s="213"/>
      <c r="W1" s="213"/>
      <c r="X1" s="213"/>
      <c r="Z1" s="121">
        <f>COUNTA(C:C)-1</f>
        <v>16</v>
      </c>
    </row>
    <row r="2" spans="1:26" ht="17.25" thickBot="1" x14ac:dyDescent="0.35">
      <c r="A2" s="212" t="s">
        <v>99</v>
      </c>
      <c r="B2" s="213"/>
      <c r="C2" s="213"/>
      <c r="D2" s="213"/>
      <c r="E2" s="213"/>
      <c r="F2" s="213"/>
      <c r="G2" s="213"/>
      <c r="H2" s="213"/>
      <c r="I2" s="213"/>
      <c r="J2" s="213"/>
      <c r="K2" s="213"/>
      <c r="L2" s="213"/>
      <c r="M2" s="213"/>
      <c r="N2" s="213"/>
      <c r="O2" s="213"/>
      <c r="P2" s="213"/>
      <c r="Q2" s="213"/>
      <c r="R2" s="213"/>
      <c r="S2" s="213"/>
      <c r="T2" s="213"/>
      <c r="U2" s="213"/>
      <c r="V2" s="213"/>
      <c r="W2" s="213"/>
      <c r="X2" s="213"/>
      <c r="Z2" s="1" t="str">
        <f>IF(RIGHT(LEFT(A2,FIND("-",A2)+1),1)="P","PLANTA","OCASIONAL")</f>
        <v>PLANTA</v>
      </c>
    </row>
    <row r="3" spans="1:26" s="1" customFormat="1" ht="13.5" customHeight="1" thickBot="1" x14ac:dyDescent="0.25">
      <c r="A3" s="219" t="s">
        <v>93</v>
      </c>
      <c r="B3" s="216" t="s">
        <v>91</v>
      </c>
      <c r="C3" s="216" t="s">
        <v>92</v>
      </c>
      <c r="D3" s="216" t="s">
        <v>89</v>
      </c>
      <c r="E3" s="216" t="s">
        <v>90</v>
      </c>
      <c r="F3" s="216" t="s">
        <v>0</v>
      </c>
      <c r="G3" s="216" t="s">
        <v>1</v>
      </c>
      <c r="H3" s="216" t="s">
        <v>2</v>
      </c>
      <c r="I3" s="209" t="s">
        <v>3</v>
      </c>
      <c r="J3" s="222" t="s">
        <v>4</v>
      </c>
      <c r="K3" s="223"/>
      <c r="L3" s="223"/>
      <c r="M3" s="224"/>
      <c r="N3" s="216" t="s">
        <v>5</v>
      </c>
      <c r="O3" s="216" t="s">
        <v>88</v>
      </c>
      <c r="P3" s="216" t="s">
        <v>6</v>
      </c>
      <c r="Q3" s="214" t="s">
        <v>16</v>
      </c>
      <c r="R3" s="214" t="s">
        <v>17</v>
      </c>
      <c r="S3" s="214" t="s">
        <v>18</v>
      </c>
      <c r="T3" s="214" t="s">
        <v>19</v>
      </c>
      <c r="U3" s="214" t="s">
        <v>20</v>
      </c>
      <c r="V3" s="214" t="s">
        <v>21</v>
      </c>
      <c r="W3" s="214" t="s">
        <v>22</v>
      </c>
      <c r="X3" s="209" t="s">
        <v>97</v>
      </c>
    </row>
    <row r="4" spans="1:26" s="1" customFormat="1" ht="15.75" customHeight="1" thickBot="1" x14ac:dyDescent="0.25">
      <c r="A4" s="220"/>
      <c r="B4" s="217"/>
      <c r="C4" s="217"/>
      <c r="D4" s="217"/>
      <c r="E4" s="217"/>
      <c r="F4" s="217"/>
      <c r="G4" s="217"/>
      <c r="H4" s="217"/>
      <c r="I4" s="210"/>
      <c r="J4" s="209" t="s">
        <v>7</v>
      </c>
      <c r="K4" s="123"/>
      <c r="L4" s="123" t="s">
        <v>8</v>
      </c>
      <c r="M4" s="124"/>
      <c r="N4" s="217"/>
      <c r="O4" s="217"/>
      <c r="P4" s="217"/>
      <c r="Q4" s="215"/>
      <c r="R4" s="215"/>
      <c r="S4" s="215"/>
      <c r="T4" s="215"/>
      <c r="U4" s="215"/>
      <c r="V4" s="215"/>
      <c r="W4" s="215"/>
      <c r="X4" s="210"/>
    </row>
    <row r="5" spans="1:26" s="1" customFormat="1" ht="13.5" customHeight="1" thickBot="1" x14ac:dyDescent="0.25">
      <c r="A5" s="221"/>
      <c r="B5" s="218"/>
      <c r="C5" s="218"/>
      <c r="D5" s="218"/>
      <c r="E5" s="218"/>
      <c r="F5" s="218"/>
      <c r="G5" s="218"/>
      <c r="H5" s="218"/>
      <c r="I5" s="211"/>
      <c r="J5" s="211"/>
      <c r="K5" s="124" t="s">
        <v>85</v>
      </c>
      <c r="L5" s="126" t="s">
        <v>86</v>
      </c>
      <c r="M5" s="126" t="s">
        <v>87</v>
      </c>
      <c r="N5" s="218"/>
      <c r="O5" s="218"/>
      <c r="P5" s="218"/>
      <c r="Q5" s="215"/>
      <c r="R5" s="215"/>
      <c r="S5" s="215"/>
      <c r="T5" s="215"/>
      <c r="U5" s="215"/>
      <c r="V5" s="215"/>
      <c r="W5" s="215"/>
      <c r="X5" s="211"/>
    </row>
    <row r="6" spans="1:26" s="1" customFormat="1" ht="63.75" x14ac:dyDescent="0.2">
      <c r="A6" s="207" t="s">
        <v>307</v>
      </c>
      <c r="B6" s="130" t="s">
        <v>94</v>
      </c>
      <c r="C6" s="125">
        <v>7227968</v>
      </c>
      <c r="D6" s="125" t="s">
        <v>100</v>
      </c>
      <c r="E6" s="178" t="s">
        <v>101</v>
      </c>
      <c r="F6" s="125">
        <v>3138305964</v>
      </c>
      <c r="G6" s="127" t="s">
        <v>102</v>
      </c>
      <c r="H6" s="125" t="s">
        <v>103</v>
      </c>
      <c r="I6" s="125" t="s">
        <v>104</v>
      </c>
      <c r="J6" s="125" t="s">
        <v>105</v>
      </c>
      <c r="K6" s="125" t="s">
        <v>106</v>
      </c>
      <c r="L6" s="125" t="s">
        <v>107</v>
      </c>
      <c r="M6" s="125" t="s">
        <v>106</v>
      </c>
      <c r="N6" s="125">
        <v>46</v>
      </c>
      <c r="O6" s="125" t="s">
        <v>96</v>
      </c>
      <c r="P6" s="128"/>
      <c r="Q6" s="131">
        <f>'3'!C10</f>
        <v>4</v>
      </c>
      <c r="R6" s="151">
        <f>'3'!E10</f>
        <v>0</v>
      </c>
      <c r="S6" s="151">
        <f>'3'!F10</f>
        <v>3</v>
      </c>
      <c r="T6" s="151">
        <f>'3'!G10</f>
        <v>0</v>
      </c>
      <c r="U6" s="151">
        <f>'3'!N27</f>
        <v>5</v>
      </c>
      <c r="V6" s="151">
        <f>'3'!N32</f>
        <v>5</v>
      </c>
      <c r="W6" s="151">
        <f>'3'!N37</f>
        <v>5.5</v>
      </c>
      <c r="X6" s="152">
        <f>'3'!N40</f>
        <v>22.5</v>
      </c>
    </row>
    <row r="7" spans="1:26" s="2" customFormat="1" ht="46.5" customHeight="1" x14ac:dyDescent="0.2">
      <c r="A7" s="208" t="s">
        <v>318</v>
      </c>
      <c r="B7" s="133" t="s">
        <v>94</v>
      </c>
      <c r="C7" s="122">
        <v>55308896</v>
      </c>
      <c r="D7" s="122" t="s">
        <v>108</v>
      </c>
      <c r="E7" s="172" t="s">
        <v>109</v>
      </c>
      <c r="F7" s="122">
        <v>3015148451</v>
      </c>
      <c r="G7" s="153" t="s">
        <v>110</v>
      </c>
      <c r="H7" s="122" t="s">
        <v>118</v>
      </c>
      <c r="I7" s="122" t="s">
        <v>111</v>
      </c>
      <c r="J7" s="122" t="s">
        <v>112</v>
      </c>
      <c r="K7" s="122" t="s">
        <v>106</v>
      </c>
      <c r="L7" s="122" t="s">
        <v>113</v>
      </c>
      <c r="M7" s="122" t="s">
        <v>106</v>
      </c>
      <c r="N7" s="122">
        <v>112</v>
      </c>
      <c r="O7" s="122" t="s">
        <v>96</v>
      </c>
      <c r="P7" s="129" t="s">
        <v>227</v>
      </c>
      <c r="Q7" s="132"/>
      <c r="R7" s="133"/>
      <c r="S7" s="133"/>
      <c r="T7" s="133"/>
      <c r="U7" s="133"/>
      <c r="V7" s="133"/>
      <c r="W7" s="133"/>
      <c r="X7" s="134"/>
    </row>
    <row r="8" spans="1:26" s="2" customFormat="1" ht="63.75" x14ac:dyDescent="0.2">
      <c r="A8" s="208" t="s">
        <v>306</v>
      </c>
      <c r="B8" s="133" t="s">
        <v>94</v>
      </c>
      <c r="C8" s="122">
        <v>8506527</v>
      </c>
      <c r="D8" s="122" t="s">
        <v>114</v>
      </c>
      <c r="E8" s="168" t="s">
        <v>115</v>
      </c>
      <c r="F8" s="122" t="s">
        <v>116</v>
      </c>
      <c r="G8" s="153" t="s">
        <v>117</v>
      </c>
      <c r="H8" s="122" t="s">
        <v>118</v>
      </c>
      <c r="I8" s="122" t="s">
        <v>111</v>
      </c>
      <c r="J8" s="122" t="s">
        <v>119</v>
      </c>
      <c r="K8" s="122" t="s">
        <v>106</v>
      </c>
      <c r="L8" s="122" t="s">
        <v>120</v>
      </c>
      <c r="M8" s="122" t="s">
        <v>121</v>
      </c>
      <c r="N8" s="122">
        <v>147</v>
      </c>
      <c r="O8" s="122" t="s">
        <v>96</v>
      </c>
      <c r="P8" s="129"/>
      <c r="Q8" s="132"/>
      <c r="R8" s="133"/>
      <c r="S8" s="133"/>
      <c r="T8" s="133"/>
      <c r="U8" s="133"/>
      <c r="V8" s="133"/>
      <c r="W8" s="133"/>
      <c r="X8" s="134"/>
    </row>
    <row r="9" spans="1:26" s="2" customFormat="1" ht="38.25" x14ac:dyDescent="0.2">
      <c r="A9" s="208" t="s">
        <v>309</v>
      </c>
      <c r="B9" s="133" t="s">
        <v>94</v>
      </c>
      <c r="C9" s="122">
        <v>93410698</v>
      </c>
      <c r="D9" s="122" t="s">
        <v>122</v>
      </c>
      <c r="E9" s="168" t="s">
        <v>123</v>
      </c>
      <c r="F9" s="122">
        <v>3214135171</v>
      </c>
      <c r="G9" s="153" t="s">
        <v>124</v>
      </c>
      <c r="H9" s="122" t="s">
        <v>125</v>
      </c>
      <c r="I9" s="122" t="s">
        <v>126</v>
      </c>
      <c r="J9" s="122" t="s">
        <v>127</v>
      </c>
      <c r="K9" s="122" t="s">
        <v>106</v>
      </c>
      <c r="L9" s="122" t="s">
        <v>128</v>
      </c>
      <c r="M9" s="122" t="s">
        <v>106</v>
      </c>
      <c r="N9" s="122">
        <v>55</v>
      </c>
      <c r="O9" s="122" t="s">
        <v>96</v>
      </c>
      <c r="P9" s="129" t="s">
        <v>129</v>
      </c>
      <c r="Q9" s="132"/>
      <c r="R9" s="133"/>
      <c r="S9" s="133"/>
      <c r="T9" s="133"/>
      <c r="U9" s="133"/>
      <c r="V9" s="133"/>
      <c r="W9" s="133"/>
      <c r="X9" s="134"/>
    </row>
    <row r="10" spans="1:26" s="2" customFormat="1" ht="38.25" x14ac:dyDescent="0.2">
      <c r="A10" s="208"/>
      <c r="B10" s="133" t="s">
        <v>94</v>
      </c>
      <c r="C10" s="122">
        <v>76332305</v>
      </c>
      <c r="D10" s="122" t="s">
        <v>130</v>
      </c>
      <c r="E10" s="172" t="s">
        <v>131</v>
      </c>
      <c r="F10" s="122">
        <v>3014376029</v>
      </c>
      <c r="G10" s="153" t="s">
        <v>132</v>
      </c>
      <c r="H10" s="122" t="s">
        <v>133</v>
      </c>
      <c r="I10" s="122" t="s">
        <v>134</v>
      </c>
      <c r="J10" s="122" t="s">
        <v>135</v>
      </c>
      <c r="K10" s="122" t="s">
        <v>106</v>
      </c>
      <c r="L10" s="122" t="s">
        <v>136</v>
      </c>
      <c r="M10" s="122" t="s">
        <v>106</v>
      </c>
      <c r="N10" s="122">
        <v>13</v>
      </c>
      <c r="O10" s="122" t="s">
        <v>96</v>
      </c>
      <c r="P10" s="129" t="s">
        <v>229</v>
      </c>
      <c r="Q10" s="132"/>
      <c r="R10" s="133"/>
      <c r="S10" s="133"/>
      <c r="T10" s="133"/>
      <c r="U10" s="133"/>
      <c r="V10" s="133"/>
      <c r="W10" s="133"/>
      <c r="X10" s="134"/>
    </row>
    <row r="11" spans="1:26" s="1" customFormat="1" ht="38.25" x14ac:dyDescent="0.2">
      <c r="A11" s="208" t="s">
        <v>313</v>
      </c>
      <c r="B11" s="133" t="s">
        <v>94</v>
      </c>
      <c r="C11" s="122">
        <v>93364908</v>
      </c>
      <c r="D11" s="122" t="s">
        <v>137</v>
      </c>
      <c r="E11" s="168" t="s">
        <v>138</v>
      </c>
      <c r="F11" s="122">
        <v>3012653460</v>
      </c>
      <c r="G11" s="153" t="s">
        <v>139</v>
      </c>
      <c r="H11" s="122" t="s">
        <v>140</v>
      </c>
      <c r="I11" s="122" t="s">
        <v>95</v>
      </c>
      <c r="J11" s="122" t="s">
        <v>141</v>
      </c>
      <c r="K11" s="122" t="s">
        <v>142</v>
      </c>
      <c r="L11" s="122" t="s">
        <v>143</v>
      </c>
      <c r="M11" s="122" t="s">
        <v>106</v>
      </c>
      <c r="N11" s="122">
        <v>76</v>
      </c>
      <c r="O11" s="122" t="s">
        <v>96</v>
      </c>
      <c r="P11" s="129"/>
      <c r="Q11" s="135"/>
      <c r="R11" s="136"/>
      <c r="S11" s="136"/>
      <c r="T11" s="136"/>
      <c r="U11" s="136"/>
      <c r="V11" s="136"/>
      <c r="W11" s="136"/>
      <c r="X11" s="137"/>
    </row>
    <row r="12" spans="1:26" s="2" customFormat="1" ht="38.25" x14ac:dyDescent="0.2">
      <c r="A12" s="208" t="s">
        <v>315</v>
      </c>
      <c r="B12" s="133" t="s">
        <v>94</v>
      </c>
      <c r="C12" s="122">
        <v>3133888952</v>
      </c>
      <c r="D12" s="122" t="s">
        <v>144</v>
      </c>
      <c r="E12" s="168" t="s">
        <v>145</v>
      </c>
      <c r="F12" s="122">
        <v>3133888952</v>
      </c>
      <c r="G12" s="153" t="s">
        <v>146</v>
      </c>
      <c r="H12" s="122" t="s">
        <v>147</v>
      </c>
      <c r="I12" s="122" t="s">
        <v>148</v>
      </c>
      <c r="J12" s="122" t="s">
        <v>151</v>
      </c>
      <c r="K12" s="122" t="s">
        <v>149</v>
      </c>
      <c r="L12" s="122" t="s">
        <v>150</v>
      </c>
      <c r="M12" s="122" t="s">
        <v>106</v>
      </c>
      <c r="N12" s="122">
        <v>27</v>
      </c>
      <c r="O12" s="122" t="s">
        <v>96</v>
      </c>
      <c r="P12" s="129"/>
      <c r="Q12" s="132"/>
      <c r="R12" s="133"/>
      <c r="S12" s="133"/>
      <c r="T12" s="133"/>
      <c r="U12" s="133"/>
      <c r="V12" s="133"/>
      <c r="W12" s="133"/>
      <c r="X12" s="134"/>
    </row>
    <row r="13" spans="1:26" s="2" customFormat="1" ht="63.75" x14ac:dyDescent="0.2">
      <c r="A13" s="208" t="s">
        <v>311</v>
      </c>
      <c r="B13" s="133" t="s">
        <v>94</v>
      </c>
      <c r="C13" s="122">
        <v>80265009</v>
      </c>
      <c r="D13" s="122" t="s">
        <v>152</v>
      </c>
      <c r="E13" s="168" t="s">
        <v>153</v>
      </c>
      <c r="F13" s="122" t="s">
        <v>154</v>
      </c>
      <c r="G13" s="153" t="s">
        <v>155</v>
      </c>
      <c r="H13" s="122" t="s">
        <v>156</v>
      </c>
      <c r="I13" s="122" t="s">
        <v>148</v>
      </c>
      <c r="J13" s="122" t="s">
        <v>157</v>
      </c>
      <c r="K13" s="122" t="s">
        <v>106</v>
      </c>
      <c r="L13" s="122" t="s">
        <v>158</v>
      </c>
      <c r="M13" s="122" t="s">
        <v>254</v>
      </c>
      <c r="N13" s="122">
        <v>65</v>
      </c>
      <c r="O13" s="122" t="s">
        <v>96</v>
      </c>
      <c r="P13" s="129" t="s">
        <v>159</v>
      </c>
      <c r="Q13" s="132"/>
      <c r="R13" s="133"/>
      <c r="S13" s="133"/>
      <c r="T13" s="133"/>
      <c r="U13" s="133"/>
      <c r="V13" s="133"/>
      <c r="W13" s="133"/>
      <c r="X13" s="134"/>
    </row>
    <row r="14" spans="1:26" s="2" customFormat="1" ht="38.25" x14ac:dyDescent="0.2">
      <c r="A14" s="208" t="s">
        <v>305</v>
      </c>
      <c r="B14" s="133" t="s">
        <v>94</v>
      </c>
      <c r="C14" s="122">
        <v>19493278</v>
      </c>
      <c r="D14" s="122" t="s">
        <v>160</v>
      </c>
      <c r="E14" s="168" t="s">
        <v>161</v>
      </c>
      <c r="F14" s="122" t="s">
        <v>162</v>
      </c>
      <c r="G14" s="153" t="s">
        <v>163</v>
      </c>
      <c r="H14" s="122" t="s">
        <v>164</v>
      </c>
      <c r="I14" s="122" t="s">
        <v>148</v>
      </c>
      <c r="J14" s="122" t="s">
        <v>165</v>
      </c>
      <c r="K14" s="122" t="s">
        <v>106</v>
      </c>
      <c r="L14" s="122" t="s">
        <v>106</v>
      </c>
      <c r="M14" s="122" t="s">
        <v>166</v>
      </c>
      <c r="N14" s="122">
        <v>86</v>
      </c>
      <c r="O14" s="122" t="s">
        <v>96</v>
      </c>
      <c r="P14" s="129"/>
      <c r="Q14" s="132"/>
      <c r="R14" s="133"/>
      <c r="S14" s="133"/>
      <c r="T14" s="133"/>
      <c r="U14" s="133"/>
      <c r="V14" s="133"/>
      <c r="W14" s="133"/>
      <c r="X14" s="134"/>
    </row>
    <row r="15" spans="1:26" s="2" customFormat="1" ht="38.25" x14ac:dyDescent="0.2">
      <c r="A15" s="208" t="s">
        <v>310</v>
      </c>
      <c r="B15" s="133" t="s">
        <v>94</v>
      </c>
      <c r="C15" s="122">
        <v>30331404</v>
      </c>
      <c r="D15" s="122" t="s">
        <v>167</v>
      </c>
      <c r="E15" s="168" t="s">
        <v>168</v>
      </c>
      <c r="F15" s="122" t="s">
        <v>169</v>
      </c>
      <c r="G15" s="153" t="s">
        <v>170</v>
      </c>
      <c r="H15" s="122" t="s">
        <v>171</v>
      </c>
      <c r="I15" s="122" t="s">
        <v>172</v>
      </c>
      <c r="J15" s="122" t="s">
        <v>173</v>
      </c>
      <c r="K15" s="122" t="s">
        <v>174</v>
      </c>
      <c r="L15" s="122" t="s">
        <v>175</v>
      </c>
      <c r="M15" s="122" t="s">
        <v>106</v>
      </c>
      <c r="N15" s="122">
        <v>18</v>
      </c>
      <c r="O15" s="122" t="s">
        <v>96</v>
      </c>
      <c r="P15" s="129" t="s">
        <v>159</v>
      </c>
      <c r="Q15" s="132"/>
      <c r="R15" s="133"/>
      <c r="S15" s="133"/>
      <c r="T15" s="133"/>
      <c r="U15" s="133"/>
      <c r="V15" s="133"/>
      <c r="W15" s="133"/>
      <c r="X15" s="134"/>
    </row>
    <row r="16" spans="1:26" s="1" customFormat="1" ht="51" x14ac:dyDescent="0.2">
      <c r="A16" s="208" t="s">
        <v>308</v>
      </c>
      <c r="B16" s="133" t="s">
        <v>94</v>
      </c>
      <c r="C16" s="122">
        <v>80904256</v>
      </c>
      <c r="D16" s="122" t="s">
        <v>176</v>
      </c>
      <c r="E16" s="168" t="s">
        <v>177</v>
      </c>
      <c r="F16" s="122" t="s">
        <v>178</v>
      </c>
      <c r="G16" s="153" t="s">
        <v>179</v>
      </c>
      <c r="H16" s="122" t="s">
        <v>180</v>
      </c>
      <c r="I16" s="122" t="s">
        <v>148</v>
      </c>
      <c r="J16" s="122" t="s">
        <v>181</v>
      </c>
      <c r="K16" s="122" t="s">
        <v>106</v>
      </c>
      <c r="L16" s="122" t="s">
        <v>182</v>
      </c>
      <c r="M16" s="122" t="s">
        <v>246</v>
      </c>
      <c r="N16" s="122">
        <v>127</v>
      </c>
      <c r="O16" s="122" t="s">
        <v>96</v>
      </c>
      <c r="P16" s="129"/>
      <c r="Q16" s="135"/>
      <c r="R16" s="136"/>
      <c r="S16" s="136"/>
      <c r="T16" s="136"/>
      <c r="U16" s="136"/>
      <c r="V16" s="136"/>
      <c r="W16" s="136"/>
      <c r="X16" s="137"/>
    </row>
    <row r="17" spans="1:24" s="2" customFormat="1" ht="38.25" x14ac:dyDescent="0.2">
      <c r="A17" s="208" t="s">
        <v>314</v>
      </c>
      <c r="B17" s="133" t="s">
        <v>94</v>
      </c>
      <c r="C17" s="122">
        <v>53009721</v>
      </c>
      <c r="D17" s="122" t="s">
        <v>183</v>
      </c>
      <c r="E17" s="168" t="s">
        <v>184</v>
      </c>
      <c r="F17" s="122" t="s">
        <v>185</v>
      </c>
      <c r="G17" s="153" t="s">
        <v>186</v>
      </c>
      <c r="H17" s="122" t="s">
        <v>187</v>
      </c>
      <c r="I17" s="122" t="s">
        <v>148</v>
      </c>
      <c r="J17" s="122" t="s">
        <v>188</v>
      </c>
      <c r="K17" s="122" t="s">
        <v>106</v>
      </c>
      <c r="L17" s="122" t="s">
        <v>189</v>
      </c>
      <c r="M17" s="122" t="s">
        <v>106</v>
      </c>
      <c r="N17" s="122">
        <v>42</v>
      </c>
      <c r="O17" s="122" t="s">
        <v>96</v>
      </c>
      <c r="P17" s="129"/>
      <c r="Q17" s="132"/>
      <c r="R17" s="133"/>
      <c r="S17" s="133"/>
      <c r="T17" s="133"/>
      <c r="U17" s="133"/>
      <c r="V17" s="133"/>
      <c r="W17" s="133"/>
      <c r="X17" s="134"/>
    </row>
    <row r="18" spans="1:24" s="2" customFormat="1" ht="51" x14ac:dyDescent="0.2">
      <c r="A18" s="208" t="s">
        <v>316</v>
      </c>
      <c r="B18" s="133" t="s">
        <v>94</v>
      </c>
      <c r="C18" s="122">
        <v>29993529</v>
      </c>
      <c r="D18" s="122" t="s">
        <v>190</v>
      </c>
      <c r="E18" s="168" t="s">
        <v>191</v>
      </c>
      <c r="F18" s="122" t="s">
        <v>192</v>
      </c>
      <c r="G18" s="153" t="s">
        <v>193</v>
      </c>
      <c r="H18" s="122" t="s">
        <v>194</v>
      </c>
      <c r="I18" s="122" t="s">
        <v>126</v>
      </c>
      <c r="J18" s="122" t="s">
        <v>195</v>
      </c>
      <c r="K18" s="122" t="s">
        <v>106</v>
      </c>
      <c r="L18" s="122" t="s">
        <v>196</v>
      </c>
      <c r="M18" s="122" t="s">
        <v>106</v>
      </c>
      <c r="N18" s="122">
        <v>20</v>
      </c>
      <c r="O18" s="122" t="s">
        <v>96</v>
      </c>
      <c r="P18" s="129"/>
      <c r="Q18" s="132"/>
      <c r="R18" s="133"/>
      <c r="S18" s="133"/>
      <c r="T18" s="133"/>
      <c r="U18" s="133"/>
      <c r="V18" s="133"/>
      <c r="W18" s="133"/>
      <c r="X18" s="134"/>
    </row>
    <row r="19" spans="1:24" s="2" customFormat="1" ht="38.25" x14ac:dyDescent="0.2">
      <c r="A19" s="208" t="s">
        <v>312</v>
      </c>
      <c r="B19" s="133" t="s">
        <v>94</v>
      </c>
      <c r="C19" s="122">
        <v>52692707</v>
      </c>
      <c r="D19" s="122" t="s">
        <v>197</v>
      </c>
      <c r="E19" s="168" t="s">
        <v>198</v>
      </c>
      <c r="F19" s="122" t="s">
        <v>199</v>
      </c>
      <c r="G19" s="153" t="s">
        <v>200</v>
      </c>
      <c r="H19" s="122" t="s">
        <v>201</v>
      </c>
      <c r="I19" s="122" t="s">
        <v>148</v>
      </c>
      <c r="J19" s="122" t="s">
        <v>202</v>
      </c>
      <c r="K19" s="2" t="s">
        <v>106</v>
      </c>
      <c r="L19" s="122" t="s">
        <v>203</v>
      </c>
      <c r="M19" s="122" t="s">
        <v>240</v>
      </c>
      <c r="N19" s="122">
        <v>221</v>
      </c>
      <c r="O19" s="122" t="s">
        <v>96</v>
      </c>
      <c r="P19" s="129"/>
      <c r="Q19" s="132"/>
      <c r="R19" s="133"/>
      <c r="S19" s="133"/>
      <c r="T19" s="133"/>
      <c r="U19" s="133"/>
      <c r="V19" s="133"/>
      <c r="W19" s="133"/>
      <c r="X19" s="134"/>
    </row>
    <row r="20" spans="1:24" s="2" customFormat="1" ht="38.25" x14ac:dyDescent="0.2">
      <c r="A20" s="208" t="s">
        <v>317</v>
      </c>
      <c r="B20" s="133" t="s">
        <v>94</v>
      </c>
      <c r="C20" s="122">
        <v>75089334</v>
      </c>
      <c r="D20" s="122" t="s">
        <v>204</v>
      </c>
      <c r="E20" s="168" t="s">
        <v>205</v>
      </c>
      <c r="F20" s="122">
        <v>3127340070</v>
      </c>
      <c r="G20" s="153" t="s">
        <v>206</v>
      </c>
      <c r="H20" s="122" t="s">
        <v>207</v>
      </c>
      <c r="I20" s="122" t="s">
        <v>172</v>
      </c>
      <c r="J20" s="122" t="s">
        <v>208</v>
      </c>
      <c r="K20" s="122" t="s">
        <v>106</v>
      </c>
      <c r="L20" s="122" t="s">
        <v>175</v>
      </c>
      <c r="M20" s="122" t="s">
        <v>106</v>
      </c>
      <c r="N20" s="122">
        <v>226</v>
      </c>
      <c r="O20" s="122" t="s">
        <v>96</v>
      </c>
      <c r="P20" s="129" t="s">
        <v>209</v>
      </c>
      <c r="Q20" s="132"/>
      <c r="R20" s="133"/>
      <c r="S20" s="133"/>
      <c r="T20" s="133"/>
      <c r="U20" s="133"/>
      <c r="V20" s="133"/>
      <c r="W20" s="133"/>
      <c r="X20" s="134"/>
    </row>
    <row r="21" spans="1:24" s="1" customFormat="1" ht="76.5" x14ac:dyDescent="0.2">
      <c r="A21" s="208" t="s">
        <v>319</v>
      </c>
      <c r="B21" s="133" t="s">
        <v>210</v>
      </c>
      <c r="C21" s="122" t="s">
        <v>211</v>
      </c>
      <c r="D21" s="122" t="s">
        <v>212</v>
      </c>
      <c r="E21" s="172" t="s">
        <v>213</v>
      </c>
      <c r="F21" s="122" t="s">
        <v>214</v>
      </c>
      <c r="G21" s="153" t="s">
        <v>215</v>
      </c>
      <c r="H21" s="122" t="s">
        <v>216</v>
      </c>
      <c r="I21" s="122" t="s">
        <v>217</v>
      </c>
      <c r="J21" s="122" t="s">
        <v>218</v>
      </c>
      <c r="K21" s="122" t="s">
        <v>106</v>
      </c>
      <c r="L21" s="122" t="s">
        <v>219</v>
      </c>
      <c r="M21" s="122" t="s">
        <v>220</v>
      </c>
      <c r="N21" s="122">
        <v>42</v>
      </c>
      <c r="O21" s="122" t="s">
        <v>221</v>
      </c>
      <c r="P21" s="129" t="s">
        <v>228</v>
      </c>
      <c r="Q21" s="135"/>
      <c r="R21" s="136"/>
      <c r="S21" s="136"/>
      <c r="T21" s="136"/>
      <c r="U21" s="136"/>
      <c r="V21" s="136"/>
      <c r="W21" s="136"/>
      <c r="X21" s="137"/>
    </row>
    <row r="22" spans="1:24" s="2" customFormat="1" ht="12.75" x14ac:dyDescent="0.2">
      <c r="A22" s="208" t="s">
        <v>320</v>
      </c>
      <c r="B22" s="133"/>
      <c r="C22" s="122"/>
      <c r="D22" s="122"/>
      <c r="E22" s="173"/>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208" t="s">
        <v>321</v>
      </c>
      <c r="B23" s="133"/>
      <c r="C23" s="122"/>
      <c r="D23" s="122"/>
      <c r="E23" s="173"/>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208" t="s">
        <v>322</v>
      </c>
      <c r="B24" s="133"/>
      <c r="C24" s="122"/>
      <c r="D24" s="122"/>
      <c r="E24" s="173"/>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208" t="s">
        <v>323</v>
      </c>
      <c r="B25" s="133"/>
      <c r="C25" s="122"/>
      <c r="D25" s="122"/>
      <c r="E25" s="173"/>
      <c r="F25" s="122"/>
      <c r="G25" s="122"/>
      <c r="H25" s="122"/>
      <c r="I25" s="122"/>
      <c r="J25" s="122"/>
      <c r="K25" s="122"/>
      <c r="L25" s="122"/>
      <c r="M25" s="122"/>
      <c r="N25" s="122"/>
      <c r="O25" s="122"/>
      <c r="P25" s="129"/>
      <c r="Q25" s="132"/>
      <c r="R25" s="133"/>
      <c r="S25" s="133"/>
      <c r="T25" s="133"/>
      <c r="U25" s="133"/>
      <c r="V25" s="133"/>
      <c r="W25" s="133"/>
      <c r="X25" s="134"/>
    </row>
    <row r="26" spans="1:24" x14ac:dyDescent="0.3">
      <c r="A26" s="208" t="s">
        <v>324</v>
      </c>
      <c r="B26" s="138"/>
      <c r="C26" s="139"/>
      <c r="D26" s="169"/>
      <c r="E26" s="174"/>
      <c r="F26" s="140"/>
      <c r="G26" s="140"/>
      <c r="H26" s="140"/>
      <c r="I26" s="140"/>
      <c r="J26" s="138"/>
      <c r="K26" s="138"/>
      <c r="L26" s="138"/>
      <c r="M26" s="138"/>
      <c r="N26" s="138"/>
      <c r="O26" s="138"/>
      <c r="P26" s="141"/>
      <c r="Q26" s="142"/>
      <c r="R26" s="138"/>
      <c r="S26" s="138"/>
      <c r="T26" s="138"/>
      <c r="U26" s="138"/>
      <c r="V26" s="138"/>
      <c r="W26" s="138"/>
      <c r="X26" s="143"/>
    </row>
    <row r="27" spans="1:24" x14ac:dyDescent="0.3">
      <c r="A27" s="208" t="s">
        <v>325</v>
      </c>
      <c r="B27" s="138"/>
      <c r="C27" s="139"/>
      <c r="D27" s="169"/>
      <c r="E27" s="174"/>
      <c r="F27" s="140"/>
      <c r="G27" s="140"/>
      <c r="H27" s="140"/>
      <c r="I27" s="140"/>
      <c r="J27" s="138"/>
      <c r="K27" s="138"/>
      <c r="L27" s="138"/>
      <c r="M27" s="138"/>
      <c r="N27" s="138"/>
      <c r="O27" s="138"/>
      <c r="P27" s="141"/>
      <c r="Q27" s="142"/>
      <c r="R27" s="138"/>
      <c r="S27" s="138"/>
      <c r="T27" s="138"/>
      <c r="U27" s="138"/>
      <c r="V27" s="138"/>
      <c r="W27" s="138"/>
      <c r="X27" s="143"/>
    </row>
    <row r="28" spans="1:24" x14ac:dyDescent="0.3">
      <c r="A28" s="208" t="s">
        <v>326</v>
      </c>
      <c r="B28" s="138"/>
      <c r="C28" s="139"/>
      <c r="D28" s="169"/>
      <c r="E28" s="174"/>
      <c r="F28" s="140"/>
      <c r="G28" s="140"/>
      <c r="H28" s="140"/>
      <c r="I28" s="140"/>
      <c r="J28" s="138"/>
      <c r="K28" s="138"/>
      <c r="L28" s="138"/>
      <c r="M28" s="138"/>
      <c r="N28" s="138"/>
      <c r="O28" s="138"/>
      <c r="P28" s="141"/>
      <c r="Q28" s="142"/>
      <c r="R28" s="138"/>
      <c r="S28" s="138"/>
      <c r="T28" s="138"/>
      <c r="U28" s="138"/>
      <c r="V28" s="138"/>
      <c r="W28" s="138"/>
      <c r="X28" s="143"/>
    </row>
    <row r="29" spans="1:24" x14ac:dyDescent="0.3">
      <c r="A29" s="208" t="s">
        <v>327</v>
      </c>
      <c r="B29" s="138"/>
      <c r="C29" s="139"/>
      <c r="D29" s="169"/>
      <c r="E29" s="174"/>
      <c r="F29" s="140"/>
      <c r="G29" s="140"/>
      <c r="H29" s="140"/>
      <c r="I29" s="140"/>
      <c r="J29" s="138"/>
      <c r="K29" s="138"/>
      <c r="L29" s="138"/>
      <c r="M29" s="138"/>
      <c r="N29" s="138"/>
      <c r="O29" s="138"/>
      <c r="P29" s="141"/>
      <c r="Q29" s="142"/>
      <c r="R29" s="138"/>
      <c r="S29" s="138"/>
      <c r="T29" s="138"/>
      <c r="U29" s="138"/>
      <c r="V29" s="138"/>
      <c r="W29" s="138"/>
      <c r="X29" s="143"/>
    </row>
    <row r="30" spans="1:24" x14ac:dyDescent="0.3">
      <c r="A30" s="208" t="s">
        <v>328</v>
      </c>
      <c r="B30" s="138"/>
      <c r="C30" s="139"/>
      <c r="D30" s="169"/>
      <c r="E30" s="174"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208" t="s">
        <v>329</v>
      </c>
      <c r="B31" s="138"/>
      <c r="C31" s="139"/>
      <c r="D31" s="169"/>
      <c r="E31" s="175"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208" t="s">
        <v>330</v>
      </c>
      <c r="B32" s="138"/>
      <c r="C32" s="139"/>
      <c r="D32" s="169"/>
      <c r="E32" s="174"/>
      <c r="F32" s="140"/>
      <c r="G32" s="140"/>
      <c r="H32" s="140"/>
      <c r="I32" s="140"/>
      <c r="J32" s="138"/>
      <c r="K32" s="138"/>
      <c r="L32" s="138"/>
      <c r="M32" s="138"/>
      <c r="N32" s="138"/>
      <c r="O32" s="138"/>
      <c r="P32" s="141"/>
      <c r="Q32" s="142"/>
      <c r="R32" s="138"/>
      <c r="S32" s="138"/>
      <c r="T32" s="138"/>
      <c r="U32" s="138"/>
      <c r="V32" s="138"/>
      <c r="W32" s="138"/>
      <c r="X32" s="143"/>
    </row>
    <row r="33" spans="1:24" x14ac:dyDescent="0.3">
      <c r="A33" s="208" t="s">
        <v>331</v>
      </c>
      <c r="B33" s="138"/>
      <c r="C33" s="139"/>
      <c r="D33" s="169"/>
      <c r="E33" s="174"/>
      <c r="F33" s="140"/>
      <c r="G33" s="140"/>
      <c r="H33" s="140"/>
      <c r="I33" s="140"/>
      <c r="J33" s="138"/>
      <c r="K33" s="138"/>
      <c r="L33" s="138"/>
      <c r="M33" s="138"/>
      <c r="N33" s="138"/>
      <c r="O33" s="138"/>
      <c r="P33" s="141"/>
      <c r="Q33" s="142"/>
      <c r="R33" s="138"/>
      <c r="S33" s="138"/>
      <c r="T33" s="138"/>
      <c r="U33" s="138"/>
      <c r="V33" s="138"/>
      <c r="W33" s="138"/>
      <c r="X33" s="143"/>
    </row>
    <row r="34" spans="1:24" x14ac:dyDescent="0.3">
      <c r="A34" s="208" t="s">
        <v>332</v>
      </c>
      <c r="B34" s="138"/>
      <c r="C34" s="139"/>
      <c r="D34" s="169"/>
      <c r="E34" s="174"/>
      <c r="F34" s="140"/>
      <c r="G34" s="140"/>
      <c r="H34" s="140"/>
      <c r="I34" s="140"/>
      <c r="J34" s="138"/>
      <c r="K34" s="138"/>
      <c r="L34" s="138"/>
      <c r="M34" s="138"/>
      <c r="N34" s="138"/>
      <c r="O34" s="138"/>
      <c r="P34" s="141"/>
      <c r="Q34" s="142"/>
      <c r="R34" s="138"/>
      <c r="S34" s="138"/>
      <c r="T34" s="138"/>
      <c r="U34" s="138"/>
      <c r="V34" s="138"/>
      <c r="W34" s="138"/>
      <c r="X34" s="143"/>
    </row>
    <row r="35" spans="1:24" x14ac:dyDescent="0.3">
      <c r="A35" s="208" t="s">
        <v>333</v>
      </c>
      <c r="B35" s="138"/>
      <c r="C35" s="139"/>
      <c r="D35" s="169"/>
      <c r="E35" s="174"/>
      <c r="F35" s="140"/>
      <c r="G35" s="140"/>
      <c r="H35" s="140"/>
      <c r="I35" s="140"/>
      <c r="J35" s="138"/>
      <c r="K35" s="138"/>
      <c r="L35" s="138"/>
      <c r="M35" s="138"/>
      <c r="N35" s="138"/>
      <c r="O35" s="138"/>
      <c r="P35" s="141"/>
      <c r="Q35" s="142"/>
      <c r="R35" s="138"/>
      <c r="S35" s="138"/>
      <c r="T35" s="138"/>
      <c r="U35" s="138"/>
      <c r="V35" s="138"/>
      <c r="W35" s="138"/>
      <c r="X35" s="143"/>
    </row>
    <row r="36" spans="1:24" x14ac:dyDescent="0.3">
      <c r="A36" s="208" t="s">
        <v>334</v>
      </c>
      <c r="B36" s="138"/>
      <c r="C36" s="139"/>
      <c r="D36" s="169"/>
      <c r="E36" s="174"/>
      <c r="F36" s="140"/>
      <c r="G36" s="140"/>
      <c r="H36" s="140"/>
      <c r="I36" s="140"/>
      <c r="J36" s="138"/>
      <c r="K36" s="138"/>
      <c r="L36" s="138"/>
      <c r="M36" s="138"/>
      <c r="N36" s="138"/>
      <c r="O36" s="138"/>
      <c r="P36" s="141"/>
      <c r="Q36" s="142"/>
      <c r="R36" s="138"/>
      <c r="S36" s="138"/>
      <c r="T36" s="138"/>
      <c r="U36" s="138"/>
      <c r="V36" s="138"/>
      <c r="W36" s="138"/>
      <c r="X36" s="143"/>
    </row>
    <row r="37" spans="1:24" x14ac:dyDescent="0.3">
      <c r="A37" s="208" t="s">
        <v>335</v>
      </c>
      <c r="B37" s="138"/>
      <c r="C37" s="139"/>
      <c r="D37" s="169"/>
      <c r="E37" s="174"/>
      <c r="F37" s="140"/>
      <c r="G37" s="140"/>
      <c r="H37" s="140"/>
      <c r="I37" s="140"/>
      <c r="J37" s="138"/>
      <c r="K37" s="138"/>
      <c r="L37" s="138"/>
      <c r="M37" s="138"/>
      <c r="N37" s="138"/>
      <c r="O37" s="138"/>
      <c r="P37" s="141"/>
      <c r="Q37" s="142"/>
      <c r="R37" s="138"/>
      <c r="S37" s="138"/>
      <c r="T37" s="138"/>
      <c r="U37" s="138"/>
      <c r="V37" s="138"/>
      <c r="W37" s="138"/>
      <c r="X37" s="143"/>
    </row>
    <row r="38" spans="1:24" x14ac:dyDescent="0.3">
      <c r="A38" s="208" t="s">
        <v>336</v>
      </c>
      <c r="B38" s="138"/>
      <c r="C38" s="139"/>
      <c r="D38" s="169"/>
      <c r="E38" s="174"/>
      <c r="F38" s="140"/>
      <c r="G38" s="140"/>
      <c r="H38" s="140"/>
      <c r="I38" s="140"/>
      <c r="J38" s="138"/>
      <c r="K38" s="138"/>
      <c r="L38" s="138"/>
      <c r="M38" s="138"/>
      <c r="N38" s="138"/>
      <c r="O38" s="138"/>
      <c r="P38" s="141"/>
      <c r="Q38" s="142"/>
      <c r="R38" s="138"/>
      <c r="S38" s="138"/>
      <c r="T38" s="138"/>
      <c r="U38" s="138"/>
      <c r="V38" s="138"/>
      <c r="W38" s="138"/>
      <c r="X38" s="143"/>
    </row>
    <row r="39" spans="1:24" x14ac:dyDescent="0.3">
      <c r="A39" s="208" t="s">
        <v>337</v>
      </c>
      <c r="B39" s="138"/>
      <c r="C39" s="139"/>
      <c r="D39" s="169"/>
      <c r="E39" s="174"/>
      <c r="F39" s="140"/>
      <c r="G39" s="140"/>
      <c r="H39" s="140"/>
      <c r="I39" s="140"/>
      <c r="J39" s="138"/>
      <c r="K39" s="138"/>
      <c r="L39" s="138"/>
      <c r="M39" s="138"/>
      <c r="N39" s="138"/>
      <c r="O39" s="138"/>
      <c r="P39" s="141"/>
      <c r="Q39" s="142"/>
      <c r="R39" s="138"/>
      <c r="S39" s="138"/>
      <c r="T39" s="138"/>
      <c r="U39" s="138"/>
      <c r="V39" s="138"/>
      <c r="W39" s="138"/>
      <c r="X39" s="143"/>
    </row>
    <row r="40" spans="1:24" x14ac:dyDescent="0.3">
      <c r="A40" s="208" t="s">
        <v>338</v>
      </c>
      <c r="B40" s="138"/>
      <c r="C40" s="139"/>
      <c r="D40" s="169"/>
      <c r="E40" s="174"/>
      <c r="F40" s="140"/>
      <c r="G40" s="140"/>
      <c r="H40" s="140"/>
      <c r="I40" s="140"/>
      <c r="J40" s="138"/>
      <c r="K40" s="138"/>
      <c r="L40" s="138"/>
      <c r="M40" s="138"/>
      <c r="N40" s="138"/>
      <c r="O40" s="138"/>
      <c r="P40" s="141"/>
      <c r="Q40" s="142"/>
      <c r="R40" s="138"/>
      <c r="S40" s="138"/>
      <c r="T40" s="138"/>
      <c r="U40" s="138"/>
      <c r="V40" s="138"/>
      <c r="W40" s="138"/>
      <c r="X40" s="143"/>
    </row>
    <row r="41" spans="1:24" x14ac:dyDescent="0.3">
      <c r="A41" s="208" t="s">
        <v>339</v>
      </c>
      <c r="B41" s="138"/>
      <c r="C41" s="139"/>
      <c r="D41" s="169"/>
      <c r="E41" s="174"/>
      <c r="F41" s="140"/>
      <c r="G41" s="140"/>
      <c r="H41" s="140"/>
      <c r="I41" s="140"/>
      <c r="J41" s="138"/>
      <c r="K41" s="138"/>
      <c r="L41" s="138"/>
      <c r="M41" s="138"/>
      <c r="N41" s="138"/>
      <c r="O41" s="138"/>
      <c r="P41" s="141"/>
      <c r="Q41" s="142"/>
      <c r="R41" s="138"/>
      <c r="S41" s="138"/>
      <c r="T41" s="138"/>
      <c r="U41" s="138"/>
      <c r="V41" s="138"/>
      <c r="W41" s="138"/>
      <c r="X41" s="143"/>
    </row>
    <row r="42" spans="1:24" x14ac:dyDescent="0.3">
      <c r="A42" s="208" t="s">
        <v>340</v>
      </c>
      <c r="B42" s="138"/>
      <c r="C42" s="139"/>
      <c r="D42" s="169"/>
      <c r="E42" s="174"/>
      <c r="F42" s="140"/>
      <c r="G42" s="140"/>
      <c r="H42" s="140"/>
      <c r="I42" s="140"/>
      <c r="J42" s="138"/>
      <c r="K42" s="138"/>
      <c r="L42" s="138"/>
      <c r="M42" s="138"/>
      <c r="N42" s="138"/>
      <c r="O42" s="138"/>
      <c r="P42" s="141"/>
      <c r="Q42" s="142"/>
      <c r="R42" s="138"/>
      <c r="S42" s="138"/>
      <c r="T42" s="138"/>
      <c r="U42" s="138"/>
      <c r="V42" s="138"/>
      <c r="W42" s="138"/>
      <c r="X42" s="143"/>
    </row>
    <row r="43" spans="1:24" x14ac:dyDescent="0.3">
      <c r="A43" s="208" t="s">
        <v>341</v>
      </c>
      <c r="B43" s="138"/>
      <c r="C43" s="139"/>
      <c r="D43" s="169"/>
      <c r="E43" s="174"/>
      <c r="F43" s="140"/>
      <c r="G43" s="140"/>
      <c r="H43" s="140"/>
      <c r="I43" s="140"/>
      <c r="J43" s="138"/>
      <c r="K43" s="138"/>
      <c r="L43" s="138"/>
      <c r="M43" s="138"/>
      <c r="N43" s="138"/>
      <c r="O43" s="138"/>
      <c r="P43" s="141"/>
      <c r="Q43" s="142"/>
      <c r="R43" s="138"/>
      <c r="S43" s="138"/>
      <c r="T43" s="138"/>
      <c r="U43" s="138"/>
      <c r="V43" s="138"/>
      <c r="W43" s="138"/>
      <c r="X43" s="143"/>
    </row>
    <row r="44" spans="1:24" x14ac:dyDescent="0.3">
      <c r="A44" s="208" t="s">
        <v>342</v>
      </c>
      <c r="B44" s="138"/>
      <c r="C44" s="139"/>
      <c r="D44" s="169"/>
      <c r="E44" s="174"/>
      <c r="F44" s="140"/>
      <c r="G44" s="140"/>
      <c r="H44" s="140"/>
      <c r="I44" s="140"/>
      <c r="J44" s="138"/>
      <c r="K44" s="138"/>
      <c r="L44" s="138"/>
      <c r="M44" s="138"/>
      <c r="N44" s="138"/>
      <c r="O44" s="138"/>
      <c r="P44" s="141"/>
      <c r="Q44" s="142"/>
      <c r="R44" s="138"/>
      <c r="S44" s="138"/>
      <c r="T44" s="138"/>
      <c r="U44" s="138"/>
      <c r="V44" s="138"/>
      <c r="W44" s="138"/>
      <c r="X44" s="143"/>
    </row>
    <row r="45" spans="1:24" x14ac:dyDescent="0.3">
      <c r="A45" s="208" t="s">
        <v>343</v>
      </c>
      <c r="B45" s="138"/>
      <c r="C45" s="139"/>
      <c r="D45" s="169"/>
      <c r="E45" s="174"/>
      <c r="F45" s="140"/>
      <c r="G45" s="140"/>
      <c r="H45" s="140"/>
      <c r="I45" s="140"/>
      <c r="J45" s="138"/>
      <c r="K45" s="138"/>
      <c r="L45" s="138"/>
      <c r="M45" s="138"/>
      <c r="N45" s="138"/>
      <c r="O45" s="138"/>
      <c r="P45" s="141"/>
      <c r="Q45" s="142"/>
      <c r="R45" s="138"/>
      <c r="S45" s="138"/>
      <c r="T45" s="138"/>
      <c r="U45" s="138"/>
      <c r="V45" s="138"/>
      <c r="W45" s="138"/>
      <c r="X45" s="143"/>
    </row>
    <row r="46" spans="1:24" x14ac:dyDescent="0.3">
      <c r="A46" s="208" t="s">
        <v>344</v>
      </c>
      <c r="B46" s="138"/>
      <c r="C46" s="139"/>
      <c r="D46" s="169"/>
      <c r="E46" s="174"/>
      <c r="F46" s="140"/>
      <c r="G46" s="140"/>
      <c r="H46" s="140"/>
      <c r="I46" s="140"/>
      <c r="J46" s="138"/>
      <c r="K46" s="138"/>
      <c r="L46" s="138"/>
      <c r="M46" s="138"/>
      <c r="N46" s="138"/>
      <c r="O46" s="138"/>
      <c r="P46" s="141"/>
      <c r="Q46" s="142"/>
      <c r="R46" s="138"/>
      <c r="S46" s="138"/>
      <c r="T46" s="138"/>
      <c r="U46" s="138"/>
      <c r="V46" s="138"/>
      <c r="W46" s="138"/>
      <c r="X46" s="143"/>
    </row>
    <row r="47" spans="1:24" x14ac:dyDescent="0.3">
      <c r="A47" s="208" t="s">
        <v>345</v>
      </c>
      <c r="B47" s="138"/>
      <c r="C47" s="139"/>
      <c r="D47" s="169"/>
      <c r="E47" s="174"/>
      <c r="F47" s="140"/>
      <c r="G47" s="140"/>
      <c r="H47" s="140"/>
      <c r="I47" s="140"/>
      <c r="J47" s="138"/>
      <c r="K47" s="138"/>
      <c r="L47" s="138"/>
      <c r="M47" s="138"/>
      <c r="N47" s="138"/>
      <c r="O47" s="138"/>
      <c r="P47" s="141"/>
      <c r="Q47" s="142"/>
      <c r="R47" s="138"/>
      <c r="S47" s="138"/>
      <c r="T47" s="138"/>
      <c r="U47" s="138"/>
      <c r="V47" s="138"/>
      <c r="W47" s="138"/>
      <c r="X47" s="143"/>
    </row>
    <row r="48" spans="1:24" x14ac:dyDescent="0.3">
      <c r="A48" s="208" t="s">
        <v>346</v>
      </c>
      <c r="B48" s="138"/>
      <c r="C48" s="139"/>
      <c r="D48" s="169"/>
      <c r="E48" s="174"/>
      <c r="F48" s="140"/>
      <c r="G48" s="140"/>
      <c r="H48" s="140"/>
      <c r="I48" s="140"/>
      <c r="J48" s="138"/>
      <c r="K48" s="138"/>
      <c r="L48" s="138"/>
      <c r="M48" s="138"/>
      <c r="N48" s="138"/>
      <c r="O48" s="138"/>
      <c r="P48" s="141"/>
      <c r="Q48" s="142"/>
      <c r="R48" s="138"/>
      <c r="S48" s="138"/>
      <c r="T48" s="138"/>
      <c r="U48" s="138"/>
      <c r="V48" s="138"/>
      <c r="W48" s="138"/>
      <c r="X48" s="143"/>
    </row>
    <row r="49" spans="1:24" x14ac:dyDescent="0.3">
      <c r="A49" s="208" t="s">
        <v>347</v>
      </c>
      <c r="B49" s="138"/>
      <c r="C49" s="139"/>
      <c r="D49" s="169"/>
      <c r="E49" s="174"/>
      <c r="F49" s="140"/>
      <c r="G49" s="140"/>
      <c r="H49" s="140"/>
      <c r="I49" s="140"/>
      <c r="J49" s="138"/>
      <c r="K49" s="138"/>
      <c r="L49" s="138"/>
      <c r="M49" s="138"/>
      <c r="N49" s="138"/>
      <c r="O49" s="138"/>
      <c r="P49" s="141"/>
      <c r="Q49" s="142"/>
      <c r="R49" s="138"/>
      <c r="S49" s="138"/>
      <c r="T49" s="138"/>
      <c r="U49" s="138"/>
      <c r="V49" s="138"/>
      <c r="W49" s="138"/>
      <c r="X49" s="143"/>
    </row>
    <row r="50" spans="1:24" x14ac:dyDescent="0.3">
      <c r="A50" s="208" t="s">
        <v>348</v>
      </c>
      <c r="B50" s="138"/>
      <c r="C50" s="139"/>
      <c r="D50" s="169"/>
      <c r="E50" s="174"/>
      <c r="F50" s="140"/>
      <c r="G50" s="140"/>
      <c r="H50" s="140"/>
      <c r="I50" s="140"/>
      <c r="J50" s="138"/>
      <c r="K50" s="138"/>
      <c r="L50" s="138"/>
      <c r="M50" s="138"/>
      <c r="N50" s="138"/>
      <c r="O50" s="138"/>
      <c r="P50" s="141"/>
      <c r="Q50" s="142"/>
      <c r="R50" s="138"/>
      <c r="S50" s="138"/>
      <c r="T50" s="138"/>
      <c r="U50" s="138"/>
      <c r="V50" s="138"/>
      <c r="W50" s="138"/>
      <c r="X50" s="143"/>
    </row>
    <row r="51" spans="1:24" x14ac:dyDescent="0.3">
      <c r="A51" s="208" t="s">
        <v>349</v>
      </c>
      <c r="B51" s="138"/>
      <c r="C51" s="139"/>
      <c r="D51" s="169"/>
      <c r="E51" s="174"/>
      <c r="F51" s="140"/>
      <c r="G51" s="140"/>
      <c r="H51" s="140"/>
      <c r="I51" s="140"/>
      <c r="J51" s="138"/>
      <c r="K51" s="138"/>
      <c r="L51" s="138"/>
      <c r="M51" s="138"/>
      <c r="N51" s="138"/>
      <c r="O51" s="138"/>
      <c r="P51" s="141"/>
      <c r="Q51" s="142"/>
      <c r="R51" s="138"/>
      <c r="S51" s="138"/>
      <c r="T51" s="138"/>
      <c r="U51" s="138"/>
      <c r="V51" s="138"/>
      <c r="W51" s="138"/>
      <c r="X51" s="143"/>
    </row>
    <row r="52" spans="1:24" x14ac:dyDescent="0.3">
      <c r="A52" s="132">
        <v>47</v>
      </c>
      <c r="B52" s="138"/>
      <c r="C52" s="139"/>
      <c r="D52" s="169"/>
      <c r="E52" s="174"/>
      <c r="F52" s="140"/>
      <c r="G52" s="140"/>
      <c r="H52" s="140"/>
      <c r="I52" s="140"/>
      <c r="J52" s="138"/>
      <c r="K52" s="138"/>
      <c r="L52" s="138"/>
      <c r="M52" s="138"/>
      <c r="N52" s="138"/>
      <c r="O52" s="138"/>
      <c r="P52" s="141"/>
      <c r="Q52" s="142"/>
      <c r="R52" s="138"/>
      <c r="S52" s="138"/>
      <c r="T52" s="138"/>
      <c r="U52" s="138"/>
      <c r="V52" s="138"/>
      <c r="W52" s="138"/>
      <c r="X52" s="143"/>
    </row>
    <row r="53" spans="1:24" x14ac:dyDescent="0.3">
      <c r="A53" s="132">
        <v>48</v>
      </c>
      <c r="B53" s="138"/>
      <c r="C53" s="139"/>
      <c r="D53" s="169"/>
      <c r="E53" s="174"/>
      <c r="F53" s="140"/>
      <c r="G53" s="140"/>
      <c r="H53" s="140"/>
      <c r="I53" s="140"/>
      <c r="J53" s="138"/>
      <c r="K53" s="138"/>
      <c r="L53" s="138"/>
      <c r="M53" s="138"/>
      <c r="N53" s="138"/>
      <c r="O53" s="138"/>
      <c r="P53" s="141"/>
      <c r="Q53" s="142"/>
      <c r="R53" s="138"/>
      <c r="S53" s="138"/>
      <c r="T53" s="138"/>
      <c r="U53" s="138"/>
      <c r="V53" s="138"/>
      <c r="W53" s="138"/>
      <c r="X53" s="143"/>
    </row>
    <row r="54" spans="1:24" x14ac:dyDescent="0.3">
      <c r="A54" s="132">
        <v>49</v>
      </c>
      <c r="B54" s="138"/>
      <c r="C54" s="139"/>
      <c r="D54" s="169"/>
      <c r="E54" s="174"/>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144">
        <v>50</v>
      </c>
      <c r="B55" s="145"/>
      <c r="C55" s="146"/>
      <c r="D55" s="170"/>
      <c r="E55" s="176"/>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N3:N5"/>
    <mergeCell ref="P3:P5"/>
    <mergeCell ref="B3:B5"/>
    <mergeCell ref="C3:C5"/>
    <mergeCell ref="E3:E5"/>
    <mergeCell ref="O3:O5"/>
    <mergeCell ref="F3:F5"/>
    <mergeCell ref="G3:G5"/>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s>
  <hyperlinks>
    <hyperlink ref="G6" r:id="rId1"/>
    <hyperlink ref="G7" r:id="rId2"/>
    <hyperlink ref="G8" r:id="rId3"/>
    <hyperlink ref="G9" r:id="rId4"/>
    <hyperlink ref="G10" r:id="rId5"/>
    <hyperlink ref="G11" r:id="rId6"/>
    <hyperlink ref="G12" r:id="rId7"/>
    <hyperlink ref="G13" r:id="rId8"/>
    <hyperlink ref="G14" r:id="rId9"/>
    <hyperlink ref="G15" r:id="rId10"/>
    <hyperlink ref="G16" r:id="rId11"/>
    <hyperlink ref="G17" r:id="rId12"/>
    <hyperlink ref="G18" r:id="rId13"/>
    <hyperlink ref="G19" r:id="rId14"/>
    <hyperlink ref="G20" r:id="rId15"/>
    <hyperlink ref="G21" r:id="rId16"/>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4" workbookViewId="0">
      <selection activeCell="E8" sqref="E8:E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MATCH(MID(CELL("nombrearchivo",'9'!E9),FIND("]", CELL("nombrearchivo",'9'!E9),1)+1,LEN(CELL("nombrearchivo",'9'!E9))-FIND("]",CELL("nombrearchivo",'9'!E9),1)),GENERAL!A6:A50,0)</f>
        <v>6</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GUEVARA MORENO ROMULO HERNANDO</v>
      </c>
      <c r="B10" s="337"/>
      <c r="C10" s="19">
        <f>N14</f>
        <v>4</v>
      </c>
      <c r="D10" s="20"/>
      <c r="E10" s="21">
        <f>N16</f>
        <v>1</v>
      </c>
      <c r="F10" s="21">
        <f>N18</f>
        <v>3</v>
      </c>
      <c r="G10" s="21">
        <f>N20</f>
        <v>0</v>
      </c>
      <c r="H10" s="21">
        <f>N27</f>
        <v>5</v>
      </c>
      <c r="I10" s="21">
        <f>N32</f>
        <v>5</v>
      </c>
      <c r="J10" s="22">
        <f>N37</f>
        <v>0.08</v>
      </c>
      <c r="K10" s="23"/>
      <c r="L10" s="23"/>
      <c r="M10" s="23"/>
      <c r="N10" s="24">
        <f>IF( SUM(C10:J10)&lt;=30,SUM(C10:J10),"EXCEDE LOS 30 PUNTOS")</f>
        <v>18.079999999999998</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LICENCIADO EN CIENCIAS SOCIALES / UNIVERSIDAD DEL TOLIMA / 17-12-1993</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ESPECIALISTA EN EDUCACIÓN PARA LA PARTICIPACION COMUNITARIA / UNIVERSIDAD DEL TOLIMA / 20-02-1998</v>
      </c>
      <c r="F16" s="318"/>
      <c r="G16" s="318"/>
      <c r="H16" s="318"/>
      <c r="I16" s="318"/>
      <c r="J16" s="318"/>
      <c r="K16" s="318"/>
      <c r="L16" s="319"/>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EDUCACION Y DESARROLLO HUMANO / UNIVERSIDAD DE MANIZALES Y CINDE / 26-03-2010</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3.75" customHeight="1" thickBot="1" x14ac:dyDescent="0.3">
      <c r="A25" s="256" t="s">
        <v>33</v>
      </c>
      <c r="B25" s="258"/>
      <c r="C25" s="28"/>
      <c r="D25" s="306" t="s">
        <v>235</v>
      </c>
      <c r="E25" s="307"/>
      <c r="F25" s="307"/>
      <c r="G25" s="307"/>
      <c r="H25" s="307"/>
      <c r="I25" s="307"/>
      <c r="J25" s="307"/>
      <c r="K25" s="307"/>
      <c r="L25" s="308"/>
      <c r="M25" s="29"/>
      <c r="N25" s="30">
        <v>5</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49.5" customHeight="1" thickBot="1" x14ac:dyDescent="0.3">
      <c r="A30" s="256" t="s">
        <v>36</v>
      </c>
      <c r="B30" s="258"/>
      <c r="C30" s="28"/>
      <c r="D30" s="306" t="s">
        <v>236</v>
      </c>
      <c r="E30" s="307"/>
      <c r="F30" s="307"/>
      <c r="G30" s="307"/>
      <c r="H30" s="307"/>
      <c r="I30" s="307"/>
      <c r="J30" s="307"/>
      <c r="K30" s="307"/>
      <c r="L30" s="30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90" customHeight="1" thickBot="1" x14ac:dyDescent="0.3">
      <c r="A35" s="309" t="s">
        <v>39</v>
      </c>
      <c r="B35" s="310"/>
      <c r="C35" s="28"/>
      <c r="D35" s="306" t="s">
        <v>224</v>
      </c>
      <c r="E35" s="307"/>
      <c r="F35" s="307"/>
      <c r="G35" s="307"/>
      <c r="H35" s="307"/>
      <c r="I35" s="307"/>
      <c r="J35" s="307"/>
      <c r="K35" s="307"/>
      <c r="L35" s="308"/>
      <c r="M35" s="29"/>
      <c r="N35" s="30">
        <v>0.08</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0.08</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18.079999999999998</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18.079999999999998</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18.079999999999998</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35433070866141736" bottom="0.35433070866141736" header="0" footer="0"/>
  <pageSetup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7" workbookViewId="0">
      <selection activeCell="C10" sqref="C1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MATCH(MID(CELL("nombrearchivo",'10'!E9),FIND("]", CELL("nombrearchivo",'10'!E9),1)+1,LEN(CELL("nombrearchivo",'10'!E9))-FIND("]",CELL("nombrearchivo",'10'!E9),1)),GENERAL!A6:A50,0)</f>
        <v>12</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RODRIGUEZ FRANCO ADRIANA</v>
      </c>
      <c r="B10" s="337"/>
      <c r="C10" s="19">
        <f>N14</f>
        <v>4</v>
      </c>
      <c r="D10" s="20"/>
      <c r="E10" s="21">
        <f>N16</f>
        <v>0</v>
      </c>
      <c r="F10" s="21">
        <f>N18</f>
        <v>3</v>
      </c>
      <c r="G10" s="21">
        <f>N20</f>
        <v>0</v>
      </c>
      <c r="H10" s="21">
        <f>N27</f>
        <v>5</v>
      </c>
      <c r="I10" s="21">
        <f>N32</f>
        <v>4.8499999999999996</v>
      </c>
      <c r="J10" s="22">
        <f>N37</f>
        <v>0.3</v>
      </c>
      <c r="K10" s="23"/>
      <c r="L10" s="23"/>
      <c r="M10" s="23"/>
      <c r="N10" s="24">
        <f>IF( SUM(C10:J10)&lt;=30,SUM(C10:J10),"EXCEDE LOS 30 PUNTOS")</f>
        <v>17.150000000000002</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HISTORIADORA / UNIVERSIDAD NACIONAL DE COLOMBIA / 28-03-2006</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HISTORIA / UNIVERSIDAD NACIONAL DE COLOMBIA / 21-02-2013</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t="s">
        <v>249</v>
      </c>
      <c r="E25" s="307"/>
      <c r="F25" s="307"/>
      <c r="G25" s="307"/>
      <c r="H25" s="307"/>
      <c r="I25" s="307"/>
      <c r="J25" s="307"/>
      <c r="K25" s="307"/>
      <c r="L25" s="308"/>
      <c r="M25" s="29"/>
      <c r="N25" s="30">
        <v>5</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128.25" customHeight="1" thickBot="1" x14ac:dyDescent="0.3">
      <c r="A30" s="256" t="s">
        <v>36</v>
      </c>
      <c r="B30" s="258"/>
      <c r="C30" s="28"/>
      <c r="D30" s="306" t="s">
        <v>250</v>
      </c>
      <c r="E30" s="307"/>
      <c r="F30" s="307"/>
      <c r="G30" s="307"/>
      <c r="H30" s="307"/>
      <c r="I30" s="307"/>
      <c r="J30" s="307"/>
      <c r="K30" s="307"/>
      <c r="L30" s="308"/>
      <c r="M30" s="29"/>
      <c r="N30" s="30">
        <f>0.94+0.81+0.44+0.38+0.44+0.4+0.44+1</f>
        <v>4.8499999999999996</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4.8499999999999996</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105" customHeight="1" thickBot="1" x14ac:dyDescent="0.3">
      <c r="A35" s="309" t="s">
        <v>39</v>
      </c>
      <c r="B35" s="310"/>
      <c r="C35" s="28"/>
      <c r="D35" s="306" t="s">
        <v>225</v>
      </c>
      <c r="E35" s="307"/>
      <c r="F35" s="307"/>
      <c r="G35" s="307"/>
      <c r="H35" s="307"/>
      <c r="I35" s="307"/>
      <c r="J35" s="307"/>
      <c r="K35" s="307"/>
      <c r="L35" s="308"/>
      <c r="M35" s="29"/>
      <c r="N35" s="30">
        <v>0.3</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0.3</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17.150000000000002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17.150000000000002</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17.150000000000002</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19685039370078741" footer="0.11811023622047245"/>
  <pageSetup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7" workbookViewId="0">
      <selection activeCell="E10" sqref="E1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MATCH(MID(CELL("nombrearchivo",'11'!E9),FIND("]", CELL("nombrearchivo",'11'!E9),1)+1,LEN(CELL("nombrearchivo",'11'!E9))-FIND("]",CELL("nombrearchivo",'11'!E9),1)),GENERAL!A6:A50,0)</f>
        <v>7</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HERNANDEZ CASTELLANOS RAFAEL</v>
      </c>
      <c r="B10" s="337"/>
      <c r="C10" s="19">
        <f>N14</f>
        <v>4</v>
      </c>
      <c r="D10" s="20"/>
      <c r="E10" s="21">
        <f>N16</f>
        <v>1</v>
      </c>
      <c r="F10" s="21">
        <f>N18</f>
        <v>3</v>
      </c>
      <c r="G10" s="21">
        <f>N20</f>
        <v>0</v>
      </c>
      <c r="H10" s="21">
        <f>N27</f>
        <v>2.593</v>
      </c>
      <c r="I10" s="21">
        <f>N32</f>
        <v>3.32</v>
      </c>
      <c r="J10" s="22">
        <f>N37</f>
        <v>0.5</v>
      </c>
      <c r="K10" s="23"/>
      <c r="L10" s="23"/>
      <c r="M10" s="23"/>
      <c r="N10" s="24">
        <f>IF( SUM(C10:J10)&lt;=30,SUM(C10:J10),"EXCEDE LOS 30 PUNTOS")</f>
        <v>14.413</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PROFESIONAL EN CIENCIAS SOCIALES / UNIVERSIDAD DEL TOLIMA / 23-09-2008</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ESPECIALISTA EN PEDAGOGIA / UNIVERSIDAD DEL TOLIMA / 22-05-2009</v>
      </c>
      <c r="F16" s="318"/>
      <c r="G16" s="318"/>
      <c r="H16" s="318"/>
      <c r="I16" s="318"/>
      <c r="J16" s="318"/>
      <c r="K16" s="318"/>
      <c r="L16" s="319"/>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MASTER EN EDUCACION / PONTIFICIA UNIVERSIDAD JAVERIANA / 08-03-2013</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104.25" customHeight="1" thickBot="1" x14ac:dyDescent="0.3">
      <c r="A25" s="256" t="s">
        <v>33</v>
      </c>
      <c r="B25" s="258"/>
      <c r="C25" s="28"/>
      <c r="D25" s="306" t="s">
        <v>230</v>
      </c>
      <c r="E25" s="307"/>
      <c r="F25" s="307"/>
      <c r="G25" s="307"/>
      <c r="H25" s="307"/>
      <c r="I25" s="307"/>
      <c r="J25" s="307"/>
      <c r="K25" s="307"/>
      <c r="L25" s="308"/>
      <c r="M25" s="29"/>
      <c r="N25" s="30">
        <f>0.25+0.58+1.75+0.013</f>
        <v>2.593</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2.593</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112.5" customHeight="1" thickBot="1" x14ac:dyDescent="0.3">
      <c r="A30" s="256" t="s">
        <v>36</v>
      </c>
      <c r="B30" s="258"/>
      <c r="C30" s="28"/>
      <c r="D30" s="306" t="s">
        <v>260</v>
      </c>
      <c r="E30" s="307"/>
      <c r="F30" s="307"/>
      <c r="G30" s="307"/>
      <c r="H30" s="307"/>
      <c r="I30" s="307"/>
      <c r="J30" s="307"/>
      <c r="K30" s="307"/>
      <c r="L30" s="308"/>
      <c r="M30" s="29"/>
      <c r="N30" s="30">
        <f>0.5+0.25+0.16+1.16+0.25+0.5+0.5</f>
        <v>3.32</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3.32</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75" customHeight="1" thickBot="1" x14ac:dyDescent="0.3">
      <c r="A35" s="309" t="s">
        <v>39</v>
      </c>
      <c r="B35" s="310"/>
      <c r="C35" s="28"/>
      <c r="D35" s="306" t="s">
        <v>231</v>
      </c>
      <c r="E35" s="307"/>
      <c r="F35" s="307"/>
      <c r="G35" s="307"/>
      <c r="H35" s="307"/>
      <c r="I35" s="307"/>
      <c r="J35" s="307"/>
      <c r="K35" s="307"/>
      <c r="L35" s="308"/>
      <c r="M35" s="29"/>
      <c r="N35" s="30">
        <v>0.5</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0.5</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14.413</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14.413</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14.413</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7" workbookViewId="0">
      <selection activeCell="A10" sqref="A10:B1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MATCH(MID(CELL("nombrearchivo",'12'!E9),FIND("]", CELL("nombrearchivo",'12'!E9),1)+1,LEN(CELL("nombrearchivo",'12'!E9))-FIND("]",CELL("nombrearchivo",'12'!E9),1)),GENERAL!A6:A50,0)</f>
        <v>13</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APONTE MONDRAGON ESTHER JULIA</v>
      </c>
      <c r="B10" s="337"/>
      <c r="C10" s="19">
        <f>N14</f>
        <v>4</v>
      </c>
      <c r="D10" s="20"/>
      <c r="E10" s="21">
        <f>N16</f>
        <v>0</v>
      </c>
      <c r="F10" s="21">
        <f>N18</f>
        <v>3</v>
      </c>
      <c r="G10" s="21">
        <f>N20</f>
        <v>0</v>
      </c>
      <c r="H10" s="21">
        <f>N27</f>
        <v>5</v>
      </c>
      <c r="I10" s="21">
        <f>N32</f>
        <v>2.2000000000000002</v>
      </c>
      <c r="J10" s="22">
        <f>N37</f>
        <v>0</v>
      </c>
      <c r="K10" s="23"/>
      <c r="L10" s="23"/>
      <c r="M10" s="23"/>
      <c r="N10" s="24">
        <f>IF( SUM(C10:J10)&lt;=30,SUM(C10:J10),"EXCEDE LOS 30 PUNTOS")</f>
        <v>14.2</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LICENCIADA EN CIENCIAS SOCIALES / UNIVERSIDAD CENTRAL DEL VALLE / 20-08-1982</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EDUCACION DE ADULTOS / UNIVERSIDAD SAN BUENAVENTURA / 25-05-1990</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t="s">
        <v>237</v>
      </c>
      <c r="E25" s="307"/>
      <c r="F25" s="307"/>
      <c r="G25" s="307"/>
      <c r="H25" s="307"/>
      <c r="I25" s="307"/>
      <c r="J25" s="307"/>
      <c r="K25" s="307"/>
      <c r="L25" s="308"/>
      <c r="M25" s="29"/>
      <c r="N25" s="30">
        <v>5</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49.5" customHeight="1" thickBot="1" x14ac:dyDescent="0.3">
      <c r="A30" s="256" t="s">
        <v>36</v>
      </c>
      <c r="B30" s="258"/>
      <c r="C30" s="28"/>
      <c r="D30" s="306" t="s">
        <v>238</v>
      </c>
      <c r="E30" s="307"/>
      <c r="F30" s="307"/>
      <c r="G30" s="307"/>
      <c r="H30" s="307"/>
      <c r="I30" s="307"/>
      <c r="J30" s="307"/>
      <c r="K30" s="307"/>
      <c r="L30" s="308"/>
      <c r="M30" s="29"/>
      <c r="N30" s="30">
        <v>2.2000000000000002</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2.2000000000000002</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39.75" customHeight="1" thickBot="1" x14ac:dyDescent="0.3">
      <c r="A35" s="309" t="s">
        <v>39</v>
      </c>
      <c r="B35" s="310"/>
      <c r="C35" s="28"/>
      <c r="D35" s="306" t="s">
        <v>239</v>
      </c>
      <c r="E35" s="307"/>
      <c r="F35" s="307"/>
      <c r="G35" s="307"/>
      <c r="H35" s="307"/>
      <c r="I35" s="307"/>
      <c r="J35" s="307"/>
      <c r="K35" s="307"/>
      <c r="L35" s="308"/>
      <c r="M35" s="29"/>
      <c r="N35" s="30">
        <v>0</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14.2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14.2</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14.2</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55118110236220474" bottom="0.15748031496062992" header="0.11811023622047245" footer="0.11811023622047245"/>
  <pageSetup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7" workbookViewId="0">
      <selection activeCell="E8" sqref="E8:E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MATCH(MID(CELL("nombrearchivo",'13'!E9),FIND("]", CELL("nombrearchivo",'13'!E9),1)+1,LEN(CELL("nombrearchivo",'13'!E9))-FIND("]",CELL("nombrearchivo",'13'!E9),1)),GENERAL!A6:A50,0)</f>
        <v>15</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CASTRILLON LUIS FELIPE</v>
      </c>
      <c r="B10" s="337"/>
      <c r="C10" s="19">
        <f>N14</f>
        <v>4</v>
      </c>
      <c r="D10" s="20"/>
      <c r="E10" s="21">
        <f>N16</f>
        <v>0</v>
      </c>
      <c r="F10" s="21">
        <f>N18</f>
        <v>3</v>
      </c>
      <c r="G10" s="21">
        <f>N20</f>
        <v>0</v>
      </c>
      <c r="H10" s="21">
        <f>N27</f>
        <v>0</v>
      </c>
      <c r="I10" s="21">
        <f>N32</f>
        <v>2.38</v>
      </c>
      <c r="J10" s="22">
        <f>N37</f>
        <v>2</v>
      </c>
      <c r="K10" s="23"/>
      <c r="L10" s="23"/>
      <c r="M10" s="23"/>
      <c r="N10" s="24">
        <f>IF( SUM(C10:J10)&lt;=30,SUM(C10:J10),"EXCEDE LOS 30 PUNTOS")</f>
        <v>11.379999999999999</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LICENCIADO EN CIENCIAS SOCIALES / UNIVERSIDAD DE CALDAS / 02-02-2007</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EDUCACION / UNIVERSIDAD DE CALDAS / 11-12-2009</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t="s">
        <v>258</v>
      </c>
      <c r="E25" s="307"/>
      <c r="F25" s="307"/>
      <c r="G25" s="307"/>
      <c r="H25" s="307"/>
      <c r="I25" s="307"/>
      <c r="J25" s="307"/>
      <c r="K25" s="307"/>
      <c r="L25" s="308"/>
      <c r="M25" s="29"/>
      <c r="N25" s="30">
        <v>0</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96" customHeight="1" thickBot="1" x14ac:dyDescent="0.3">
      <c r="A30" s="256" t="s">
        <v>36</v>
      </c>
      <c r="B30" s="258"/>
      <c r="C30" s="28"/>
      <c r="D30" s="306" t="s">
        <v>257</v>
      </c>
      <c r="E30" s="307"/>
      <c r="F30" s="307"/>
      <c r="G30" s="307"/>
      <c r="H30" s="307"/>
      <c r="I30" s="307"/>
      <c r="J30" s="307"/>
      <c r="K30" s="307"/>
      <c r="L30" s="308"/>
      <c r="M30" s="29"/>
      <c r="N30" s="30">
        <f>1.8+0.18+0.4</f>
        <v>2.38</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2.38</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129" customHeight="1" thickBot="1" x14ac:dyDescent="0.3">
      <c r="A35" s="309" t="s">
        <v>39</v>
      </c>
      <c r="B35" s="310"/>
      <c r="C35" s="28"/>
      <c r="D35" s="306" t="s">
        <v>259</v>
      </c>
      <c r="E35" s="307"/>
      <c r="F35" s="307"/>
      <c r="G35" s="307"/>
      <c r="H35" s="307"/>
      <c r="I35" s="307"/>
      <c r="J35" s="307"/>
      <c r="K35" s="307"/>
      <c r="L35" s="308"/>
      <c r="M35" s="29"/>
      <c r="N35" s="30">
        <f>0.5+0.5+0.5+0.5</f>
        <v>2</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2</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11.379999999999999</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11.379999999999999</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11.379999999999999</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t="str">
        <f ca="1">MID(CELL("nombrearchivo",'97'!E9),FIND("]", CELL("nombrearchivo",'97'!E9),1)+1,LEN(CELL("nombrearchivo",'97'!E9))-FIND("]",CELL("nombrearchivo",'97'!E9),1))</f>
        <v>97</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56"/>
      <c r="E8" s="328" t="s">
        <v>17</v>
      </c>
      <c r="F8" s="328" t="s">
        <v>18</v>
      </c>
      <c r="G8" s="328" t="s">
        <v>19</v>
      </c>
      <c r="H8" s="328" t="s">
        <v>20</v>
      </c>
      <c r="I8" s="328" t="s">
        <v>21</v>
      </c>
      <c r="J8" s="330" t="s">
        <v>22</v>
      </c>
      <c r="K8" s="157"/>
      <c r="L8" s="332"/>
      <c r="M8" s="332"/>
      <c r="N8" s="334" t="s">
        <v>23</v>
      </c>
    </row>
    <row r="9" spans="1:16" ht="31.5" customHeight="1" thickBot="1" x14ac:dyDescent="0.3">
      <c r="A9" s="324"/>
      <c r="B9" s="325"/>
      <c r="C9" s="327"/>
      <c r="D9" s="17"/>
      <c r="E9" s="329"/>
      <c r="F9" s="329"/>
      <c r="G9" s="329"/>
      <c r="H9" s="329"/>
      <c r="I9" s="329"/>
      <c r="J9" s="331"/>
      <c r="K9" s="158"/>
      <c r="L9" s="333"/>
      <c r="M9" s="333"/>
      <c r="N9" s="335"/>
    </row>
    <row r="10" spans="1:16" ht="44.25" customHeight="1" thickBot="1" x14ac:dyDescent="0.3">
      <c r="A10" s="336" t="str">
        <f ca="1">CONCATENATE((INDIRECT("GENERAL!D"&amp;P2+5))," ",((INDIRECT("GENERAL!E"&amp;P2+5))))</f>
        <v xml:space="preserve"> </v>
      </c>
      <c r="B10" s="337"/>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f ca="1">(INDIRECT("GENERAL!J"&amp;P2+5))</f>
        <v>0</v>
      </c>
      <c r="E14" s="307"/>
      <c r="F14" s="307"/>
      <c r="G14" s="307"/>
      <c r="H14" s="307"/>
      <c r="I14" s="307"/>
      <c r="J14" s="307"/>
      <c r="K14" s="307"/>
      <c r="L14" s="308"/>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f ca="1">(INDIRECT("GENERAL!K"&amp;P2+5))</f>
        <v>0</v>
      </c>
      <c r="F16" s="318"/>
      <c r="G16" s="318"/>
      <c r="H16" s="318"/>
      <c r="I16" s="318"/>
      <c r="J16" s="318"/>
      <c r="K16" s="318"/>
      <c r="L16" s="319"/>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55"/>
      <c r="E18" s="318">
        <f ca="1">(INDIRECT("GENERAL!L"&amp;P2+5))</f>
        <v>0</v>
      </c>
      <c r="F18" s="318"/>
      <c r="G18" s="318"/>
      <c r="H18" s="318"/>
      <c r="I18" s="318"/>
      <c r="J18" s="318"/>
      <c r="K18" s="318"/>
      <c r="L18" s="319"/>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f ca="1">(INDIRECT("GENERAL!M"&amp;P2+5))</f>
        <v>0</v>
      </c>
      <c r="E20" s="315"/>
      <c r="F20" s="315"/>
      <c r="G20" s="315"/>
      <c r="H20" s="315"/>
      <c r="I20" s="315"/>
      <c r="J20" s="315"/>
      <c r="K20" s="315"/>
      <c r="L20" s="316"/>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c r="E25" s="307"/>
      <c r="F25" s="307"/>
      <c r="G25" s="307"/>
      <c r="H25" s="307"/>
      <c r="I25" s="307"/>
      <c r="J25" s="307"/>
      <c r="K25" s="307"/>
      <c r="L25" s="308"/>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0" t="s">
        <v>34</v>
      </c>
      <c r="B27" s="301"/>
      <c r="C27" s="301"/>
      <c r="D27" s="301"/>
      <c r="E27" s="301"/>
      <c r="F27" s="301"/>
      <c r="G27" s="301"/>
      <c r="H27" s="301"/>
      <c r="I27" s="301"/>
      <c r="J27" s="301"/>
      <c r="K27" s="301"/>
      <c r="L27" s="302"/>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35.25" customHeight="1" thickBot="1" x14ac:dyDescent="0.3">
      <c r="A30" s="256" t="s">
        <v>36</v>
      </c>
      <c r="B30" s="258"/>
      <c r="C30" s="28"/>
      <c r="D30" s="306"/>
      <c r="E30" s="307"/>
      <c r="F30" s="307"/>
      <c r="G30" s="307"/>
      <c r="H30" s="307"/>
      <c r="I30" s="307"/>
      <c r="J30" s="307"/>
      <c r="K30" s="307"/>
      <c r="L30" s="30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39.75" customHeight="1" thickBot="1" x14ac:dyDescent="0.3">
      <c r="A35" s="309" t="s">
        <v>39</v>
      </c>
      <c r="B35" s="310"/>
      <c r="C35" s="28"/>
      <c r="D35" s="306"/>
      <c r="E35" s="307"/>
      <c r="F35" s="307"/>
      <c r="G35" s="307"/>
      <c r="H35" s="307"/>
      <c r="I35" s="307"/>
      <c r="J35" s="307"/>
      <c r="K35" s="307"/>
      <c r="L35" s="308"/>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0" t="s">
        <v>40</v>
      </c>
      <c r="B37" s="301"/>
      <c r="C37" s="301"/>
      <c r="D37" s="301"/>
      <c r="E37" s="301"/>
      <c r="F37" s="301"/>
      <c r="G37" s="301"/>
      <c r="H37" s="301"/>
      <c r="I37" s="301"/>
      <c r="J37" s="301"/>
      <c r="K37" s="301"/>
      <c r="L37" s="302"/>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57"/>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59"/>
    </row>
    <row r="75" spans="1:14" ht="26.25" thickBot="1" x14ac:dyDescent="0.3">
      <c r="A75" s="265" t="s">
        <v>68</v>
      </c>
      <c r="B75" s="266"/>
      <c r="C75" s="266"/>
      <c r="D75" s="266"/>
      <c r="E75" s="266"/>
      <c r="F75" s="266"/>
      <c r="G75" s="267"/>
      <c r="H75" s="93" t="s">
        <v>44</v>
      </c>
      <c r="I75" s="57" t="s">
        <v>45</v>
      </c>
      <c r="J75" s="157"/>
      <c r="K75" s="157"/>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57"/>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0</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t="str">
        <f ca="1">MID(CELL("nombrearchivo",'98'!E9),FIND("]", CELL("nombrearchivo",'98'!E9),1)+1,LEN(CELL("nombrearchivo",'98'!E9))-FIND("]",CELL("nombrearchivo",'98'!E9),1))</f>
        <v>98</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56"/>
      <c r="E8" s="328" t="s">
        <v>17</v>
      </c>
      <c r="F8" s="328" t="s">
        <v>18</v>
      </c>
      <c r="G8" s="328" t="s">
        <v>19</v>
      </c>
      <c r="H8" s="328" t="s">
        <v>20</v>
      </c>
      <c r="I8" s="328" t="s">
        <v>21</v>
      </c>
      <c r="J8" s="330" t="s">
        <v>22</v>
      </c>
      <c r="K8" s="157"/>
      <c r="L8" s="332"/>
      <c r="M8" s="332"/>
      <c r="N8" s="334" t="s">
        <v>23</v>
      </c>
    </row>
    <row r="9" spans="1:16" ht="31.5" customHeight="1" thickBot="1" x14ac:dyDescent="0.3">
      <c r="A9" s="324"/>
      <c r="B9" s="325"/>
      <c r="C9" s="327"/>
      <c r="D9" s="17"/>
      <c r="E9" s="329"/>
      <c r="F9" s="329"/>
      <c r="G9" s="329"/>
      <c r="H9" s="329"/>
      <c r="I9" s="329"/>
      <c r="J9" s="331"/>
      <c r="K9" s="158"/>
      <c r="L9" s="333"/>
      <c r="M9" s="333"/>
      <c r="N9" s="335"/>
    </row>
    <row r="10" spans="1:16" ht="44.25" customHeight="1" thickBot="1" x14ac:dyDescent="0.3">
      <c r="A10" s="336" t="str">
        <f ca="1">CONCATENATE((INDIRECT("GENERAL!D"&amp;P2+5))," ",((INDIRECT("GENERAL!E"&amp;P2+5))))</f>
        <v xml:space="preserve"> </v>
      </c>
      <c r="B10" s="337"/>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f ca="1">(INDIRECT("GENERAL!J"&amp;P2+5))</f>
        <v>0</v>
      </c>
      <c r="E14" s="307"/>
      <c r="F14" s="307"/>
      <c r="G14" s="307"/>
      <c r="H14" s="307"/>
      <c r="I14" s="307"/>
      <c r="J14" s="307"/>
      <c r="K14" s="307"/>
      <c r="L14" s="308"/>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f ca="1">(INDIRECT("GENERAL!K"&amp;P2+5))</f>
        <v>0</v>
      </c>
      <c r="F16" s="318"/>
      <c r="G16" s="318"/>
      <c r="H16" s="318"/>
      <c r="I16" s="318"/>
      <c r="J16" s="318"/>
      <c r="K16" s="318"/>
      <c r="L16" s="319"/>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55"/>
      <c r="E18" s="318">
        <f ca="1">(INDIRECT("GENERAL!L"&amp;P2+5))</f>
        <v>0</v>
      </c>
      <c r="F18" s="318"/>
      <c r="G18" s="318"/>
      <c r="H18" s="318"/>
      <c r="I18" s="318"/>
      <c r="J18" s="318"/>
      <c r="K18" s="318"/>
      <c r="L18" s="319"/>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f ca="1">(INDIRECT("GENERAL!M"&amp;P2+5))</f>
        <v>0</v>
      </c>
      <c r="E20" s="315"/>
      <c r="F20" s="315"/>
      <c r="G20" s="315"/>
      <c r="H20" s="315"/>
      <c r="I20" s="315"/>
      <c r="J20" s="315"/>
      <c r="K20" s="315"/>
      <c r="L20" s="316"/>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c r="E25" s="307"/>
      <c r="F25" s="307"/>
      <c r="G25" s="307"/>
      <c r="H25" s="307"/>
      <c r="I25" s="307"/>
      <c r="J25" s="307"/>
      <c r="K25" s="307"/>
      <c r="L25" s="308"/>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0" t="s">
        <v>34</v>
      </c>
      <c r="B27" s="301"/>
      <c r="C27" s="301"/>
      <c r="D27" s="301"/>
      <c r="E27" s="301"/>
      <c r="F27" s="301"/>
      <c r="G27" s="301"/>
      <c r="H27" s="301"/>
      <c r="I27" s="301"/>
      <c r="J27" s="301"/>
      <c r="K27" s="301"/>
      <c r="L27" s="302"/>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35.25" customHeight="1" thickBot="1" x14ac:dyDescent="0.3">
      <c r="A30" s="256" t="s">
        <v>36</v>
      </c>
      <c r="B30" s="258"/>
      <c r="C30" s="28"/>
      <c r="D30" s="306"/>
      <c r="E30" s="307"/>
      <c r="F30" s="307"/>
      <c r="G30" s="307"/>
      <c r="H30" s="307"/>
      <c r="I30" s="307"/>
      <c r="J30" s="307"/>
      <c r="K30" s="307"/>
      <c r="L30" s="30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39.75" customHeight="1" thickBot="1" x14ac:dyDescent="0.3">
      <c r="A35" s="309" t="s">
        <v>39</v>
      </c>
      <c r="B35" s="310"/>
      <c r="C35" s="28"/>
      <c r="D35" s="306"/>
      <c r="E35" s="307"/>
      <c r="F35" s="307"/>
      <c r="G35" s="307"/>
      <c r="H35" s="307"/>
      <c r="I35" s="307"/>
      <c r="J35" s="307"/>
      <c r="K35" s="307"/>
      <c r="L35" s="308"/>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0" t="s">
        <v>40</v>
      </c>
      <c r="B37" s="301"/>
      <c r="C37" s="301"/>
      <c r="D37" s="301"/>
      <c r="E37" s="301"/>
      <c r="F37" s="301"/>
      <c r="G37" s="301"/>
      <c r="H37" s="301"/>
      <c r="I37" s="301"/>
      <c r="J37" s="301"/>
      <c r="K37" s="301"/>
      <c r="L37" s="302"/>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57"/>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59"/>
    </row>
    <row r="75" spans="1:14" ht="26.25" thickBot="1" x14ac:dyDescent="0.3">
      <c r="A75" s="265" t="s">
        <v>68</v>
      </c>
      <c r="B75" s="266"/>
      <c r="C75" s="266"/>
      <c r="D75" s="266"/>
      <c r="E75" s="266"/>
      <c r="F75" s="266"/>
      <c r="G75" s="267"/>
      <c r="H75" s="93" t="s">
        <v>44</v>
      </c>
      <c r="I75" s="57" t="s">
        <v>45</v>
      </c>
      <c r="J75" s="157"/>
      <c r="K75" s="157"/>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57"/>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0</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E18" sqref="E18:L18"/>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t="str">
        <f ca="1">MID(CELL("nombrearchivo",'16'!E9),FIND("]", CELL("nombrearchivo",'16'!E9),1)+1,LEN(CELL("nombrearchivo",'16'!E9))-FIND("]",CELL("nombrearchivo",'16'!E9),1))</f>
        <v>16</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REYNOSO ARAN ROBERTO</v>
      </c>
      <c r="B10" s="337"/>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LICENCIADO EN ANTROPOLOGIA SOCIAL / ESCUELA NACIONAL DE ANTROPOLOGIA E HISTORIA ENAH-INAH-MEXICO (MEXICO) /21-05-2010</v>
      </c>
      <c r="E14" s="307"/>
      <c r="F14" s="307"/>
      <c r="G14" s="307"/>
      <c r="H14" s="307"/>
      <c r="I14" s="307"/>
      <c r="J14" s="307"/>
      <c r="K14" s="307"/>
      <c r="L14" s="308"/>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MAESTRO EN HISTORIA Y ETNOHISTORIA / ESCUELA NACIONAL DE ANTROPOLOGIA E HISTORIA ENAH-INAH-MEXICO (MEXICO) / 11-07-2012</v>
      </c>
      <c r="F18" s="318"/>
      <c r="G18" s="318"/>
      <c r="H18" s="318"/>
      <c r="I18" s="318"/>
      <c r="J18" s="318"/>
      <c r="K18" s="318"/>
      <c r="L18" s="319"/>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DOCTOR EN ANTROPOLOGIA E HISTORIA - PASANTE- / ESCUELA NACIONAL DE ANTROPOLOGIA E HISTORIA ENAH-INAH-MEXICO (MEXICO) / 06-08-2012</v>
      </c>
      <c r="E20" s="315"/>
      <c r="F20" s="315"/>
      <c r="G20" s="315"/>
      <c r="H20" s="315"/>
      <c r="I20" s="315"/>
      <c r="J20" s="315"/>
      <c r="K20" s="315"/>
      <c r="L20" s="316"/>
      <c r="M20" s="29"/>
      <c r="N20" s="30"/>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c r="E25" s="307"/>
      <c r="F25" s="307"/>
      <c r="G25" s="307"/>
      <c r="H25" s="307"/>
      <c r="I25" s="307"/>
      <c r="J25" s="307"/>
      <c r="K25" s="307"/>
      <c r="L25" s="308"/>
      <c r="M25" s="29"/>
      <c r="N25" s="30"/>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35.25" customHeight="1" thickBot="1" x14ac:dyDescent="0.3">
      <c r="A30" s="256" t="s">
        <v>36</v>
      </c>
      <c r="B30" s="258"/>
      <c r="C30" s="28"/>
      <c r="D30" s="306"/>
      <c r="E30" s="307"/>
      <c r="F30" s="307"/>
      <c r="G30" s="307"/>
      <c r="H30" s="307"/>
      <c r="I30" s="307"/>
      <c r="J30" s="307"/>
      <c r="K30" s="307"/>
      <c r="L30" s="308"/>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39.75" customHeight="1" thickBot="1" x14ac:dyDescent="0.3">
      <c r="A35" s="309" t="s">
        <v>39</v>
      </c>
      <c r="B35" s="310"/>
      <c r="C35" s="28"/>
      <c r="D35" s="306"/>
      <c r="E35" s="307"/>
      <c r="F35" s="307"/>
      <c r="G35" s="307"/>
      <c r="H35" s="307"/>
      <c r="I35" s="307"/>
      <c r="J35" s="307"/>
      <c r="K35" s="307"/>
      <c r="L35" s="308"/>
      <c r="M35" s="29"/>
      <c r="N35" s="30"/>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0</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6"/>
  <sheetViews>
    <sheetView topLeftCell="A7" zoomScaleNormal="100" workbookViewId="0">
      <selection activeCell="I10" sqref="I10"/>
    </sheetView>
  </sheetViews>
  <sheetFormatPr baseColWidth="10" defaultRowHeight="15" x14ac:dyDescent="0.25"/>
  <cols>
    <col min="1" max="1" width="4.7109375" customWidth="1"/>
    <col min="2" max="2" width="20.140625" customWidth="1"/>
    <col min="3" max="3" width="17.28515625" customWidth="1"/>
    <col min="4" max="4" width="25.28515625" customWidth="1"/>
    <col min="5" max="5" width="36.28515625" customWidth="1"/>
    <col min="6" max="6" width="23.42578125" customWidth="1"/>
    <col min="7" max="8" width="9.7109375" customWidth="1"/>
    <col min="9" max="9" width="14.7109375" customWidth="1"/>
    <col min="10" max="10" width="29.28515625" customWidth="1"/>
  </cols>
  <sheetData>
    <row r="1" spans="1:10" ht="18" x14ac:dyDescent="0.25">
      <c r="A1" s="361" t="s">
        <v>262</v>
      </c>
      <c r="B1" s="361"/>
      <c r="C1" s="361"/>
      <c r="D1" s="361"/>
      <c r="E1" s="361"/>
      <c r="F1" s="361"/>
      <c r="G1" s="361"/>
      <c r="H1" s="361"/>
      <c r="I1" s="361"/>
      <c r="J1" s="361"/>
    </row>
    <row r="2" spans="1:10" x14ac:dyDescent="0.25">
      <c r="A2" s="362" t="s">
        <v>301</v>
      </c>
      <c r="B2" s="362"/>
      <c r="C2" s="362"/>
      <c r="D2" s="362"/>
      <c r="E2" s="362"/>
      <c r="F2" s="362"/>
      <c r="G2" s="362"/>
      <c r="H2" s="362"/>
      <c r="I2" s="362"/>
      <c r="J2" s="362"/>
    </row>
    <row r="3" spans="1:10" ht="28.5" customHeight="1" thickBot="1" x14ac:dyDescent="0.3">
      <c r="A3" s="179"/>
      <c r="B3" s="179"/>
      <c r="C3" s="179"/>
      <c r="D3" s="179"/>
      <c r="E3" s="179"/>
      <c r="F3" s="179"/>
      <c r="G3" s="179"/>
      <c r="H3" s="179"/>
      <c r="I3" s="179"/>
      <c r="J3" s="179"/>
    </row>
    <row r="4" spans="1:10" ht="54.75" customHeight="1" thickBot="1" x14ac:dyDescent="0.3">
      <c r="A4" s="363" t="s">
        <v>263</v>
      </c>
      <c r="B4" s="363" t="s">
        <v>264</v>
      </c>
      <c r="C4" s="363" t="s">
        <v>265</v>
      </c>
      <c r="D4" s="365" t="s">
        <v>266</v>
      </c>
      <c r="E4" s="366"/>
      <c r="F4" s="367" t="s">
        <v>267</v>
      </c>
      <c r="G4" s="365" t="s">
        <v>268</v>
      </c>
      <c r="H4" s="366"/>
      <c r="I4" s="369" t="s">
        <v>269</v>
      </c>
      <c r="J4" s="367" t="s">
        <v>6</v>
      </c>
    </row>
    <row r="5" spans="1:10" ht="20.25" customHeight="1" thickBot="1" x14ac:dyDescent="0.3">
      <c r="A5" s="364"/>
      <c r="B5" s="364"/>
      <c r="C5" s="364"/>
      <c r="D5" s="180" t="s">
        <v>7</v>
      </c>
      <c r="E5" s="180" t="s">
        <v>8</v>
      </c>
      <c r="F5" s="368"/>
      <c r="G5" s="181" t="s">
        <v>270</v>
      </c>
      <c r="H5" s="181" t="s">
        <v>271</v>
      </c>
      <c r="I5" s="370"/>
      <c r="J5" s="368"/>
    </row>
    <row r="6" spans="1:10" ht="51" x14ac:dyDescent="0.25">
      <c r="A6" s="182">
        <f>+A5+1</f>
        <v>1</v>
      </c>
      <c r="B6" s="183" t="s">
        <v>276</v>
      </c>
      <c r="C6" s="355" t="s">
        <v>272</v>
      </c>
      <c r="D6" s="184" t="s">
        <v>165</v>
      </c>
      <c r="E6" s="184" t="s">
        <v>166</v>
      </c>
      <c r="F6" s="358" t="s">
        <v>300</v>
      </c>
      <c r="G6" s="185" t="s">
        <v>273</v>
      </c>
      <c r="H6" s="185"/>
      <c r="I6" s="186">
        <v>30</v>
      </c>
      <c r="J6" s="187" t="s">
        <v>274</v>
      </c>
    </row>
    <row r="7" spans="1:10" ht="114.75" x14ac:dyDescent="0.25">
      <c r="A7" s="188">
        <f>+A6+1</f>
        <v>2</v>
      </c>
      <c r="B7" s="189" t="s">
        <v>277</v>
      </c>
      <c r="C7" s="356"/>
      <c r="D7" s="122" t="s">
        <v>119</v>
      </c>
      <c r="E7" s="122" t="s">
        <v>278</v>
      </c>
      <c r="F7" s="359"/>
      <c r="G7" s="190" t="s">
        <v>273</v>
      </c>
      <c r="H7" s="190"/>
      <c r="I7" s="191">
        <v>26.36</v>
      </c>
      <c r="J7" s="192" t="s">
        <v>274</v>
      </c>
    </row>
    <row r="8" spans="1:10" ht="38.25" x14ac:dyDescent="0.25">
      <c r="A8" s="188">
        <f t="shared" ref="A8:A14" si="0">+A7+1</f>
        <v>3</v>
      </c>
      <c r="B8" s="189" t="s">
        <v>279</v>
      </c>
      <c r="C8" s="356"/>
      <c r="D8" s="122" t="s">
        <v>105</v>
      </c>
      <c r="E8" s="122" t="s">
        <v>107</v>
      </c>
      <c r="F8" s="359"/>
      <c r="G8" s="190" t="s">
        <v>273</v>
      </c>
      <c r="H8" s="190"/>
      <c r="I8" s="191">
        <v>22.5</v>
      </c>
      <c r="J8" s="192" t="s">
        <v>274</v>
      </c>
    </row>
    <row r="9" spans="1:10" ht="76.5" x14ac:dyDescent="0.25">
      <c r="A9" s="188">
        <f t="shared" si="0"/>
        <v>4</v>
      </c>
      <c r="B9" s="189" t="s">
        <v>281</v>
      </c>
      <c r="C9" s="356"/>
      <c r="D9" s="122" t="s">
        <v>181</v>
      </c>
      <c r="E9" s="122" t="s">
        <v>282</v>
      </c>
      <c r="F9" s="359"/>
      <c r="G9" s="190" t="s">
        <v>273</v>
      </c>
      <c r="H9" s="190"/>
      <c r="I9" s="191">
        <v>21.92</v>
      </c>
      <c r="J9" s="192" t="s">
        <v>274</v>
      </c>
    </row>
    <row r="10" spans="1:10" ht="38.25" x14ac:dyDescent="0.25">
      <c r="A10" s="188">
        <f t="shared" si="0"/>
        <v>5</v>
      </c>
      <c r="B10" s="189" t="s">
        <v>280</v>
      </c>
      <c r="C10" s="356"/>
      <c r="D10" s="122" t="s">
        <v>127</v>
      </c>
      <c r="E10" s="122" t="s">
        <v>128</v>
      </c>
      <c r="F10" s="359"/>
      <c r="G10" s="190" t="s">
        <v>273</v>
      </c>
      <c r="H10" s="190"/>
      <c r="I10" s="191">
        <v>21.82</v>
      </c>
      <c r="J10" s="192" t="s">
        <v>274</v>
      </c>
    </row>
    <row r="11" spans="1:10" ht="51" x14ac:dyDescent="0.25">
      <c r="A11" s="188">
        <f t="shared" si="0"/>
        <v>6</v>
      </c>
      <c r="B11" s="189" t="s">
        <v>283</v>
      </c>
      <c r="C11" s="356"/>
      <c r="D11" s="122" t="s">
        <v>173</v>
      </c>
      <c r="E11" s="122" t="s">
        <v>284</v>
      </c>
      <c r="F11" s="359"/>
      <c r="G11" s="190" t="s">
        <v>273</v>
      </c>
      <c r="H11" s="190"/>
      <c r="I11" s="191">
        <v>20.95</v>
      </c>
      <c r="J11" s="192" t="s">
        <v>274</v>
      </c>
    </row>
    <row r="12" spans="1:10" ht="102" x14ac:dyDescent="0.25">
      <c r="A12" s="188">
        <f t="shared" si="0"/>
        <v>7</v>
      </c>
      <c r="B12" s="189" t="s">
        <v>285</v>
      </c>
      <c r="C12" s="356"/>
      <c r="D12" s="122" t="s">
        <v>157</v>
      </c>
      <c r="E12" s="122" t="s">
        <v>286</v>
      </c>
      <c r="F12" s="359"/>
      <c r="G12" s="190" t="s">
        <v>273</v>
      </c>
      <c r="H12" s="190"/>
      <c r="I12" s="191">
        <v>20.56</v>
      </c>
      <c r="J12" s="192" t="s">
        <v>274</v>
      </c>
    </row>
    <row r="13" spans="1:10" ht="63.75" x14ac:dyDescent="0.25">
      <c r="A13" s="188">
        <f t="shared" si="0"/>
        <v>8</v>
      </c>
      <c r="B13" s="189" t="s">
        <v>287</v>
      </c>
      <c r="C13" s="356"/>
      <c r="D13" s="122" t="s">
        <v>202</v>
      </c>
      <c r="E13" s="122" t="s">
        <v>288</v>
      </c>
      <c r="F13" s="359"/>
      <c r="G13" s="190" t="s">
        <v>273</v>
      </c>
      <c r="H13" s="190"/>
      <c r="I13" s="191">
        <v>19.63</v>
      </c>
      <c r="J13" s="192" t="s">
        <v>274</v>
      </c>
    </row>
    <row r="14" spans="1:10" ht="76.5" x14ac:dyDescent="0.25">
      <c r="A14" s="188">
        <f t="shared" si="0"/>
        <v>9</v>
      </c>
      <c r="B14" s="189" t="s">
        <v>289</v>
      </c>
      <c r="C14" s="356"/>
      <c r="D14" s="122" t="s">
        <v>141</v>
      </c>
      <c r="E14" s="122" t="s">
        <v>290</v>
      </c>
      <c r="F14" s="359"/>
      <c r="G14" s="190" t="s">
        <v>273</v>
      </c>
      <c r="H14" s="190"/>
      <c r="I14" s="191">
        <v>18.079999999999998</v>
      </c>
      <c r="J14" s="192" t="s">
        <v>274</v>
      </c>
    </row>
    <row r="15" spans="1:10" ht="38.25" x14ac:dyDescent="0.25">
      <c r="A15" s="188">
        <f t="shared" ref="A15:A21" si="1">+A14+1</f>
        <v>10</v>
      </c>
      <c r="B15" s="189" t="s">
        <v>291</v>
      </c>
      <c r="C15" s="356"/>
      <c r="D15" s="122" t="s">
        <v>188</v>
      </c>
      <c r="E15" s="122" t="s">
        <v>189</v>
      </c>
      <c r="F15" s="359"/>
      <c r="G15" s="190" t="s">
        <v>273</v>
      </c>
      <c r="H15" s="190"/>
      <c r="I15" s="191">
        <v>17.149999999999999</v>
      </c>
      <c r="J15" s="192" t="s">
        <v>274</v>
      </c>
    </row>
    <row r="16" spans="1:10" ht="51" x14ac:dyDescent="0.25">
      <c r="A16" s="188">
        <f t="shared" si="1"/>
        <v>11</v>
      </c>
      <c r="B16" s="189" t="s">
        <v>292</v>
      </c>
      <c r="C16" s="356"/>
      <c r="D16" s="122" t="s">
        <v>151</v>
      </c>
      <c r="E16" s="122" t="s">
        <v>293</v>
      </c>
      <c r="F16" s="359"/>
      <c r="G16" s="190" t="s">
        <v>273</v>
      </c>
      <c r="H16" s="190"/>
      <c r="I16" s="191">
        <v>14.41</v>
      </c>
      <c r="J16" s="192" t="s">
        <v>274</v>
      </c>
    </row>
    <row r="17" spans="1:10" ht="51" x14ac:dyDescent="0.25">
      <c r="A17" s="188">
        <f t="shared" si="1"/>
        <v>12</v>
      </c>
      <c r="B17" s="189" t="s">
        <v>294</v>
      </c>
      <c r="C17" s="356"/>
      <c r="D17" s="122" t="s">
        <v>195</v>
      </c>
      <c r="E17" s="122" t="s">
        <v>196</v>
      </c>
      <c r="F17" s="359"/>
      <c r="G17" s="190" t="s">
        <v>273</v>
      </c>
      <c r="H17" s="190"/>
      <c r="I17" s="191">
        <v>14.2</v>
      </c>
      <c r="J17" s="192" t="s">
        <v>274</v>
      </c>
    </row>
    <row r="18" spans="1:10" ht="38.25" x14ac:dyDescent="0.25">
      <c r="A18" s="188">
        <f t="shared" si="1"/>
        <v>13</v>
      </c>
      <c r="B18" s="189" t="s">
        <v>295</v>
      </c>
      <c r="C18" s="356"/>
      <c r="D18" s="122" t="s">
        <v>208</v>
      </c>
      <c r="E18" s="122" t="s">
        <v>175</v>
      </c>
      <c r="F18" s="359"/>
      <c r="G18" s="190" t="s">
        <v>273</v>
      </c>
      <c r="H18" s="190"/>
      <c r="I18" s="191">
        <v>11.38</v>
      </c>
      <c r="J18" s="192" t="s">
        <v>274</v>
      </c>
    </row>
    <row r="19" spans="1:10" ht="59.25" customHeight="1" x14ac:dyDescent="0.25">
      <c r="A19" s="188">
        <f t="shared" si="1"/>
        <v>14</v>
      </c>
      <c r="B19" s="189" t="s">
        <v>296</v>
      </c>
      <c r="C19" s="356"/>
      <c r="D19" s="122" t="s">
        <v>112</v>
      </c>
      <c r="E19" s="122" t="s">
        <v>113</v>
      </c>
      <c r="F19" s="359"/>
      <c r="G19" s="190"/>
      <c r="H19" s="190" t="s">
        <v>273</v>
      </c>
      <c r="I19" s="191">
        <v>0</v>
      </c>
      <c r="J19" s="192" t="s">
        <v>302</v>
      </c>
    </row>
    <row r="20" spans="1:10" ht="62.25" customHeight="1" x14ac:dyDescent="0.25">
      <c r="A20" s="188">
        <f t="shared" si="1"/>
        <v>15</v>
      </c>
      <c r="B20" s="189" t="s">
        <v>297</v>
      </c>
      <c r="C20" s="356"/>
      <c r="D20" s="122" t="s">
        <v>135</v>
      </c>
      <c r="E20" s="122" t="s">
        <v>136</v>
      </c>
      <c r="F20" s="359"/>
      <c r="G20" s="190"/>
      <c r="H20" s="190" t="s">
        <v>273</v>
      </c>
      <c r="I20" s="191">
        <v>0</v>
      </c>
      <c r="J20" s="192" t="s">
        <v>303</v>
      </c>
    </row>
    <row r="21" spans="1:10" ht="102.75" thickBot="1" x14ac:dyDescent="0.3">
      <c r="A21" s="193">
        <f t="shared" si="1"/>
        <v>16</v>
      </c>
      <c r="B21" s="194" t="s">
        <v>298</v>
      </c>
      <c r="C21" s="357"/>
      <c r="D21" s="195" t="s">
        <v>218</v>
      </c>
      <c r="E21" s="195" t="s">
        <v>299</v>
      </c>
      <c r="F21" s="360"/>
      <c r="G21" s="196"/>
      <c r="H21" s="196" t="s">
        <v>273</v>
      </c>
      <c r="I21" s="197">
        <v>0</v>
      </c>
      <c r="J21" s="198" t="s">
        <v>304</v>
      </c>
    </row>
    <row r="22" spans="1:10" ht="18" x14ac:dyDescent="0.25">
      <c r="A22" s="199" t="s">
        <v>275</v>
      </c>
      <c r="B22" s="200"/>
      <c r="C22" s="200"/>
      <c r="D22" s="200"/>
      <c r="E22" s="200"/>
      <c r="F22" s="201"/>
      <c r="G22" s="202"/>
      <c r="H22" s="203"/>
      <c r="I22" s="204"/>
      <c r="J22" s="205"/>
    </row>
    <row r="23" spans="1:10" x14ac:dyDescent="0.25">
      <c r="B23" s="206"/>
    </row>
    <row r="26" spans="1:10" x14ac:dyDescent="0.25">
      <c r="B26" s="206"/>
    </row>
  </sheetData>
  <sheetProtection password="F56E" sheet="1" objects="1" scenarios="1" selectLockedCells="1" selectUnlockedCells="1"/>
  <mergeCells count="12">
    <mergeCell ref="C6:C21"/>
    <mergeCell ref="F6:F21"/>
    <mergeCell ref="A1:J1"/>
    <mergeCell ref="A2:J2"/>
    <mergeCell ref="A4:A5"/>
    <mergeCell ref="B4:B5"/>
    <mergeCell ref="C4:C5"/>
    <mergeCell ref="D4:E4"/>
    <mergeCell ref="F4:F5"/>
    <mergeCell ref="G4:H4"/>
    <mergeCell ref="I4:I5"/>
    <mergeCell ref="J4:J5"/>
  </mergeCells>
  <pageMargins left="0.19685039370078741" right="0" top="0.55118110236220474" bottom="0.55118110236220474" header="0.31496062992125984" footer="0.31496062992125984"/>
  <pageSetup paperSize="14" scale="5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K22" sqref="K22"/>
    </sheetView>
  </sheetViews>
  <sheetFormatPr baseColWidth="10" defaultRowHeight="15" x14ac:dyDescent="0.25"/>
  <sheetData/>
  <sheetProtection password="F56E"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D35" sqref="D35:L3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MATCH(MID(CELL("nombrearchivo",'1'!E9),FIND("]", CELL("nombrearchivo",'1'!E9),1)+1,LEN(CELL("nombrearchivo",'1'!E9))-FIND("]",CELL("nombrearchivo",'1'!E9),1)),GENERAL!A6:A50,0)</f>
        <v>9</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VASQUEZ ROJAS MANUEL HORACIO</v>
      </c>
      <c r="B10" s="337"/>
      <c r="C10" s="19">
        <f>N14</f>
        <v>4</v>
      </c>
      <c r="D10" s="20"/>
      <c r="E10" s="21">
        <f>N16</f>
        <v>0</v>
      </c>
      <c r="F10" s="21">
        <f>N18</f>
        <v>0</v>
      </c>
      <c r="G10" s="21">
        <f>N20</f>
        <v>6</v>
      </c>
      <c r="H10" s="21">
        <f>N27</f>
        <v>5</v>
      </c>
      <c r="I10" s="21">
        <f>N32</f>
        <v>5</v>
      </c>
      <c r="J10" s="22">
        <f>N37</f>
        <v>10</v>
      </c>
      <c r="K10" s="23"/>
      <c r="L10" s="23"/>
      <c r="M10" s="23"/>
      <c r="N10" s="24">
        <f>IF( SUM(C10:J10)&lt;=30,SUM(C10:J10),"EXCEDE LOS 30 PUNTOS")</f>
        <v>30</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LICENCIADO EN CIENCIAS SOCIALES / UNIVERSIDAD PEDAGOGICA NACIONAL / 10-02-1989</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NO REGISTRA</v>
      </c>
      <c r="F18" s="318"/>
      <c r="G18" s="318"/>
      <c r="H18" s="318"/>
      <c r="I18" s="318"/>
      <c r="J18" s="318"/>
      <c r="K18" s="318"/>
      <c r="L18" s="319"/>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DOCTOR EN HISTORIA / UNIVERSIDAD DE NANTES / 25-04-2002</v>
      </c>
      <c r="E20" s="315"/>
      <c r="F20" s="315"/>
      <c r="G20" s="315"/>
      <c r="H20" s="315"/>
      <c r="I20" s="315"/>
      <c r="J20" s="315"/>
      <c r="K20" s="315"/>
      <c r="L20" s="316"/>
      <c r="M20" s="29"/>
      <c r="N20" s="30">
        <v>6</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258" customHeight="1" thickBot="1" x14ac:dyDescent="0.3">
      <c r="A25" s="256" t="s">
        <v>33</v>
      </c>
      <c r="B25" s="258"/>
      <c r="C25" s="28"/>
      <c r="D25" s="306" t="s">
        <v>248</v>
      </c>
      <c r="E25" s="307"/>
      <c r="F25" s="307"/>
      <c r="G25" s="307"/>
      <c r="H25" s="307"/>
      <c r="I25" s="307"/>
      <c r="J25" s="307"/>
      <c r="K25" s="307"/>
      <c r="L25" s="308"/>
      <c r="M25" s="29"/>
      <c r="N25" s="30">
        <v>5</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152.25" customHeight="1" thickBot="1" x14ac:dyDescent="0.3">
      <c r="A30" s="256" t="s">
        <v>36</v>
      </c>
      <c r="B30" s="258"/>
      <c r="C30" s="28"/>
      <c r="D30" s="306" t="s">
        <v>247</v>
      </c>
      <c r="E30" s="307"/>
      <c r="F30" s="307"/>
      <c r="G30" s="307"/>
      <c r="H30" s="307"/>
      <c r="I30" s="307"/>
      <c r="J30" s="307"/>
      <c r="K30" s="307"/>
      <c r="L30" s="30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66" customHeight="1" thickBot="1" x14ac:dyDescent="0.3">
      <c r="A35" s="309" t="s">
        <v>39</v>
      </c>
      <c r="B35" s="310"/>
      <c r="C35" s="28"/>
      <c r="D35" s="306" t="s">
        <v>223</v>
      </c>
      <c r="E35" s="307"/>
      <c r="F35" s="307"/>
      <c r="G35" s="307"/>
      <c r="H35" s="307"/>
      <c r="I35" s="307"/>
      <c r="J35" s="307"/>
      <c r="K35" s="307"/>
      <c r="L35" s="308"/>
      <c r="M35" s="29"/>
      <c r="N35" s="30">
        <v>10</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30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30</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30</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31496062992125984" right="0.31496062992125984" top="0.35433070866141736" bottom="0.15748031496062992" header="0.11811023622047245" footer="0.11811023622047245"/>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A13" sqref="A13:L1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MATCH(MID(CELL("nombrearchivo",'2'!E9),FIND("]", CELL("nombrearchivo",'2'!E9),1)+1,LEN(CELL("nombrearchivo",'2'!E9))-FIND("]",CELL("nombrearchivo",'2'!E9),1)),GENERAL!A6:A50,0)</f>
        <v>3</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6" customHeight="1"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56"/>
      <c r="E8" s="328" t="s">
        <v>17</v>
      </c>
      <c r="F8" s="328" t="s">
        <v>18</v>
      </c>
      <c r="G8" s="328" t="s">
        <v>19</v>
      </c>
      <c r="H8" s="328" t="s">
        <v>20</v>
      </c>
      <c r="I8" s="328" t="s">
        <v>21</v>
      </c>
      <c r="J8" s="330" t="s">
        <v>22</v>
      </c>
      <c r="K8" s="157"/>
      <c r="L8" s="332"/>
      <c r="M8" s="332"/>
      <c r="N8" s="334" t="s">
        <v>23</v>
      </c>
    </row>
    <row r="9" spans="1:16" ht="31.5" customHeight="1" thickBot="1" x14ac:dyDescent="0.3">
      <c r="A9" s="324"/>
      <c r="B9" s="325"/>
      <c r="C9" s="327"/>
      <c r="D9" s="17"/>
      <c r="E9" s="329"/>
      <c r="F9" s="329"/>
      <c r="G9" s="329"/>
      <c r="H9" s="329"/>
      <c r="I9" s="329"/>
      <c r="J9" s="331"/>
      <c r="K9" s="158"/>
      <c r="L9" s="333"/>
      <c r="M9" s="333"/>
      <c r="N9" s="335"/>
    </row>
    <row r="10" spans="1:16" ht="44.25" customHeight="1" thickBot="1" x14ac:dyDescent="0.3">
      <c r="A10" s="336" t="str">
        <f ca="1">CONCATENATE((INDIRECT("GENERAL!D"&amp;P2+5))," ",((INDIRECT("GENERAL!E"&amp;P2+5))))</f>
        <v>CHAPMAN QUEVEDO WILLIAM ALFREDO</v>
      </c>
      <c r="B10" s="337"/>
      <c r="C10" s="19">
        <f>N14</f>
        <v>4</v>
      </c>
      <c r="D10" s="20"/>
      <c r="E10" s="21">
        <f>N16</f>
        <v>0</v>
      </c>
      <c r="F10" s="21">
        <f>N18</f>
        <v>3</v>
      </c>
      <c r="G10" s="21">
        <f>N20</f>
        <v>3</v>
      </c>
      <c r="H10" s="21">
        <f>N27</f>
        <v>1.3599999999999999</v>
      </c>
      <c r="I10" s="21">
        <f>N32</f>
        <v>5</v>
      </c>
      <c r="J10" s="22">
        <f>N37</f>
        <v>10</v>
      </c>
      <c r="K10" s="23"/>
      <c r="L10" s="23"/>
      <c r="M10" s="23"/>
      <c r="N10" s="24">
        <f>IF( SUM(C10:J10)&lt;=30,SUM(C10:J10),"EXCEDE LOS 30 PUNTOS")</f>
        <v>26.36</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HISTORIADOR / UNIVERSIDAD DEL ATLANTICO / 29-08-2003</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55"/>
      <c r="E18" s="318" t="str">
        <f ca="1">(INDIRECT("GENERAL!L"&amp;P2+5))</f>
        <v>MAGISTER EN SOCIEDADES HISTORICAS Y FORMAS POLITICAS EN EUROPA / UNIVERSIDAD ROVIRA I VIRGILI (ESPAÑA) / 24-09-2012</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DOCTOR MOVIMIENTOS SOCIALES Y CONSTRUCCION DE LA CIUDADANIA EN EL MUNDO CONTEMPORANEO EN PERSPECTIVA COMPARADA / UNIVERSIDAD INTERNACIONAL DE ANDALUCIA / 27-02-2014</v>
      </c>
      <c r="E20" s="315"/>
      <c r="F20" s="315"/>
      <c r="G20" s="315"/>
      <c r="H20" s="315"/>
      <c r="I20" s="315"/>
      <c r="J20" s="315"/>
      <c r="K20" s="315"/>
      <c r="L20" s="316"/>
      <c r="M20" s="29"/>
      <c r="N20" s="30">
        <v>3</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102" customHeight="1" thickBot="1" x14ac:dyDescent="0.3">
      <c r="A25" s="256" t="s">
        <v>33</v>
      </c>
      <c r="B25" s="258"/>
      <c r="C25" s="28"/>
      <c r="D25" s="306" t="s">
        <v>251</v>
      </c>
      <c r="E25" s="307"/>
      <c r="F25" s="307"/>
      <c r="G25" s="307"/>
      <c r="H25" s="307"/>
      <c r="I25" s="307"/>
      <c r="J25" s="307"/>
      <c r="K25" s="307"/>
      <c r="L25" s="308"/>
      <c r="M25" s="29"/>
      <c r="N25" s="30">
        <f>1.14+0.22</f>
        <v>1.3599999999999999</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0" t="s">
        <v>34</v>
      </c>
      <c r="B27" s="301"/>
      <c r="C27" s="301"/>
      <c r="D27" s="301"/>
      <c r="E27" s="301"/>
      <c r="F27" s="301"/>
      <c r="G27" s="301"/>
      <c r="H27" s="301"/>
      <c r="I27" s="301"/>
      <c r="J27" s="301"/>
      <c r="K27" s="301"/>
      <c r="L27" s="302"/>
      <c r="M27" s="154"/>
      <c r="N27" s="160">
        <f>IF(N25&lt;=5,N25,"EXCEDE LOS 5 PUNTOS PERMITIDOS")</f>
        <v>1.3599999999999999</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71.25" customHeight="1" thickBot="1" x14ac:dyDescent="0.3">
      <c r="A30" s="256" t="s">
        <v>36</v>
      </c>
      <c r="B30" s="258"/>
      <c r="C30" s="28"/>
      <c r="D30" s="306" t="s">
        <v>252</v>
      </c>
      <c r="E30" s="307"/>
      <c r="F30" s="307"/>
      <c r="G30" s="307"/>
      <c r="H30" s="307"/>
      <c r="I30" s="307"/>
      <c r="J30" s="307"/>
      <c r="K30" s="307"/>
      <c r="L30" s="30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54"/>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103.5" customHeight="1" thickBot="1" x14ac:dyDescent="0.3">
      <c r="A35" s="309" t="s">
        <v>39</v>
      </c>
      <c r="B35" s="310"/>
      <c r="C35" s="28"/>
      <c r="D35" s="306" t="s">
        <v>253</v>
      </c>
      <c r="E35" s="307"/>
      <c r="F35" s="307"/>
      <c r="G35" s="307"/>
      <c r="H35" s="307"/>
      <c r="I35" s="307"/>
      <c r="J35" s="307"/>
      <c r="K35" s="307"/>
      <c r="L35" s="308"/>
      <c r="M35" s="29"/>
      <c r="N35" s="30">
        <v>10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0" t="s">
        <v>40</v>
      </c>
      <c r="B37" s="301"/>
      <c r="C37" s="301"/>
      <c r="D37" s="301"/>
      <c r="E37" s="301"/>
      <c r="F37" s="301"/>
      <c r="G37" s="301"/>
      <c r="H37" s="301"/>
      <c r="I37" s="301"/>
      <c r="J37" s="301"/>
      <c r="K37" s="301"/>
      <c r="L37" s="302"/>
      <c r="M37" s="154"/>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26.36</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57"/>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59"/>
    </row>
    <row r="75" spans="1:14" ht="26.25" thickBot="1" x14ac:dyDescent="0.3">
      <c r="A75" s="265" t="s">
        <v>68</v>
      </c>
      <c r="B75" s="266"/>
      <c r="C75" s="266"/>
      <c r="D75" s="266"/>
      <c r="E75" s="266"/>
      <c r="F75" s="266"/>
      <c r="G75" s="267"/>
      <c r="H75" s="93" t="s">
        <v>44</v>
      </c>
      <c r="I75" s="57" t="s">
        <v>45</v>
      </c>
      <c r="J75" s="157"/>
      <c r="K75" s="157"/>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57"/>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26.36</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26.36</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31496062992125984" right="0.31496062992125984" top="0.55118110236220474" bottom="0.55118110236220474"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abSelected="1"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MATCH(MID(CELL("nombrearchivo",'3'!E9),FIND("]", CELL("nombrearchivo",'3'!E9),1)+1,LEN(CELL("nombrearchivo",'3'!E9))-FIND("]",CELL("nombrearchivo",'3'!E9),1)),GENERAL!A6:A50,0)</f>
        <v>1</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5"/>
      <c r="E8" s="328" t="s">
        <v>17</v>
      </c>
      <c r="F8" s="328" t="s">
        <v>18</v>
      </c>
      <c r="G8" s="328" t="s">
        <v>19</v>
      </c>
      <c r="H8" s="328" t="s">
        <v>20</v>
      </c>
      <c r="I8" s="328" t="s">
        <v>21</v>
      </c>
      <c r="J8" s="330" t="s">
        <v>22</v>
      </c>
      <c r="K8" s="16"/>
      <c r="L8" s="332"/>
      <c r="M8" s="332"/>
      <c r="N8" s="334" t="s">
        <v>23</v>
      </c>
    </row>
    <row r="9" spans="1:16" ht="31.5" customHeight="1" thickBot="1" x14ac:dyDescent="0.3">
      <c r="A9" s="324"/>
      <c r="B9" s="325"/>
      <c r="C9" s="327"/>
      <c r="D9" s="17"/>
      <c r="E9" s="329"/>
      <c r="F9" s="329"/>
      <c r="G9" s="329"/>
      <c r="H9" s="329"/>
      <c r="I9" s="329"/>
      <c r="J9" s="331"/>
      <c r="K9" s="18"/>
      <c r="L9" s="333"/>
      <c r="M9" s="333"/>
      <c r="N9" s="335"/>
    </row>
    <row r="10" spans="1:16" ht="44.25" customHeight="1" thickBot="1" x14ac:dyDescent="0.3">
      <c r="A10" s="336" t="str">
        <f ca="1">CONCATENATE((INDIRECT("GENERAL!D"&amp;P2+5))," ",((INDIRECT("GENERAL!E"&amp;P2+5))))</f>
        <v>VARGAS RODRIGUEZ GERMAN ROLANDO</v>
      </c>
      <c r="B10" s="337"/>
      <c r="C10" s="19">
        <f>N14</f>
        <v>4</v>
      </c>
      <c r="D10" s="20"/>
      <c r="E10" s="21">
        <f>N16</f>
        <v>0</v>
      </c>
      <c r="F10" s="21">
        <f>N18</f>
        <v>3</v>
      </c>
      <c r="G10" s="21">
        <f>N20</f>
        <v>0</v>
      </c>
      <c r="H10" s="21">
        <f>N27</f>
        <v>5</v>
      </c>
      <c r="I10" s="21">
        <f>N32</f>
        <v>5</v>
      </c>
      <c r="J10" s="22">
        <f>N37</f>
        <v>5.5</v>
      </c>
      <c r="K10" s="23"/>
      <c r="L10" s="23"/>
      <c r="M10" s="23"/>
      <c r="N10" s="24">
        <f>IF( SUM(C10:J10)&lt;=30,SUM(C10:J10),"EXCEDE LOS 30 PUNTOS")</f>
        <v>22.5</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41.25" customHeight="1" thickBot="1" x14ac:dyDescent="0.3">
      <c r="A14" s="256" t="s">
        <v>27</v>
      </c>
      <c r="B14" s="258"/>
      <c r="C14" s="28"/>
      <c r="D14" s="306" t="str">
        <f ca="1">(INDIRECT("GENERAL!J"&amp;P2+5))</f>
        <v>LICENCIADO EN FILOSOFIA E HISTORIA / UNIVERSIDAD SANTO TOMAS / 30-11-2001</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35"/>
      <c r="E18" s="318" t="str">
        <f ca="1">(INDIRECT("GENERAL!L"&amp;P2+5))</f>
        <v>MAGISTER EN HISTORIA / UNIVERSIDAD PEDAGOGICA DE COLOMBIA / 11-02-2011</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t="s">
        <v>232</v>
      </c>
      <c r="E25" s="307"/>
      <c r="F25" s="307"/>
      <c r="G25" s="307"/>
      <c r="H25" s="307"/>
      <c r="I25" s="307"/>
      <c r="J25" s="307"/>
      <c r="K25" s="307"/>
      <c r="L25" s="308"/>
      <c r="M25" s="29"/>
      <c r="N25" s="30">
        <v>5</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300" t="s">
        <v>34</v>
      </c>
      <c r="B27" s="301"/>
      <c r="C27" s="301"/>
      <c r="D27" s="301"/>
      <c r="E27" s="301"/>
      <c r="F27" s="301"/>
      <c r="G27" s="301"/>
      <c r="H27" s="301"/>
      <c r="I27" s="301"/>
      <c r="J27" s="301"/>
      <c r="K27" s="301"/>
      <c r="L27" s="302"/>
      <c r="M27" s="38"/>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57.75" customHeight="1" thickBot="1" x14ac:dyDescent="0.3">
      <c r="A30" s="256" t="s">
        <v>36</v>
      </c>
      <c r="B30" s="258"/>
      <c r="C30" s="28"/>
      <c r="D30" s="306" t="s">
        <v>233</v>
      </c>
      <c r="E30" s="307"/>
      <c r="F30" s="307"/>
      <c r="G30" s="307"/>
      <c r="H30" s="307"/>
      <c r="I30" s="307"/>
      <c r="J30" s="307"/>
      <c r="K30" s="307"/>
      <c r="L30" s="30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38"/>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112.5" customHeight="1" thickBot="1" x14ac:dyDescent="0.3">
      <c r="A35" s="309" t="s">
        <v>39</v>
      </c>
      <c r="B35" s="310"/>
      <c r="C35" s="28"/>
      <c r="D35" s="306" t="s">
        <v>234</v>
      </c>
      <c r="E35" s="307"/>
      <c r="F35" s="307"/>
      <c r="G35" s="307"/>
      <c r="H35" s="307"/>
      <c r="I35" s="307"/>
      <c r="J35" s="307"/>
      <c r="K35" s="307"/>
      <c r="L35" s="308"/>
      <c r="M35" s="29"/>
      <c r="N35" s="30">
        <f>5+0.5</f>
        <v>5.5</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300" t="s">
        <v>40</v>
      </c>
      <c r="B37" s="301"/>
      <c r="C37" s="301"/>
      <c r="D37" s="301"/>
      <c r="E37" s="301"/>
      <c r="F37" s="301"/>
      <c r="G37" s="301"/>
      <c r="H37" s="301"/>
      <c r="I37" s="301"/>
      <c r="J37" s="301"/>
      <c r="K37" s="301"/>
      <c r="L37" s="302"/>
      <c r="M37" s="38"/>
      <c r="N37" s="160">
        <f>IF(N35&lt;=10,N35,"EXCEDE LOS 10 PUNTOS PERMITIDOS")</f>
        <v>5.5</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22.5</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92"/>
    </row>
    <row r="75" spans="1:14" ht="26.25" thickBot="1" x14ac:dyDescent="0.3">
      <c r="A75" s="265" t="s">
        <v>68</v>
      </c>
      <c r="B75" s="266"/>
      <c r="C75" s="266"/>
      <c r="D75" s="266"/>
      <c r="E75" s="266"/>
      <c r="F75" s="266"/>
      <c r="G75" s="267"/>
      <c r="H75" s="93" t="s">
        <v>44</v>
      </c>
      <c r="I75" s="57" t="s">
        <v>45</v>
      </c>
      <c r="J75" s="16"/>
      <c r="K75" s="16"/>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22.5</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22.5</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31496062992125984" right="0.31496062992125984" top="0.55118110236220474" bottom="0.55118110236220474" header="0.11811023622047245" footer="0.11811023622047245"/>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12" workbookViewId="0">
      <selection activeCell="D35" sqref="D35:L3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MATCH(MID(CELL("nombrearchivo",'4'!E9),FIND("]", CELL("nombrearchivo",'4'!E9),1)+1,LEN(CELL("nombrearchivo",'4'!E9))-FIND("]",CELL("nombrearchivo",'4'!E9),1)),GENERAL!A6:A50,0)</f>
        <v>11</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PINTO BERNAL JOSE JOAQUIN</v>
      </c>
      <c r="B10" s="337"/>
      <c r="C10" s="19">
        <f>N14</f>
        <v>4</v>
      </c>
      <c r="D10" s="20"/>
      <c r="E10" s="21">
        <f>N16</f>
        <v>0</v>
      </c>
      <c r="F10" s="21">
        <f>N18</f>
        <v>3</v>
      </c>
      <c r="G10" s="21">
        <f>N20</f>
        <v>1</v>
      </c>
      <c r="H10" s="21">
        <f>N27</f>
        <v>2.3899999999999997</v>
      </c>
      <c r="I10" s="21">
        <f>N32</f>
        <v>1.53</v>
      </c>
      <c r="J10" s="22">
        <f>N37</f>
        <v>10</v>
      </c>
      <c r="K10" s="23"/>
      <c r="L10" s="23"/>
      <c r="M10" s="23"/>
      <c r="N10" s="24">
        <f>IF( SUM(C10:J10)&lt;=30,SUM(C10:J10),"EXCEDE LOS 30 PUNTOS")</f>
        <v>21.92</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LICENCIADO EN EDUCACION BASICA CON ENFASIS EN CIENCIAS SOCIALES / UNIVERSIDAD DISTRITAL FRANCISCO JOSE DE CALDAS / 14-12-2007</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HISTORIA / UNIVERSIDAD NACIONAL DE COLOMBIA / 29-07-2011</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ESTUDIOS DE DOCTORADO EN HISTORIA / UNIVERSIDAD NACIONAL DE COLOMBIA / SEXTO SEMESTRE EN CURSO</v>
      </c>
      <c r="E20" s="315"/>
      <c r="F20" s="315"/>
      <c r="G20" s="315"/>
      <c r="H20" s="315"/>
      <c r="I20" s="315"/>
      <c r="J20" s="315"/>
      <c r="K20" s="315"/>
      <c r="L20" s="316"/>
      <c r="M20" s="29"/>
      <c r="N20" s="30">
        <v>1</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119.25" customHeight="1" thickBot="1" x14ac:dyDescent="0.3">
      <c r="A25" s="256" t="s">
        <v>33</v>
      </c>
      <c r="B25" s="258"/>
      <c r="C25" s="28"/>
      <c r="D25" s="306" t="s">
        <v>352</v>
      </c>
      <c r="E25" s="307"/>
      <c r="F25" s="307"/>
      <c r="G25" s="307"/>
      <c r="H25" s="307"/>
      <c r="I25" s="307"/>
      <c r="J25" s="307"/>
      <c r="K25" s="307"/>
      <c r="L25" s="308"/>
      <c r="M25" s="29"/>
      <c r="N25" s="30">
        <f>0.83+1.05+0.51</f>
        <v>2.3899999999999997</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2.3899999999999997</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114" customHeight="1" thickBot="1" x14ac:dyDescent="0.3">
      <c r="A30" s="256" t="s">
        <v>36</v>
      </c>
      <c r="B30" s="258"/>
      <c r="C30" s="28"/>
      <c r="D30" s="306" t="s">
        <v>353</v>
      </c>
      <c r="E30" s="307"/>
      <c r="F30" s="307"/>
      <c r="G30" s="307"/>
      <c r="H30" s="307"/>
      <c r="I30" s="307"/>
      <c r="J30" s="307"/>
      <c r="K30" s="307"/>
      <c r="L30" s="308"/>
      <c r="M30" s="29"/>
      <c r="N30" s="30">
        <f>0.28+0.53+0.22+0.25+0.25</f>
        <v>1.53</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1.53</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116.25" customHeight="1" thickBot="1" x14ac:dyDescent="0.3">
      <c r="A35" s="309" t="s">
        <v>39</v>
      </c>
      <c r="B35" s="310"/>
      <c r="C35" s="28"/>
      <c r="D35" s="306" t="s">
        <v>354</v>
      </c>
      <c r="E35" s="307"/>
      <c r="F35" s="307"/>
      <c r="G35" s="307"/>
      <c r="H35" s="307"/>
      <c r="I35" s="307"/>
      <c r="J35" s="307"/>
      <c r="K35" s="307"/>
      <c r="L35" s="308"/>
      <c r="M35" s="29"/>
      <c r="N35" s="30">
        <v>10</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21.92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21.92</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21.92</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51181102362204722" right="0.51181102362204722" top="0.55118110236220474" bottom="0.55118110236220474" header="0.31496062992125984" footer="0.31496062992125984"/>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E8" sqref="E8:E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MATCH(MID(CELL("nombrearchivo",'5'!E9),FIND("]", CELL("nombrearchivo",'5'!E9),1)+1,LEN(CELL("nombrearchivo",'5'!E9))-FIND("]",CELL("nombrearchivo",'5'!E9),1)),GENERAL!A6:A50,0)</f>
        <v>4</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56"/>
      <c r="E8" s="328" t="s">
        <v>17</v>
      </c>
      <c r="F8" s="328" t="s">
        <v>18</v>
      </c>
      <c r="G8" s="328" t="s">
        <v>19</v>
      </c>
      <c r="H8" s="328" t="s">
        <v>20</v>
      </c>
      <c r="I8" s="328" t="s">
        <v>21</v>
      </c>
      <c r="J8" s="330" t="s">
        <v>22</v>
      </c>
      <c r="K8" s="157"/>
      <c r="L8" s="332"/>
      <c r="M8" s="332"/>
      <c r="N8" s="334" t="s">
        <v>23</v>
      </c>
    </row>
    <row r="9" spans="1:16" ht="31.5" customHeight="1" thickBot="1" x14ac:dyDescent="0.3">
      <c r="A9" s="324"/>
      <c r="B9" s="325"/>
      <c r="C9" s="327"/>
      <c r="D9" s="17"/>
      <c r="E9" s="329"/>
      <c r="F9" s="329"/>
      <c r="G9" s="329"/>
      <c r="H9" s="329"/>
      <c r="I9" s="329"/>
      <c r="J9" s="331"/>
      <c r="K9" s="158"/>
      <c r="L9" s="333"/>
      <c r="M9" s="333"/>
      <c r="N9" s="335"/>
    </row>
    <row r="10" spans="1:16" ht="44.25" customHeight="1" thickBot="1" x14ac:dyDescent="0.3">
      <c r="A10" s="336" t="str">
        <f ca="1">CONCATENATE((INDIRECT("GENERAL!D"&amp;P2+5))," ",((INDIRECT("GENERAL!E"&amp;P2+5))))</f>
        <v>MACHADO VEGA DIEGO FERNANDO</v>
      </c>
      <c r="B10" s="337"/>
      <c r="C10" s="19">
        <f>N14</f>
        <v>4</v>
      </c>
      <c r="D10" s="20"/>
      <c r="E10" s="21">
        <f>N16</f>
        <v>0</v>
      </c>
      <c r="F10" s="21">
        <f>N18</f>
        <v>3</v>
      </c>
      <c r="G10" s="21">
        <f>N20</f>
        <v>0</v>
      </c>
      <c r="H10" s="21">
        <f>N27</f>
        <v>3.17</v>
      </c>
      <c r="I10" s="21">
        <f>N32</f>
        <v>1.65</v>
      </c>
      <c r="J10" s="22">
        <f>N37</f>
        <v>10</v>
      </c>
      <c r="K10" s="23"/>
      <c r="L10" s="23"/>
      <c r="M10" s="23"/>
      <c r="N10" s="24">
        <f>IF( SUM(C10:J10)&lt;=30,SUM(C10:J10),"EXCEDE LOS 30 PUNTOS")</f>
        <v>21.82</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POLITOLOGO / UNIVERSIDAD NACIONAL DE COLOMBIA / 05-03-2010</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55"/>
      <c r="E18" s="318" t="str">
        <f ca="1">(INDIRECT("GENERAL!L"&amp;P2+5))</f>
        <v>MAGISTER EN EDUCACION / UNIVERSIDAD DEL TOLIMA / 21-09-2012</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197.25" customHeight="1" thickBot="1" x14ac:dyDescent="0.3">
      <c r="A25" s="256" t="s">
        <v>33</v>
      </c>
      <c r="B25" s="258"/>
      <c r="C25" s="28"/>
      <c r="D25" s="306" t="s">
        <v>350</v>
      </c>
      <c r="E25" s="307"/>
      <c r="F25" s="307"/>
      <c r="G25" s="307"/>
      <c r="H25" s="307"/>
      <c r="I25" s="307"/>
      <c r="J25" s="307"/>
      <c r="K25" s="307"/>
      <c r="L25" s="308"/>
      <c r="M25" s="29"/>
      <c r="N25" s="30">
        <f>0.35+0.4+0.38+0.83+0.31+0.4+0.5</f>
        <v>3.17</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0" t="s">
        <v>34</v>
      </c>
      <c r="B27" s="301"/>
      <c r="C27" s="301"/>
      <c r="D27" s="301"/>
      <c r="E27" s="301"/>
      <c r="F27" s="301"/>
      <c r="G27" s="301"/>
      <c r="H27" s="301"/>
      <c r="I27" s="301"/>
      <c r="J27" s="301"/>
      <c r="K27" s="301"/>
      <c r="L27" s="302"/>
      <c r="M27" s="154"/>
      <c r="N27" s="160">
        <f>IF(N25&lt;=5,N25,"EXCEDE LOS 5 PUNTOS PERMITIDOS")</f>
        <v>3.17</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78.75" customHeight="1" thickBot="1" x14ac:dyDescent="0.3">
      <c r="A30" s="256" t="s">
        <v>36</v>
      </c>
      <c r="B30" s="258"/>
      <c r="C30" s="28"/>
      <c r="D30" s="354" t="s">
        <v>351</v>
      </c>
      <c r="E30" s="307"/>
      <c r="F30" s="307"/>
      <c r="G30" s="307"/>
      <c r="H30" s="307"/>
      <c r="I30" s="307"/>
      <c r="J30" s="307"/>
      <c r="K30" s="307"/>
      <c r="L30" s="308"/>
      <c r="M30" s="29"/>
      <c r="N30" s="30">
        <v>1.65</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54"/>
      <c r="N32" s="160">
        <f>IF(N30&lt;=5,N30,"EXCEDE LOS 5 PUNTOS PERMITIDOS")</f>
        <v>1.65</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92.25" customHeight="1" thickBot="1" x14ac:dyDescent="0.3">
      <c r="A35" s="309" t="s">
        <v>39</v>
      </c>
      <c r="B35" s="310"/>
      <c r="C35" s="28"/>
      <c r="D35" s="306" t="s">
        <v>226</v>
      </c>
      <c r="E35" s="307"/>
      <c r="F35" s="307"/>
      <c r="G35" s="307"/>
      <c r="H35" s="307"/>
      <c r="I35" s="307"/>
      <c r="J35" s="307"/>
      <c r="K35" s="307"/>
      <c r="L35" s="308"/>
      <c r="M35" s="29"/>
      <c r="N35" s="30">
        <v>10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0" t="s">
        <v>40</v>
      </c>
      <c r="B37" s="301"/>
      <c r="C37" s="301"/>
      <c r="D37" s="301"/>
      <c r="E37" s="301"/>
      <c r="F37" s="301"/>
      <c r="G37" s="301"/>
      <c r="H37" s="301"/>
      <c r="I37" s="301"/>
      <c r="J37" s="301"/>
      <c r="K37" s="301"/>
      <c r="L37" s="302"/>
      <c r="M37" s="154"/>
      <c r="N37" s="160">
        <f>IF(N35&lt;=10,N35,"EXCEDE LOS 10 PUNTOS PERMITIDOS")</f>
        <v>10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21.82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57"/>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59"/>
    </row>
    <row r="75" spans="1:14" ht="26.25" thickBot="1" x14ac:dyDescent="0.3">
      <c r="A75" s="265" t="s">
        <v>68</v>
      </c>
      <c r="B75" s="266"/>
      <c r="C75" s="266"/>
      <c r="D75" s="266"/>
      <c r="E75" s="266"/>
      <c r="F75" s="266"/>
      <c r="G75" s="267"/>
      <c r="H75" s="93" t="s">
        <v>44</v>
      </c>
      <c r="I75" s="57" t="s">
        <v>45</v>
      </c>
      <c r="J75" s="157"/>
      <c r="K75" s="157"/>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57"/>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21.82</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21.82</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 footer="0"/>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2"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MATCH(MID(CELL("nombrearchivo",'6'!E9),FIND("]", CELL("nombrearchivo",'6'!E9),1)+1,LEN(CELL("nombrearchivo",'6'!E9))-FIND("]",CELL("nombrearchivo",'6'!E9),1)),GENERAL!A6:A50,0)</f>
        <v>10</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POSADA LOPEZ ROCIO DEL PILAR</v>
      </c>
      <c r="B10" s="337"/>
      <c r="C10" s="19">
        <f>N14</f>
        <v>4</v>
      </c>
      <c r="D10" s="20"/>
      <c r="E10" s="21">
        <f>N16</f>
        <v>1</v>
      </c>
      <c r="F10" s="21">
        <f>N18</f>
        <v>3</v>
      </c>
      <c r="G10" s="21">
        <f>N20</f>
        <v>0</v>
      </c>
      <c r="H10" s="21">
        <f>N27</f>
        <v>3.95</v>
      </c>
      <c r="I10" s="21">
        <f>N32</f>
        <v>5</v>
      </c>
      <c r="J10" s="22">
        <f>N37</f>
        <v>4</v>
      </c>
      <c r="K10" s="23"/>
      <c r="L10" s="23"/>
      <c r="M10" s="23"/>
      <c r="N10" s="24">
        <f>IF( SUM(C10:J10)&lt;=30,SUM(C10:J10),"EXCEDE LOS 30 PUNTOS")</f>
        <v>20.95</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LICENCIADO EN CIENCIAS SOCIALES / UNIVERSIDAD DE CALDAS / 15-12-1995</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ESPECIALISTA EN DOCENCIA UNIVERSITARIA / UNIVERSIDAD DE CALDAS / 24-02-2000</v>
      </c>
      <c r="F16" s="318"/>
      <c r="G16" s="318"/>
      <c r="H16" s="318"/>
      <c r="I16" s="318"/>
      <c r="J16" s="318"/>
      <c r="K16" s="318"/>
      <c r="L16" s="319"/>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EDUCACION / UNIVERSIDAD DE CALDAS / 11-12-2009</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NO REGISTRA</v>
      </c>
      <c r="E20" s="315"/>
      <c r="F20" s="315"/>
      <c r="G20" s="315"/>
      <c r="H20" s="315"/>
      <c r="I20" s="315"/>
      <c r="J20" s="315"/>
      <c r="K20" s="315"/>
      <c r="L20" s="31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145.5" customHeight="1" thickBot="1" x14ac:dyDescent="0.3">
      <c r="A25" s="256" t="s">
        <v>33</v>
      </c>
      <c r="B25" s="258"/>
      <c r="C25" s="28"/>
      <c r="D25" s="306" t="s">
        <v>243</v>
      </c>
      <c r="E25" s="307"/>
      <c r="F25" s="307"/>
      <c r="G25" s="307"/>
      <c r="H25" s="307"/>
      <c r="I25" s="307"/>
      <c r="J25" s="307"/>
      <c r="K25" s="307"/>
      <c r="L25" s="308"/>
      <c r="M25" s="29"/>
      <c r="N25" s="30">
        <f>0.25+1+0.5+0.5+0.5+0.5+0.5+0.2</f>
        <v>3.95</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3.95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186.75" customHeight="1" thickBot="1" x14ac:dyDescent="0.3">
      <c r="A30" s="256" t="s">
        <v>36</v>
      </c>
      <c r="B30" s="258"/>
      <c r="C30" s="28"/>
      <c r="D30" s="306" t="s">
        <v>244</v>
      </c>
      <c r="E30" s="307"/>
      <c r="F30" s="307"/>
      <c r="G30" s="307"/>
      <c r="H30" s="307"/>
      <c r="I30" s="307"/>
      <c r="J30" s="307"/>
      <c r="K30" s="307"/>
      <c r="L30" s="30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120" customHeight="1" thickBot="1" x14ac:dyDescent="0.3">
      <c r="A35" s="309" t="s">
        <v>39</v>
      </c>
      <c r="B35" s="310"/>
      <c r="C35" s="28"/>
      <c r="D35" s="306" t="s">
        <v>245</v>
      </c>
      <c r="E35" s="307"/>
      <c r="F35" s="307"/>
      <c r="G35" s="307"/>
      <c r="H35" s="307"/>
      <c r="I35" s="307"/>
      <c r="J35" s="307"/>
      <c r="K35" s="307"/>
      <c r="L35" s="308"/>
      <c r="M35" s="29"/>
      <c r="N35" s="30">
        <f>2+2</f>
        <v>4</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4</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20.95</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20.95</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20.95</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11811023622047245" footer="0.11811023622047245"/>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4" workbookViewId="0">
      <selection activeCell="D14" sqref="D14:L14"/>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MATCH(MID(CELL("nombrearchivo",'7'!E9),FIND("]", CELL("nombrearchivo",'7'!E9),1)+1,LEN(CELL("nombrearchivo",'7'!E9))-FIND("]",CELL("nombrearchivo",'7'!E9),1)),GENERAL!A6:A50,0)</f>
        <v>8</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DUCON SALAS RICHARD BENIGNO</v>
      </c>
      <c r="B10" s="337"/>
      <c r="C10" s="19">
        <f>N14</f>
        <v>4</v>
      </c>
      <c r="D10" s="20"/>
      <c r="E10" s="21">
        <f>N16</f>
        <v>0</v>
      </c>
      <c r="F10" s="21">
        <f>N18</f>
        <v>3</v>
      </c>
      <c r="G10" s="21">
        <f>N20</f>
        <v>0</v>
      </c>
      <c r="H10" s="21">
        <f>N27</f>
        <v>5</v>
      </c>
      <c r="I10" s="21">
        <f>N32</f>
        <v>5</v>
      </c>
      <c r="J10" s="22">
        <f>N37</f>
        <v>3.56</v>
      </c>
      <c r="K10" s="23"/>
      <c r="L10" s="23"/>
      <c r="M10" s="23"/>
      <c r="N10" s="24">
        <f>IF( SUM(C10:J10)&lt;=30,SUM(C10:J10),"EXCEDE LOS 30 PUNTOS")</f>
        <v>20.56</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LICENCIADO EN CIENCIAS DE LA EDUCACION ESPECIALIDAD SOCIALES / UNIVERSIDAD DISTRITAL FRANCISCO JOSE DE CALDAS</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HISTORIA / PONTIFICIA UNIVERSIDAD JAVERIANA / 27-02-1998</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 xml:space="preserve">CANDIDATO A DOCTOR EN HISTORIA / UNIVERSIDAD NACIONAL DE COLOMBIA / EL CERTIFICADO ES DEL AÑO 2009, NO SE PUEDE ESTABLECER SI ACTUALMENTE SE ENCUENTRA MATRICULADO EN EL DOCTORADO. </v>
      </c>
      <c r="E20" s="315"/>
      <c r="F20" s="315"/>
      <c r="G20" s="315"/>
      <c r="H20" s="315"/>
      <c r="I20" s="315"/>
      <c r="J20" s="315"/>
      <c r="K20" s="315"/>
      <c r="L20" s="316"/>
      <c r="M20" s="29"/>
      <c r="N20" s="30">
        <v>0</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t="s">
        <v>256</v>
      </c>
      <c r="E25" s="307"/>
      <c r="F25" s="307"/>
      <c r="G25" s="307"/>
      <c r="H25" s="307"/>
      <c r="I25" s="307"/>
      <c r="J25" s="307"/>
      <c r="K25" s="307"/>
      <c r="L25" s="308"/>
      <c r="M25" s="29"/>
      <c r="N25" s="30">
        <v>5</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79.5" customHeight="1" thickBot="1" x14ac:dyDescent="0.3">
      <c r="A30" s="256" t="s">
        <v>36</v>
      </c>
      <c r="B30" s="258"/>
      <c r="C30" s="28"/>
      <c r="D30" s="306" t="s">
        <v>255</v>
      </c>
      <c r="E30" s="307"/>
      <c r="F30" s="307"/>
      <c r="G30" s="307"/>
      <c r="H30" s="307"/>
      <c r="I30" s="307"/>
      <c r="J30" s="307"/>
      <c r="K30" s="307"/>
      <c r="L30" s="308"/>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155.25" customHeight="1" thickBot="1" x14ac:dyDescent="0.3">
      <c r="A35" s="309" t="s">
        <v>39</v>
      </c>
      <c r="B35" s="310"/>
      <c r="C35" s="28"/>
      <c r="D35" s="306" t="s">
        <v>261</v>
      </c>
      <c r="E35" s="307"/>
      <c r="F35" s="307"/>
      <c r="G35" s="307"/>
      <c r="H35" s="307"/>
      <c r="I35" s="307"/>
      <c r="J35" s="307"/>
      <c r="K35" s="307"/>
      <c r="L35" s="308"/>
      <c r="M35" s="29"/>
      <c r="N35" s="30">
        <f>0.5+2+0.06+0.5+0.5</f>
        <v>3.56</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3.56</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20.56</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20.56</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20.56</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disablePrompts="1"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31496062992125984" right="0.31496062992125984" top="0.35433070866141736" bottom="0.35433070866141736" header="0.31496062992125984" footer="0.31496062992125984"/>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topLeftCell="A7" workbookViewId="0">
      <selection activeCell="N8" sqref="N8:N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3"/>
      <c r="B1" s="344"/>
      <c r="C1" s="347" t="s">
        <v>9</v>
      </c>
      <c r="D1" s="348"/>
      <c r="E1" s="348"/>
      <c r="F1" s="348"/>
      <c r="G1" s="348"/>
      <c r="H1" s="348"/>
      <c r="I1" s="348"/>
      <c r="J1" s="348"/>
      <c r="K1" s="348"/>
      <c r="L1" s="348"/>
      <c r="M1" s="348"/>
      <c r="N1" s="349"/>
    </row>
    <row r="2" spans="1:16" ht="51" customHeight="1" thickBot="1" x14ac:dyDescent="0.3">
      <c r="A2" s="345"/>
      <c r="B2" s="346"/>
      <c r="C2" s="347" t="s">
        <v>10</v>
      </c>
      <c r="D2" s="348"/>
      <c r="E2" s="348"/>
      <c r="F2" s="348"/>
      <c r="G2" s="348"/>
      <c r="H2" s="348"/>
      <c r="I2" s="348"/>
      <c r="J2" s="348"/>
      <c r="K2" s="348"/>
      <c r="L2" s="348"/>
      <c r="M2" s="348"/>
      <c r="N2" s="349"/>
      <c r="P2" s="161">
        <f ca="1">MATCH(MID(CELL("nombrearchivo",'8'!E9),FIND("]", CELL("nombrearchivo",'8'!E9),1)+1,LEN(CELL("nombrearchivo",'8'!E9))-FIND("]",CELL("nombrearchivo",'8'!E9),1)),GENERAL!A6:A50,0)</f>
        <v>14</v>
      </c>
    </row>
    <row r="3" spans="1:16" ht="15.75" x14ac:dyDescent="0.25">
      <c r="A3" s="350" t="s">
        <v>11</v>
      </c>
      <c r="B3" s="351"/>
      <c r="C3" s="351"/>
      <c r="D3" s="351"/>
      <c r="E3" s="7" t="str">
        <f>GENERAL!Z$2</f>
        <v>PLANTA</v>
      </c>
      <c r="F3" s="352"/>
      <c r="G3" s="352"/>
      <c r="H3" s="352"/>
      <c r="I3" s="352"/>
      <c r="J3" s="352"/>
      <c r="K3" s="352"/>
      <c r="L3" s="352"/>
      <c r="M3" s="352"/>
      <c r="N3" s="353"/>
    </row>
    <row r="4" spans="1:16" ht="15.75" x14ac:dyDescent="0.25">
      <c r="A4" s="320" t="s">
        <v>12</v>
      </c>
      <c r="B4" s="321"/>
      <c r="C4" s="321"/>
      <c r="D4" s="321"/>
      <c r="E4" s="8" t="str">
        <f>GENERAL!A$2</f>
        <v>CE-P-05-3</v>
      </c>
      <c r="F4" s="341"/>
      <c r="G4" s="341"/>
      <c r="H4" s="341"/>
      <c r="I4" s="341"/>
      <c r="J4" s="341"/>
      <c r="K4" s="341"/>
      <c r="L4" s="341"/>
      <c r="M4" s="341"/>
      <c r="N4" s="342"/>
    </row>
    <row r="5" spans="1:16" ht="15.75" x14ac:dyDescent="0.25">
      <c r="A5" s="320" t="s">
        <v>13</v>
      </c>
      <c r="B5" s="321"/>
      <c r="C5" s="321"/>
      <c r="D5" s="321"/>
      <c r="E5" s="8" t="str">
        <f>GENERAL!A$1</f>
        <v>CIENCIAS DE LA EDUCACIÓN</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1" t="s">
        <v>14</v>
      </c>
      <c r="B7" s="252"/>
      <c r="C7" s="252"/>
      <c r="D7" s="252"/>
      <c r="E7" s="252"/>
      <c r="F7" s="252"/>
      <c r="G7" s="252"/>
      <c r="H7" s="252"/>
      <c r="I7" s="252"/>
      <c r="J7" s="252"/>
      <c r="K7" s="252"/>
      <c r="L7" s="252"/>
      <c r="M7" s="252"/>
      <c r="N7" s="253"/>
    </row>
    <row r="8" spans="1:16" x14ac:dyDescent="0.25">
      <c r="A8" s="322" t="s">
        <v>15</v>
      </c>
      <c r="B8" s="323"/>
      <c r="C8" s="326" t="s">
        <v>16</v>
      </c>
      <c r="D8" s="164"/>
      <c r="E8" s="328" t="s">
        <v>17</v>
      </c>
      <c r="F8" s="328" t="s">
        <v>18</v>
      </c>
      <c r="G8" s="328" t="s">
        <v>19</v>
      </c>
      <c r="H8" s="328" t="s">
        <v>20</v>
      </c>
      <c r="I8" s="328" t="s">
        <v>21</v>
      </c>
      <c r="J8" s="330" t="s">
        <v>22</v>
      </c>
      <c r="K8" s="165"/>
      <c r="L8" s="332"/>
      <c r="M8" s="332"/>
      <c r="N8" s="334" t="s">
        <v>23</v>
      </c>
    </row>
    <row r="9" spans="1:16" ht="31.5" customHeight="1" thickBot="1" x14ac:dyDescent="0.3">
      <c r="A9" s="324"/>
      <c r="B9" s="325"/>
      <c r="C9" s="327"/>
      <c r="D9" s="17"/>
      <c r="E9" s="329"/>
      <c r="F9" s="329"/>
      <c r="G9" s="329"/>
      <c r="H9" s="329"/>
      <c r="I9" s="329"/>
      <c r="J9" s="331"/>
      <c r="K9" s="166"/>
      <c r="L9" s="333"/>
      <c r="M9" s="333"/>
      <c r="N9" s="335"/>
    </row>
    <row r="10" spans="1:16" ht="44.25" customHeight="1" thickBot="1" x14ac:dyDescent="0.3">
      <c r="A10" s="336" t="str">
        <f ca="1">CONCATENATE((INDIRECT("GENERAL!D"&amp;P2+5))," ",((INDIRECT("GENERAL!E"&amp;P2+5))))</f>
        <v>SUAREZ MAYORGA ADRIANA MARIA</v>
      </c>
      <c r="B10" s="337"/>
      <c r="C10" s="19">
        <f>N14</f>
        <v>4</v>
      </c>
      <c r="D10" s="20"/>
      <c r="E10" s="21">
        <f>N16</f>
        <v>0</v>
      </c>
      <c r="F10" s="21">
        <f>N18</f>
        <v>3</v>
      </c>
      <c r="G10" s="21">
        <f>N20</f>
        <v>1</v>
      </c>
      <c r="H10" s="21">
        <f>N27</f>
        <v>1.028</v>
      </c>
      <c r="I10" s="21">
        <f>N32</f>
        <v>2.6</v>
      </c>
      <c r="J10" s="22">
        <f>N37</f>
        <v>8</v>
      </c>
      <c r="K10" s="23"/>
      <c r="L10" s="23"/>
      <c r="M10" s="23"/>
      <c r="N10" s="24">
        <f>IF( SUM(C10:J10)&lt;=30,SUM(C10:J10),"EXCEDE LOS 30 PUNTOS")</f>
        <v>19.628</v>
      </c>
    </row>
    <row r="11" spans="1:16" ht="16.5" thickTop="1" thickBot="1" x14ac:dyDescent="0.3">
      <c r="A11" s="25"/>
      <c r="B11" s="8"/>
      <c r="C11" s="8"/>
      <c r="D11" s="8"/>
      <c r="E11" s="8"/>
      <c r="F11" s="8"/>
      <c r="G11" s="8"/>
      <c r="H11" s="8"/>
      <c r="I11" s="8"/>
      <c r="J11" s="8"/>
      <c r="K11" s="8"/>
      <c r="L11" s="8"/>
      <c r="M11" s="8"/>
      <c r="N11" s="26"/>
    </row>
    <row r="12" spans="1:16" ht="18.75" thickBot="1" x14ac:dyDescent="0.3">
      <c r="A12" s="338" t="s">
        <v>24</v>
      </c>
      <c r="B12" s="339"/>
      <c r="C12" s="339"/>
      <c r="D12" s="339"/>
      <c r="E12" s="339"/>
      <c r="F12" s="339"/>
      <c r="G12" s="339"/>
      <c r="H12" s="339"/>
      <c r="I12" s="339"/>
      <c r="J12" s="339"/>
      <c r="K12" s="339"/>
      <c r="L12" s="339"/>
      <c r="M12" s="340"/>
      <c r="N12" s="27" t="s">
        <v>25</v>
      </c>
    </row>
    <row r="13" spans="1:16" ht="24" thickBot="1" x14ac:dyDescent="0.3">
      <c r="A13" s="303" t="s">
        <v>26</v>
      </c>
      <c r="B13" s="304"/>
      <c r="C13" s="304"/>
      <c r="D13" s="304"/>
      <c r="E13" s="304"/>
      <c r="F13" s="304"/>
      <c r="G13" s="304"/>
      <c r="H13" s="304"/>
      <c r="I13" s="304"/>
      <c r="J13" s="304"/>
      <c r="K13" s="304"/>
      <c r="L13" s="305"/>
      <c r="M13" s="8"/>
      <c r="N13" s="26"/>
    </row>
    <row r="14" spans="1:16" ht="31.5" customHeight="1" thickBot="1" x14ac:dyDescent="0.3">
      <c r="A14" s="256" t="s">
        <v>27</v>
      </c>
      <c r="B14" s="258"/>
      <c r="C14" s="28"/>
      <c r="D14" s="306" t="str">
        <f ca="1">(INDIRECT("GENERAL!J"&amp;P2+5))</f>
        <v>HISTORIADORA / UNIVERSIDAD NACIONAL DE COLOMBIA / 13-12-2001</v>
      </c>
      <c r="E14" s="307"/>
      <c r="F14" s="307"/>
      <c r="G14" s="307"/>
      <c r="H14" s="307"/>
      <c r="I14" s="307"/>
      <c r="J14" s="307"/>
      <c r="K14" s="307"/>
      <c r="L14" s="308"/>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09" t="s">
        <v>28</v>
      </c>
      <c r="B16" s="310"/>
      <c r="C16" s="8"/>
      <c r="D16" s="34"/>
      <c r="E16" s="317" t="str">
        <f ca="1">(INDIRECT("GENERAL!K"&amp;P2+5))</f>
        <v>NO REGISTRA</v>
      </c>
      <c r="F16" s="318"/>
      <c r="G16" s="318"/>
      <c r="H16" s="318"/>
      <c r="I16" s="318"/>
      <c r="J16" s="318"/>
      <c r="K16" s="318"/>
      <c r="L16" s="319"/>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09" t="s">
        <v>29</v>
      </c>
      <c r="B18" s="310"/>
      <c r="C18" s="28"/>
      <c r="D18" s="163"/>
      <c r="E18" s="318" t="str">
        <f ca="1">(INDIRECT("GENERAL!L"&amp;P2+5))</f>
        <v>MAGISTER EN HISTORIA / UNIVERSIDAD NACIONAL DE COLOMBIA / 25-08-2006</v>
      </c>
      <c r="F18" s="318"/>
      <c r="G18" s="318"/>
      <c r="H18" s="318"/>
      <c r="I18" s="318"/>
      <c r="J18" s="318"/>
      <c r="K18" s="318"/>
      <c r="L18" s="319"/>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09" t="s">
        <v>30</v>
      </c>
      <c r="B20" s="310"/>
      <c r="C20" s="28"/>
      <c r="D20" s="314" t="str">
        <f ca="1">(INDIRECT("GENERAL!M"&amp;P2+5))</f>
        <v>ESTUDIOS DE DOCTORADO EN CIENCIAS SOCIALES / UNIVERSIDAD DE BUENOS AIRES ( ARGENTINA) / ACTUALIDAD</v>
      </c>
      <c r="E20" s="315"/>
      <c r="F20" s="315"/>
      <c r="G20" s="315"/>
      <c r="H20" s="315"/>
      <c r="I20" s="315"/>
      <c r="J20" s="315"/>
      <c r="K20" s="315"/>
      <c r="L20" s="316"/>
      <c r="M20" s="29"/>
      <c r="N20" s="30">
        <v>1</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300" t="s">
        <v>31</v>
      </c>
      <c r="B22" s="301"/>
      <c r="C22" s="301"/>
      <c r="D22" s="301"/>
      <c r="E22" s="301"/>
      <c r="F22" s="301"/>
      <c r="G22" s="301"/>
      <c r="H22" s="301"/>
      <c r="I22" s="301"/>
      <c r="J22" s="301"/>
      <c r="K22" s="301"/>
      <c r="L22" s="302"/>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03" t="s">
        <v>32</v>
      </c>
      <c r="B24" s="304"/>
      <c r="C24" s="304"/>
      <c r="D24" s="304"/>
      <c r="E24" s="304"/>
      <c r="F24" s="304"/>
      <c r="G24" s="304"/>
      <c r="H24" s="304"/>
      <c r="I24" s="304"/>
      <c r="J24" s="304"/>
      <c r="K24" s="304"/>
      <c r="L24" s="305"/>
      <c r="M24" s="8"/>
      <c r="N24" s="40"/>
    </row>
    <row r="25" spans="1:17" ht="68.25" customHeight="1" thickBot="1" x14ac:dyDescent="0.3">
      <c r="A25" s="256" t="s">
        <v>33</v>
      </c>
      <c r="B25" s="258"/>
      <c r="C25" s="28"/>
      <c r="D25" s="306" t="s">
        <v>241</v>
      </c>
      <c r="E25" s="307"/>
      <c r="F25" s="307"/>
      <c r="G25" s="307"/>
      <c r="H25" s="307"/>
      <c r="I25" s="307"/>
      <c r="J25" s="307"/>
      <c r="K25" s="307"/>
      <c r="L25" s="308"/>
      <c r="M25" s="29"/>
      <c r="N25" s="30">
        <f>1+0.028</f>
        <v>1.028</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300" t="s">
        <v>34</v>
      </c>
      <c r="B27" s="301"/>
      <c r="C27" s="301"/>
      <c r="D27" s="301"/>
      <c r="E27" s="301"/>
      <c r="F27" s="301"/>
      <c r="G27" s="301"/>
      <c r="H27" s="301"/>
      <c r="I27" s="301"/>
      <c r="J27" s="301"/>
      <c r="K27" s="301"/>
      <c r="L27" s="302"/>
      <c r="M27" s="162"/>
      <c r="N27" s="160">
        <f>IF(N25&lt;=5,N25,"EXCEDE LOS 5 PUNTOS PERMITIDOS")</f>
        <v>1.028</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3" t="s">
        <v>35</v>
      </c>
      <c r="B29" s="304"/>
      <c r="C29" s="304"/>
      <c r="D29" s="304"/>
      <c r="E29" s="304"/>
      <c r="F29" s="304"/>
      <c r="G29" s="304"/>
      <c r="H29" s="304"/>
      <c r="I29" s="304"/>
      <c r="J29" s="304"/>
      <c r="K29" s="304"/>
      <c r="L29" s="305"/>
      <c r="M29" s="45"/>
      <c r="N29" s="40"/>
    </row>
    <row r="30" spans="1:17" ht="81" customHeight="1" thickBot="1" x14ac:dyDescent="0.3">
      <c r="A30" s="256" t="s">
        <v>36</v>
      </c>
      <c r="B30" s="258"/>
      <c r="C30" s="28"/>
      <c r="D30" s="306" t="s">
        <v>242</v>
      </c>
      <c r="E30" s="307"/>
      <c r="F30" s="307"/>
      <c r="G30" s="307"/>
      <c r="H30" s="307"/>
      <c r="I30" s="307"/>
      <c r="J30" s="307"/>
      <c r="K30" s="307"/>
      <c r="L30" s="308"/>
      <c r="M30" s="29"/>
      <c r="N30" s="30">
        <f>0.28+0.93+0.56+0.56+0.27</f>
        <v>2.6</v>
      </c>
    </row>
    <row r="31" spans="1:17" ht="15.75" thickBot="1" x14ac:dyDescent="0.3">
      <c r="A31" s="46"/>
      <c r="B31" s="8"/>
      <c r="C31" s="8"/>
      <c r="D31" s="8"/>
      <c r="E31" s="8"/>
      <c r="F31" s="8"/>
      <c r="G31" s="8"/>
      <c r="H31" s="8"/>
      <c r="I31" s="8"/>
      <c r="J31" s="8"/>
      <c r="K31" s="8"/>
      <c r="L31" s="8"/>
      <c r="M31" s="8"/>
      <c r="N31" s="40"/>
    </row>
    <row r="32" spans="1:17" ht="19.5" thickTop="1" thickBot="1" x14ac:dyDescent="0.3">
      <c r="A32" s="300" t="s">
        <v>37</v>
      </c>
      <c r="B32" s="301"/>
      <c r="C32" s="301"/>
      <c r="D32" s="301"/>
      <c r="E32" s="301"/>
      <c r="F32" s="301"/>
      <c r="G32" s="301"/>
      <c r="H32" s="301"/>
      <c r="I32" s="301"/>
      <c r="J32" s="301"/>
      <c r="K32" s="301"/>
      <c r="L32" s="302"/>
      <c r="M32" s="162"/>
      <c r="N32" s="160">
        <f>IF(N30&lt;=5,N30,"EXCEDE LOS 5 PUNTOS PERMITIDOS")</f>
        <v>2.6</v>
      </c>
    </row>
    <row r="33" spans="1:14" ht="15.75" thickBot="1" x14ac:dyDescent="0.3">
      <c r="A33" s="46"/>
      <c r="B33" s="8"/>
      <c r="C33" s="8"/>
      <c r="D33" s="8"/>
      <c r="E33" s="8"/>
      <c r="F33" s="8"/>
      <c r="G33" s="8"/>
      <c r="H33" s="8"/>
      <c r="I33" s="8"/>
      <c r="J33" s="8"/>
      <c r="K33" s="8"/>
      <c r="L33" s="8"/>
      <c r="M33" s="8"/>
      <c r="N33" s="40"/>
    </row>
    <row r="34" spans="1:14" ht="24" thickBot="1" x14ac:dyDescent="0.3">
      <c r="A34" s="303" t="s">
        <v>38</v>
      </c>
      <c r="B34" s="304"/>
      <c r="C34" s="304"/>
      <c r="D34" s="304"/>
      <c r="E34" s="304"/>
      <c r="F34" s="304"/>
      <c r="G34" s="304"/>
      <c r="H34" s="304"/>
      <c r="I34" s="304"/>
      <c r="J34" s="304"/>
      <c r="K34" s="304"/>
      <c r="L34" s="305"/>
      <c r="M34" s="8"/>
      <c r="N34" s="40"/>
    </row>
    <row r="35" spans="1:14" ht="249" customHeight="1" thickBot="1" x14ac:dyDescent="0.3">
      <c r="A35" s="309" t="s">
        <v>39</v>
      </c>
      <c r="B35" s="310"/>
      <c r="C35" s="28"/>
      <c r="D35" s="306" t="s">
        <v>222</v>
      </c>
      <c r="E35" s="307"/>
      <c r="F35" s="307"/>
      <c r="G35" s="307"/>
      <c r="H35" s="307"/>
      <c r="I35" s="307"/>
      <c r="J35" s="307"/>
      <c r="K35" s="307"/>
      <c r="L35" s="308"/>
      <c r="M35" s="29"/>
      <c r="N35" s="30">
        <f>5+0.5+0.5+0.5+0.5+0.5+0.5</f>
        <v>8</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300" t="s">
        <v>40</v>
      </c>
      <c r="B37" s="301"/>
      <c r="C37" s="301"/>
      <c r="D37" s="301"/>
      <c r="E37" s="301"/>
      <c r="F37" s="301"/>
      <c r="G37" s="301"/>
      <c r="H37" s="301"/>
      <c r="I37" s="301"/>
      <c r="J37" s="301"/>
      <c r="K37" s="301"/>
      <c r="L37" s="302"/>
      <c r="M37" s="162"/>
      <c r="N37" s="160">
        <f>IF(N35&lt;=10,N35,"EXCEDE LOS 10 PUNTOS PERMITIDOS")</f>
        <v>8</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1" t="s">
        <v>23</v>
      </c>
      <c r="B40" s="312"/>
      <c r="C40" s="312"/>
      <c r="D40" s="312"/>
      <c r="E40" s="312"/>
      <c r="F40" s="312"/>
      <c r="G40" s="312"/>
      <c r="H40" s="312"/>
      <c r="I40" s="312"/>
      <c r="J40" s="312"/>
      <c r="K40" s="312"/>
      <c r="L40" s="313"/>
      <c r="M40" s="48"/>
      <c r="N40" s="49">
        <f>IF((N22+N27+N32+N37)&lt;=30,(N22+N27+N32+N37),"ERROR EXCEDE LOS 30 PUNTOS")</f>
        <v>19.628</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1" t="s">
        <v>42</v>
      </c>
      <c r="B55" s="252"/>
      <c r="C55" s="252"/>
      <c r="D55" s="252"/>
      <c r="E55" s="252"/>
      <c r="F55" s="252"/>
      <c r="G55" s="252"/>
      <c r="H55" s="252"/>
      <c r="I55" s="252"/>
      <c r="J55" s="252"/>
      <c r="K55" s="252"/>
      <c r="L55" s="252"/>
      <c r="M55" s="252"/>
      <c r="N55" s="253"/>
    </row>
    <row r="56" spans="1:14" ht="15.75" thickBot="1" x14ac:dyDescent="0.3">
      <c r="A56" s="46"/>
      <c r="B56" s="8"/>
      <c r="C56" s="8"/>
      <c r="D56" s="8"/>
      <c r="E56" s="8"/>
      <c r="F56" s="8"/>
      <c r="G56" s="8"/>
      <c r="H56" s="8"/>
      <c r="I56" s="8"/>
      <c r="J56" s="8"/>
      <c r="K56" s="8"/>
      <c r="L56" s="8"/>
      <c r="M56" s="8"/>
      <c r="N56" s="26"/>
    </row>
    <row r="57" spans="1:14" ht="26.25" thickBot="1" x14ac:dyDescent="0.3">
      <c r="A57" s="294" t="s">
        <v>43</v>
      </c>
      <c r="B57" s="295"/>
      <c r="C57" s="295"/>
      <c r="D57" s="295"/>
      <c r="E57" s="295"/>
      <c r="F57" s="298"/>
      <c r="G57" s="299"/>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71" t="s">
        <v>51</v>
      </c>
      <c r="C59" s="285"/>
      <c r="D59" s="285"/>
      <c r="E59" s="285"/>
      <c r="F59" s="272"/>
      <c r="G59" s="27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72"/>
      <c r="G60" s="272"/>
      <c r="H60" s="64" t="s">
        <v>53</v>
      </c>
      <c r="I60" s="65">
        <v>0</v>
      </c>
      <c r="J60" s="65">
        <v>0</v>
      </c>
      <c r="K60" s="66">
        <v>0</v>
      </c>
      <c r="L60" s="45"/>
      <c r="M60" s="45"/>
      <c r="N60" s="62">
        <f t="shared" si="0"/>
        <v>0</v>
      </c>
    </row>
    <row r="61" spans="1:14" ht="16.5" thickTop="1" thickBot="1" x14ac:dyDescent="0.3">
      <c r="A61" s="63">
        <v>4</v>
      </c>
      <c r="B61" s="285" t="s">
        <v>54</v>
      </c>
      <c r="C61" s="285"/>
      <c r="D61" s="285"/>
      <c r="E61" s="285"/>
      <c r="F61" s="272"/>
      <c r="G61" s="272"/>
      <c r="H61" s="64" t="s">
        <v>53</v>
      </c>
      <c r="I61" s="65">
        <v>0</v>
      </c>
      <c r="J61" s="65">
        <v>0</v>
      </c>
      <c r="K61" s="66">
        <v>0</v>
      </c>
      <c r="L61" s="45"/>
      <c r="M61" s="45"/>
      <c r="N61" s="62">
        <f t="shared" si="0"/>
        <v>0</v>
      </c>
    </row>
    <row r="62" spans="1:14" ht="16.5" thickTop="1" thickBot="1" x14ac:dyDescent="0.3">
      <c r="A62" s="63">
        <v>5</v>
      </c>
      <c r="B62" s="285" t="s">
        <v>55</v>
      </c>
      <c r="C62" s="285"/>
      <c r="D62" s="285"/>
      <c r="E62" s="285"/>
      <c r="F62" s="272"/>
      <c r="G62" s="272"/>
      <c r="H62" s="64" t="s">
        <v>53</v>
      </c>
      <c r="I62" s="65">
        <v>0</v>
      </c>
      <c r="J62" s="65">
        <v>0</v>
      </c>
      <c r="K62" s="66">
        <v>0</v>
      </c>
      <c r="L62" s="45"/>
      <c r="M62" s="45"/>
      <c r="N62" s="62">
        <f t="shared" si="0"/>
        <v>0</v>
      </c>
    </row>
    <row r="63" spans="1:14" ht="16.5" thickTop="1" thickBot="1" x14ac:dyDescent="0.3">
      <c r="A63" s="63">
        <v>6</v>
      </c>
      <c r="B63" s="285" t="s">
        <v>56</v>
      </c>
      <c r="C63" s="285"/>
      <c r="D63" s="285"/>
      <c r="E63" s="285"/>
      <c r="F63" s="272"/>
      <c r="G63" s="272"/>
      <c r="H63" s="64" t="s">
        <v>57</v>
      </c>
      <c r="I63" s="65">
        <v>0</v>
      </c>
      <c r="J63" s="65">
        <v>0</v>
      </c>
      <c r="K63" s="66">
        <v>0</v>
      </c>
      <c r="L63" s="45"/>
      <c r="M63" s="45"/>
      <c r="N63" s="62">
        <f t="shared" si="0"/>
        <v>0</v>
      </c>
    </row>
    <row r="64" spans="1:14" ht="16.5" thickTop="1" thickBot="1" x14ac:dyDescent="0.3">
      <c r="A64" s="67">
        <v>7</v>
      </c>
      <c r="B64" s="286" t="s">
        <v>58</v>
      </c>
      <c r="C64" s="286"/>
      <c r="D64" s="286"/>
      <c r="E64" s="286"/>
      <c r="F64" s="255"/>
      <c r="G64" s="255"/>
      <c r="H64" s="68" t="s">
        <v>57</v>
      </c>
      <c r="I64" s="69">
        <v>0</v>
      </c>
      <c r="J64" s="69">
        <v>0</v>
      </c>
      <c r="K64" s="70">
        <v>0</v>
      </c>
      <c r="L64" s="45"/>
      <c r="M64" s="45"/>
      <c r="N64" s="62">
        <f t="shared" si="0"/>
        <v>0</v>
      </c>
    </row>
    <row r="65" spans="1:14" ht="16.5" thickBot="1" x14ac:dyDescent="0.3">
      <c r="A65" s="287" t="s">
        <v>59</v>
      </c>
      <c r="B65" s="288"/>
      <c r="C65" s="288"/>
      <c r="D65" s="288"/>
      <c r="E65" s="288"/>
      <c r="F65" s="288"/>
      <c r="G65" s="288"/>
      <c r="H65" s="289"/>
      <c r="I65" s="71">
        <f>SUM(I58:I64)</f>
        <v>0</v>
      </c>
      <c r="J65" s="72">
        <f>SUM(J58:J64)</f>
        <v>0</v>
      </c>
      <c r="K65" s="73">
        <f>SUM(K58:K64)</f>
        <v>0</v>
      </c>
      <c r="L65" s="74"/>
      <c r="M65" s="45"/>
      <c r="N65" s="75">
        <f>SUM(N58:N64)</f>
        <v>0</v>
      </c>
    </row>
    <row r="66" spans="1:14" ht="19.5" thickTop="1" thickBot="1" x14ac:dyDescent="0.3">
      <c r="A66" s="290" t="s">
        <v>60</v>
      </c>
      <c r="B66" s="291"/>
      <c r="C66" s="291"/>
      <c r="D66" s="291"/>
      <c r="E66" s="291"/>
      <c r="F66" s="291"/>
      <c r="G66" s="291"/>
      <c r="H66" s="291"/>
      <c r="I66" s="292"/>
      <c r="J66" s="292"/>
      <c r="K66" s="293"/>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4" t="s">
        <v>61</v>
      </c>
      <c r="B68" s="295"/>
      <c r="C68" s="295"/>
      <c r="D68" s="295"/>
      <c r="E68" s="295"/>
      <c r="F68" s="295"/>
      <c r="G68" s="296"/>
      <c r="H68" s="78" t="s">
        <v>44</v>
      </c>
      <c r="I68" s="54" t="s">
        <v>45</v>
      </c>
      <c r="J68" s="55" t="s">
        <v>46</v>
      </c>
      <c r="K68" s="56" t="s">
        <v>47</v>
      </c>
      <c r="L68" s="165"/>
      <c r="M68" s="8"/>
      <c r="N68" s="57" t="s">
        <v>48</v>
      </c>
    </row>
    <row r="69" spans="1:14" ht="17.25" thickTop="1" thickBot="1" x14ac:dyDescent="0.3">
      <c r="A69" s="58">
        <v>1</v>
      </c>
      <c r="B69" s="297" t="s">
        <v>62</v>
      </c>
      <c r="C69" s="297"/>
      <c r="D69" s="297"/>
      <c r="E69" s="297"/>
      <c r="F69" s="284"/>
      <c r="G69" s="28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54" t="s">
        <v>65</v>
      </c>
      <c r="C71" s="254"/>
      <c r="D71" s="254"/>
      <c r="E71" s="254"/>
      <c r="F71" s="255"/>
      <c r="G71" s="255"/>
      <c r="H71" s="86" t="s">
        <v>63</v>
      </c>
      <c r="I71" s="87">
        <v>0</v>
      </c>
      <c r="J71" s="87">
        <v>0</v>
      </c>
      <c r="K71" s="88">
        <v>0</v>
      </c>
      <c r="L71" s="82"/>
      <c r="M71" s="45"/>
      <c r="N71" s="62">
        <f>I71+J71+K71</f>
        <v>0</v>
      </c>
    </row>
    <row r="72" spans="1:14" ht="16.5" thickTop="1" thickBot="1" x14ac:dyDescent="0.3">
      <c r="A72" s="44"/>
      <c r="B72" s="256" t="s">
        <v>66</v>
      </c>
      <c r="C72" s="257"/>
      <c r="D72" s="257"/>
      <c r="E72" s="257"/>
      <c r="F72" s="257"/>
      <c r="G72" s="257"/>
      <c r="H72" s="258"/>
      <c r="I72" s="89">
        <f>SUM(I69:I71)</f>
        <v>0</v>
      </c>
      <c r="J72" s="89">
        <f>SUM(J69:J71)</f>
        <v>0</v>
      </c>
      <c r="K72" s="90">
        <f>SUM(K69:K71)</f>
        <v>0</v>
      </c>
      <c r="L72" s="82"/>
      <c r="M72" s="45"/>
      <c r="N72" s="91">
        <f>SUM(N69:N71)</f>
        <v>0</v>
      </c>
    </row>
    <row r="73" spans="1:14" ht="19.5" thickTop="1" thickBot="1" x14ac:dyDescent="0.3">
      <c r="A73" s="259" t="s">
        <v>67</v>
      </c>
      <c r="B73" s="260"/>
      <c r="C73" s="260"/>
      <c r="D73" s="260"/>
      <c r="E73" s="260"/>
      <c r="F73" s="260"/>
      <c r="G73" s="260"/>
      <c r="H73" s="260"/>
      <c r="I73" s="260"/>
      <c r="J73" s="260"/>
      <c r="K73" s="261"/>
      <c r="L73" s="82"/>
      <c r="M73" s="45"/>
      <c r="N73" s="77">
        <f>N72/3</f>
        <v>0</v>
      </c>
    </row>
    <row r="74" spans="1:14" ht="19.5" thickTop="1" thickBot="1" x14ac:dyDescent="0.3">
      <c r="A74" s="262"/>
      <c r="B74" s="263"/>
      <c r="C74" s="263"/>
      <c r="D74" s="263"/>
      <c r="E74" s="263"/>
      <c r="F74" s="263"/>
      <c r="G74" s="263"/>
      <c r="H74" s="263"/>
      <c r="I74" s="263"/>
      <c r="J74" s="264"/>
      <c r="K74" s="264"/>
      <c r="L74" s="82"/>
      <c r="M74" s="45"/>
      <c r="N74" s="167"/>
    </row>
    <row r="75" spans="1:14" ht="26.25" thickBot="1" x14ac:dyDescent="0.3">
      <c r="A75" s="265" t="s">
        <v>68</v>
      </c>
      <c r="B75" s="266"/>
      <c r="C75" s="266"/>
      <c r="D75" s="266"/>
      <c r="E75" s="266"/>
      <c r="F75" s="266"/>
      <c r="G75" s="267"/>
      <c r="H75" s="93" t="s">
        <v>44</v>
      </c>
      <c r="I75" s="57" t="s">
        <v>45</v>
      </c>
      <c r="J75" s="165"/>
      <c r="K75" s="165"/>
      <c r="L75" s="82"/>
      <c r="M75" s="45"/>
      <c r="N75" s="94" t="s">
        <v>48</v>
      </c>
    </row>
    <row r="76" spans="1:14" ht="16.5" thickBot="1" x14ac:dyDescent="0.3">
      <c r="A76" s="95">
        <v>1</v>
      </c>
      <c r="B76" s="268" t="s">
        <v>69</v>
      </c>
      <c r="C76" s="268"/>
      <c r="D76" s="268"/>
      <c r="E76" s="268"/>
      <c r="F76" s="269"/>
      <c r="G76" s="270"/>
      <c r="H76" s="96" t="s">
        <v>63</v>
      </c>
      <c r="I76" s="90">
        <v>0</v>
      </c>
      <c r="J76" s="82"/>
      <c r="K76" s="82"/>
      <c r="L76" s="82"/>
      <c r="M76" s="45"/>
      <c r="N76" s="97">
        <f>I76</f>
        <v>0</v>
      </c>
    </row>
    <row r="77" spans="1:14" ht="16.5" thickBot="1" x14ac:dyDescent="0.3">
      <c r="A77" s="63">
        <v>2</v>
      </c>
      <c r="B77" s="271" t="s">
        <v>70</v>
      </c>
      <c r="C77" s="271"/>
      <c r="D77" s="271"/>
      <c r="E77" s="271"/>
      <c r="F77" s="272"/>
      <c r="G77" s="273"/>
      <c r="H77" s="98" t="s">
        <v>63</v>
      </c>
      <c r="I77" s="99">
        <v>0</v>
      </c>
      <c r="J77" s="82"/>
      <c r="K77" s="82"/>
      <c r="L77" s="82"/>
      <c r="M77" s="45"/>
      <c r="N77" s="97">
        <f>I77</f>
        <v>0</v>
      </c>
    </row>
    <row r="78" spans="1:14" ht="16.5" thickBot="1" x14ac:dyDescent="0.3">
      <c r="A78" s="67">
        <v>3</v>
      </c>
      <c r="B78" s="254" t="s">
        <v>71</v>
      </c>
      <c r="C78" s="254"/>
      <c r="D78" s="254"/>
      <c r="E78" s="254"/>
      <c r="F78" s="255"/>
      <c r="G78" s="274"/>
      <c r="H78" s="100" t="s">
        <v>63</v>
      </c>
      <c r="I78" s="101">
        <v>0</v>
      </c>
      <c r="J78" s="82"/>
      <c r="K78" s="82"/>
      <c r="L78" s="82"/>
      <c r="M78" s="45"/>
      <c r="N78" s="97">
        <f>I78</f>
        <v>0</v>
      </c>
    </row>
    <row r="79" spans="1:14" ht="16.5" thickBot="1" x14ac:dyDescent="0.3">
      <c r="A79" s="275" t="s">
        <v>72</v>
      </c>
      <c r="B79" s="276"/>
      <c r="C79" s="276"/>
      <c r="D79" s="276"/>
      <c r="E79" s="276"/>
      <c r="F79" s="276"/>
      <c r="G79" s="276"/>
      <c r="H79" s="277"/>
      <c r="I79" s="27">
        <f>SUM(I76:I78)</f>
        <v>0</v>
      </c>
      <c r="J79" s="74"/>
      <c r="K79" s="74"/>
      <c r="L79" s="74"/>
      <c r="M79" s="45"/>
      <c r="N79" s="40"/>
    </row>
    <row r="80" spans="1:14" ht="19.5" thickTop="1" thickBot="1" x14ac:dyDescent="0.3">
      <c r="A80" s="278" t="s">
        <v>73</v>
      </c>
      <c r="B80" s="279"/>
      <c r="C80" s="279"/>
      <c r="D80" s="279"/>
      <c r="E80" s="279"/>
      <c r="F80" s="279"/>
      <c r="G80" s="279"/>
      <c r="H80" s="279"/>
      <c r="I80" s="279"/>
      <c r="J80" s="279"/>
      <c r="K80" s="280"/>
      <c r="L80" s="74"/>
      <c r="M80" s="45"/>
      <c r="N80" s="77">
        <f>SUM(N76:N78)</f>
        <v>0</v>
      </c>
    </row>
    <row r="81" spans="1:14" x14ac:dyDescent="0.25">
      <c r="A81" s="46"/>
      <c r="B81" s="8"/>
      <c r="C81" s="8"/>
      <c r="D81" s="8"/>
      <c r="E81" s="281"/>
      <c r="F81" s="281"/>
      <c r="G81" s="281"/>
      <c r="H81" s="281"/>
      <c r="I81" s="281"/>
      <c r="J81" s="281"/>
      <c r="K81" s="281"/>
      <c r="L81" s="281"/>
      <c r="M81" s="281"/>
      <c r="N81" s="282"/>
    </row>
    <row r="82" spans="1:14" ht="15.75" thickBot="1" x14ac:dyDescent="0.3">
      <c r="A82" s="46"/>
      <c r="B82" s="8"/>
      <c r="C82" s="8"/>
      <c r="D82" s="8"/>
      <c r="E82" s="8"/>
      <c r="F82" s="8"/>
      <c r="G82" s="8"/>
      <c r="H82" s="8"/>
      <c r="I82" s="8"/>
      <c r="J82" s="8"/>
      <c r="K82" s="8"/>
      <c r="L82" s="8"/>
      <c r="M82" s="8"/>
      <c r="N82" s="26"/>
    </row>
    <row r="83" spans="1:14" ht="27" thickBot="1" x14ac:dyDescent="0.3">
      <c r="A83" s="251" t="s">
        <v>74</v>
      </c>
      <c r="B83" s="252"/>
      <c r="C83" s="252"/>
      <c r="D83" s="252"/>
      <c r="E83" s="252"/>
      <c r="F83" s="252"/>
      <c r="G83" s="252"/>
      <c r="H83" s="252"/>
      <c r="I83" s="252"/>
      <c r="J83" s="252"/>
      <c r="K83" s="252"/>
      <c r="L83" s="252"/>
      <c r="M83" s="252"/>
      <c r="N83" s="253"/>
    </row>
    <row r="84" spans="1:14" ht="15.75" thickBot="1" x14ac:dyDescent="0.3">
      <c r="A84" s="46"/>
      <c r="B84" s="8"/>
      <c r="C84" s="8"/>
      <c r="D84" s="8"/>
      <c r="E84" s="8"/>
      <c r="F84" s="8"/>
      <c r="G84" s="8"/>
      <c r="H84" s="8"/>
      <c r="I84" s="8"/>
      <c r="J84" s="8"/>
      <c r="K84" s="8"/>
      <c r="L84" s="8"/>
      <c r="M84" s="8"/>
      <c r="N84" s="26"/>
    </row>
    <row r="85" spans="1:14" ht="24.75" thickBot="1" x14ac:dyDescent="0.3">
      <c r="A85" s="234" t="s">
        <v>75</v>
      </c>
      <c r="B85" s="235"/>
      <c r="C85" s="235"/>
      <c r="D85" s="235"/>
      <c r="E85" s="235"/>
      <c r="F85" s="236"/>
      <c r="G85" s="237"/>
      <c r="H85" s="93" t="s">
        <v>44</v>
      </c>
      <c r="I85" s="165"/>
      <c r="J85" s="8"/>
      <c r="K85" s="8"/>
      <c r="L85" s="8"/>
      <c r="M85" s="8"/>
      <c r="N85" s="93" t="s">
        <v>48</v>
      </c>
    </row>
    <row r="86" spans="1:14" ht="17.25" thickTop="1" thickBot="1" x14ac:dyDescent="0.3">
      <c r="A86" s="102">
        <v>1</v>
      </c>
      <c r="B86" s="238" t="s">
        <v>76</v>
      </c>
      <c r="C86" s="239"/>
      <c r="D86" s="239"/>
      <c r="E86" s="239"/>
      <c r="F86" s="240"/>
      <c r="G86" s="241"/>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2" t="s">
        <v>78</v>
      </c>
      <c r="B88" s="243"/>
      <c r="C88" s="243"/>
      <c r="D88" s="243"/>
      <c r="E88" s="243"/>
      <c r="F88" s="243"/>
      <c r="G88" s="243"/>
      <c r="H88" s="243"/>
      <c r="I88" s="243"/>
      <c r="J88" s="244"/>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45" t="s">
        <v>79</v>
      </c>
      <c r="B90" s="246"/>
      <c r="C90" s="246"/>
      <c r="D90" s="246"/>
      <c r="E90" s="246"/>
      <c r="F90" s="246"/>
      <c r="G90" s="246"/>
      <c r="H90" s="246"/>
      <c r="I90" s="246"/>
      <c r="J90" s="246"/>
      <c r="K90" s="246"/>
      <c r="L90" s="246"/>
      <c r="M90" s="246"/>
      <c r="N90" s="247"/>
    </row>
    <row r="91" spans="1:14" ht="15.75" thickBot="1" x14ac:dyDescent="0.3">
      <c r="A91" s="46"/>
      <c r="B91" s="8"/>
      <c r="C91" s="8"/>
      <c r="D91" s="8"/>
      <c r="E91" s="8"/>
      <c r="F91" s="8"/>
      <c r="G91" s="8"/>
      <c r="H91" s="8"/>
      <c r="I91" s="8"/>
      <c r="J91" s="8"/>
      <c r="K91" s="8"/>
      <c r="L91" s="8"/>
      <c r="M91" s="8"/>
      <c r="N91" s="26"/>
    </row>
    <row r="92" spans="1:14" ht="18.75" thickTop="1" x14ac:dyDescent="0.25">
      <c r="A92" s="248" t="s">
        <v>23</v>
      </c>
      <c r="B92" s="249"/>
      <c r="C92" s="249"/>
      <c r="D92" s="249"/>
      <c r="E92" s="249"/>
      <c r="F92" s="249"/>
      <c r="G92" s="249"/>
      <c r="H92" s="249"/>
      <c r="I92" s="249"/>
      <c r="J92" s="250"/>
      <c r="K92" s="111"/>
      <c r="L92" s="111"/>
      <c r="M92" s="112"/>
      <c r="N92" s="113">
        <f>N40</f>
        <v>19.628</v>
      </c>
    </row>
    <row r="93" spans="1:14" ht="18" x14ac:dyDescent="0.25">
      <c r="A93" s="225" t="s">
        <v>80</v>
      </c>
      <c r="B93" s="226"/>
      <c r="C93" s="226"/>
      <c r="D93" s="226"/>
      <c r="E93" s="226"/>
      <c r="F93" s="226"/>
      <c r="G93" s="226"/>
      <c r="H93" s="226"/>
      <c r="I93" s="226"/>
      <c r="J93" s="227"/>
      <c r="K93" s="111"/>
      <c r="L93" s="111"/>
      <c r="M93" s="112"/>
      <c r="N93" s="114">
        <f>N66</f>
        <v>0</v>
      </c>
    </row>
    <row r="94" spans="1:14" ht="18" x14ac:dyDescent="0.25">
      <c r="A94" s="225" t="s">
        <v>81</v>
      </c>
      <c r="B94" s="226"/>
      <c r="C94" s="226"/>
      <c r="D94" s="226"/>
      <c r="E94" s="226"/>
      <c r="F94" s="226"/>
      <c r="G94" s="226"/>
      <c r="H94" s="226"/>
      <c r="I94" s="226"/>
      <c r="J94" s="227"/>
      <c r="K94" s="111"/>
      <c r="L94" s="111"/>
      <c r="M94" s="112"/>
      <c r="N94" s="115">
        <f>N73</f>
        <v>0</v>
      </c>
    </row>
    <row r="95" spans="1:14" ht="18" x14ac:dyDescent="0.25">
      <c r="A95" s="225" t="s">
        <v>82</v>
      </c>
      <c r="B95" s="226"/>
      <c r="C95" s="226"/>
      <c r="D95" s="226"/>
      <c r="E95" s="226"/>
      <c r="F95" s="226"/>
      <c r="G95" s="226"/>
      <c r="H95" s="226"/>
      <c r="I95" s="226"/>
      <c r="J95" s="227"/>
      <c r="K95" s="111"/>
      <c r="L95" s="111"/>
      <c r="M95" s="112"/>
      <c r="N95" s="116">
        <f>N80</f>
        <v>0</v>
      </c>
    </row>
    <row r="96" spans="1:14" ht="18.75" thickBot="1" x14ac:dyDescent="0.3">
      <c r="A96" s="228" t="s">
        <v>83</v>
      </c>
      <c r="B96" s="229"/>
      <c r="C96" s="229"/>
      <c r="D96" s="229"/>
      <c r="E96" s="229"/>
      <c r="F96" s="229"/>
      <c r="G96" s="229"/>
      <c r="H96" s="229"/>
      <c r="I96" s="229"/>
      <c r="J96" s="230"/>
      <c r="K96" s="111"/>
      <c r="L96" s="111"/>
      <c r="M96" s="112"/>
      <c r="N96" s="116">
        <f>N86</f>
        <v>0</v>
      </c>
    </row>
    <row r="97" spans="1:14" ht="24.75" thickTop="1" thickBot="1" x14ac:dyDescent="0.3">
      <c r="A97" s="231" t="s">
        <v>84</v>
      </c>
      <c r="B97" s="232"/>
      <c r="C97" s="232"/>
      <c r="D97" s="232"/>
      <c r="E97" s="232"/>
      <c r="F97" s="232"/>
      <c r="G97" s="232"/>
      <c r="H97" s="232"/>
      <c r="I97" s="232"/>
      <c r="J97" s="233"/>
      <c r="K97" s="117"/>
      <c r="L97" s="118"/>
      <c r="M97" s="119"/>
      <c r="N97" s="120">
        <f>SUM(N92:N96)</f>
        <v>19.628</v>
      </c>
    </row>
    <row r="98" spans="1:14" x14ac:dyDescent="0.25">
      <c r="A98" s="32"/>
      <c r="B98" s="32"/>
      <c r="C98" s="32"/>
      <c r="D98" s="32"/>
      <c r="E98" s="32"/>
      <c r="F98" s="32"/>
      <c r="G98" s="32"/>
      <c r="H98" s="32"/>
      <c r="I98" s="32"/>
      <c r="J98" s="32"/>
      <c r="K98" s="32"/>
      <c r="L98" s="32"/>
      <c r="M98" s="32"/>
      <c r="N98" s="32"/>
    </row>
  </sheetData>
  <sheetProtection password="F56E"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9685039370078741" bottom="0.15748031496062992" header="0" footer="0"/>
  <pageSetup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GENERAL</vt:lpstr>
      <vt:lpstr>1</vt:lpstr>
      <vt:lpstr>2</vt:lpstr>
      <vt:lpstr>3</vt:lpstr>
      <vt:lpstr>4</vt:lpstr>
      <vt:lpstr>5</vt:lpstr>
      <vt:lpstr>6</vt:lpstr>
      <vt:lpstr>7</vt:lpstr>
      <vt:lpstr>8</vt:lpstr>
      <vt:lpstr>9</vt:lpstr>
      <vt:lpstr>10</vt:lpstr>
      <vt:lpstr>11</vt:lpstr>
      <vt:lpstr>12</vt:lpstr>
      <vt:lpstr>13</vt:lpstr>
      <vt:lpstr>97</vt:lpstr>
      <vt:lpstr>98</vt:lpstr>
      <vt:lpstr>16</vt:lpstr>
      <vt:lpstr>EVALUACIÓN DEL PERFIL</vt:lpstr>
      <vt:lpstr>INFORMACIÓN IMPORTANTE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2014-04-28T20:52:45Z</cp:lastPrinted>
  <dcterms:created xsi:type="dcterms:W3CDTF">2014-02-18T13:10:52Z</dcterms:created>
  <dcterms:modified xsi:type="dcterms:W3CDTF">2014-04-30T07:32:27Z</dcterms:modified>
</cp:coreProperties>
</file>