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eban\Documents\Convocatorias\Convocatoria A 2014\Publicado\Preseleccion\PARA PUBLICAR ESTEBAN\C\"/>
    </mc:Choice>
  </mc:AlternateContent>
  <workbookProtection workbookPassword="E57A" lockStructure="1"/>
  <bookViews>
    <workbookView xWindow="0" yWindow="0" windowWidth="24000" windowHeight="9435" tabRatio="500" firstSheet="7" activeTab="12"/>
  </bookViews>
  <sheets>
    <sheet name="GENERAL" sheetId="1" state="hidden" r:id="rId1"/>
    <sheet name="1" sheetId="30" r:id="rId2"/>
    <sheet name="2" sheetId="20" r:id="rId3"/>
    <sheet name="3" sheetId="27" r:id="rId4"/>
    <sheet name="4" sheetId="22" r:id="rId5"/>
    <sheet name="5" sheetId="23" r:id="rId6"/>
    <sheet name="6" sheetId="25" r:id="rId7"/>
    <sheet name="7" sheetId="24" r:id="rId8"/>
    <sheet name="8" sheetId="28" r:id="rId9"/>
    <sheet name="9" sheetId="2" r:id="rId10"/>
    <sheet name="10" sheetId="35" r:id="rId11"/>
    <sheet name="EVALUACIÓN DEL PERFIL" sheetId="32" r:id="rId12"/>
    <sheet name="INFORMACIÓN IMPORTANTE" sheetId="33" r:id="rId13"/>
    <sheet name="98" sheetId="18" state="hidden" r:id="rId14"/>
    <sheet name="97" sheetId="19" state="hidden" r:id="rId15"/>
    <sheet name="96" sheetId="21" state="hidden" r:id="rId16"/>
    <sheet name="95" sheetId="26" state="hidden" r:id="rId17"/>
    <sheet name="13" sheetId="29" state="hidden" r:id="rId18"/>
    <sheet name="15" sheetId="31" state="hidden" r:id="rId19"/>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2" l="1"/>
  <c r="N30" i="2" l="1"/>
  <c r="P2" i="35" l="1"/>
  <c r="P2" i="2"/>
  <c r="P2" i="28"/>
  <c r="P2" i="24"/>
  <c r="P2" i="25"/>
  <c r="P2" i="23"/>
  <c r="P2" i="22"/>
  <c r="P2" i="27"/>
  <c r="P2" i="20"/>
  <c r="P2" i="30"/>
  <c r="N35" i="30" l="1"/>
  <c r="N35" i="25"/>
  <c r="N25" i="25"/>
  <c r="A6" i="32" l="1"/>
  <c r="A7" i="32" s="1"/>
  <c r="A8" i="32" s="1"/>
  <c r="A9" i="32" s="1"/>
  <c r="A10" i="32" s="1"/>
  <c r="A11" i="32" s="1"/>
  <c r="A12" i="32" s="1"/>
  <c r="A13" i="32" s="1"/>
  <c r="A14" i="32" s="1"/>
  <c r="A15" i="32" s="1"/>
  <c r="A16" i="32" s="1"/>
  <c r="A17" i="32" s="1"/>
  <c r="A18" i="32" s="1"/>
  <c r="A19" i="32" s="1"/>
  <c r="A20" i="32" s="1"/>
  <c r="A21" i="32" s="1"/>
  <c r="N30" i="35"/>
  <c r="P29" i="35"/>
  <c r="Q29" i="35" s="1"/>
  <c r="P30" i="35"/>
  <c r="N96" i="35" l="1"/>
  <c r="N88" i="35"/>
  <c r="I79" i="35"/>
  <c r="N78" i="35"/>
  <c r="N77" i="35"/>
  <c r="N76" i="35"/>
  <c r="N80" i="35" s="1"/>
  <c r="N95" i="35" s="1"/>
  <c r="K72" i="35"/>
  <c r="J72" i="35"/>
  <c r="I72" i="35"/>
  <c r="N71" i="35"/>
  <c r="N70" i="35"/>
  <c r="N69" i="35"/>
  <c r="K65" i="35"/>
  <c r="J65" i="35"/>
  <c r="I65" i="35"/>
  <c r="N64" i="35"/>
  <c r="N63" i="35"/>
  <c r="N62" i="35"/>
  <c r="N61" i="35"/>
  <c r="N60" i="35"/>
  <c r="N59" i="35"/>
  <c r="N58" i="35"/>
  <c r="N37" i="35"/>
  <c r="J10" i="35" s="1"/>
  <c r="N32" i="35"/>
  <c r="I10" i="35" s="1"/>
  <c r="N27" i="35"/>
  <c r="H10" i="35" s="1"/>
  <c r="N22" i="35"/>
  <c r="G10" i="35"/>
  <c r="F10" i="35"/>
  <c r="E10" i="35"/>
  <c r="C10" i="35"/>
  <c r="E5" i="35"/>
  <c r="E4" i="35"/>
  <c r="A10" i="35"/>
  <c r="N72" i="35" l="1"/>
  <c r="N73" i="35" s="1"/>
  <c r="N94" i="35" s="1"/>
  <c r="N65" i="35"/>
  <c r="N66" i="35" s="1"/>
  <c r="N93" i="35" s="1"/>
  <c r="N40" i="35"/>
  <c r="N92" i="35" s="1"/>
  <c r="N97" i="35" s="1"/>
  <c r="N10" i="35"/>
  <c r="E18" i="35"/>
  <c r="E16" i="35"/>
  <c r="D14" i="35"/>
  <c r="D20" i="35"/>
  <c r="V25" i="28" l="1"/>
  <c r="V28" i="28" s="1"/>
  <c r="T31" i="28"/>
  <c r="T29" i="28"/>
  <c r="T21" i="28"/>
  <c r="S22" i="28"/>
  <c r="T22" i="28" s="1"/>
  <c r="S23" i="28"/>
  <c r="T23" i="28" s="1"/>
  <c r="S24" i="28"/>
  <c r="T24" i="28" s="1"/>
  <c r="S25" i="28"/>
  <c r="T25" i="28" s="1"/>
  <c r="S26" i="28"/>
  <c r="T26" i="28" s="1"/>
  <c r="S27" i="28"/>
  <c r="T27" i="28" s="1"/>
  <c r="S28" i="28"/>
  <c r="T28" i="28" s="1"/>
  <c r="S29" i="28"/>
  <c r="S30" i="28"/>
  <c r="T30" i="28" s="1"/>
  <c r="S31" i="28"/>
  <c r="S21" i="28"/>
  <c r="N37" i="24"/>
  <c r="N25" i="24"/>
  <c r="V21" i="28" l="1"/>
  <c r="N30" i="23"/>
  <c r="N25" i="23"/>
  <c r="N35" i="22" l="1"/>
  <c r="N30" i="22"/>
  <c r="N96" i="31" l="1"/>
  <c r="N88" i="31"/>
  <c r="I79" i="31"/>
  <c r="N78" i="31"/>
  <c r="N77" i="31"/>
  <c r="N76" i="31"/>
  <c r="K72" i="31"/>
  <c r="J72" i="31"/>
  <c r="I72" i="31"/>
  <c r="N71" i="31"/>
  <c r="N70" i="31"/>
  <c r="N69" i="31"/>
  <c r="K65" i="31"/>
  <c r="J65" i="31"/>
  <c r="I65" i="31"/>
  <c r="N64" i="31"/>
  <c r="N63" i="31"/>
  <c r="N62" i="31"/>
  <c r="N61" i="31"/>
  <c r="N60" i="31"/>
  <c r="N59" i="31"/>
  <c r="N58" i="31"/>
  <c r="N37" i="31"/>
  <c r="N32" i="31"/>
  <c r="I10" i="31" s="1"/>
  <c r="N27" i="31"/>
  <c r="H10" i="31" s="1"/>
  <c r="N22" i="31"/>
  <c r="J10" i="31"/>
  <c r="G10" i="31"/>
  <c r="F10" i="31"/>
  <c r="E10" i="31"/>
  <c r="C10" i="31"/>
  <c r="E5" i="31"/>
  <c r="E4" i="31"/>
  <c r="P2" i="31"/>
  <c r="N96" i="30"/>
  <c r="N88" i="30"/>
  <c r="I79" i="30"/>
  <c r="N78" i="30"/>
  <c r="N77" i="30"/>
  <c r="N76" i="30"/>
  <c r="K72" i="30"/>
  <c r="J72" i="30"/>
  <c r="I72" i="30"/>
  <c r="N71" i="30"/>
  <c r="N70" i="30"/>
  <c r="N69" i="30"/>
  <c r="K65" i="30"/>
  <c r="J65" i="30"/>
  <c r="I65" i="30"/>
  <c r="N64" i="30"/>
  <c r="N63" i="30"/>
  <c r="N62" i="30"/>
  <c r="N61" i="30"/>
  <c r="N60" i="30"/>
  <c r="N59" i="30"/>
  <c r="N58" i="30"/>
  <c r="N37" i="30"/>
  <c r="N32" i="30"/>
  <c r="I10" i="30" s="1"/>
  <c r="N27" i="30"/>
  <c r="H10" i="30" s="1"/>
  <c r="N22" i="30"/>
  <c r="J10" i="30"/>
  <c r="G10" i="30"/>
  <c r="F10" i="30"/>
  <c r="E10" i="30"/>
  <c r="C10" i="30"/>
  <c r="E5" i="30"/>
  <c r="E4" i="30"/>
  <c r="N96" i="29"/>
  <c r="N88" i="29"/>
  <c r="I79" i="29"/>
  <c r="N78" i="29"/>
  <c r="N77" i="29"/>
  <c r="N76" i="29"/>
  <c r="K72" i="29"/>
  <c r="J72" i="29"/>
  <c r="I72" i="29"/>
  <c r="N71" i="29"/>
  <c r="N70" i="29"/>
  <c r="N69" i="29"/>
  <c r="K65" i="29"/>
  <c r="J65" i="29"/>
  <c r="I65" i="29"/>
  <c r="N64" i="29"/>
  <c r="N63" i="29"/>
  <c r="N62" i="29"/>
  <c r="N61" i="29"/>
  <c r="N60" i="29"/>
  <c r="N59" i="29"/>
  <c r="N58" i="29"/>
  <c r="N37" i="29"/>
  <c r="N32" i="29"/>
  <c r="I10" i="29" s="1"/>
  <c r="N27" i="29"/>
  <c r="H10" i="29" s="1"/>
  <c r="N22" i="29"/>
  <c r="J10" i="29"/>
  <c r="G10" i="29"/>
  <c r="F10" i="29"/>
  <c r="E10" i="29"/>
  <c r="C10" i="29"/>
  <c r="E5" i="29"/>
  <c r="E4" i="29"/>
  <c r="P2" i="29"/>
  <c r="N96" i="28"/>
  <c r="N88" i="28"/>
  <c r="I79" i="28"/>
  <c r="N78" i="28"/>
  <c r="N77" i="28"/>
  <c r="N76" i="28"/>
  <c r="K72" i="28"/>
  <c r="J72" i="28"/>
  <c r="I72" i="28"/>
  <c r="N71" i="28"/>
  <c r="N70" i="28"/>
  <c r="N69" i="28"/>
  <c r="N72" i="28" s="1"/>
  <c r="N73" i="28" s="1"/>
  <c r="N94" i="28" s="1"/>
  <c r="K65" i="28"/>
  <c r="J65" i="28"/>
  <c r="I65" i="28"/>
  <c r="N64" i="28"/>
  <c r="N63" i="28"/>
  <c r="N62" i="28"/>
  <c r="N61" i="28"/>
  <c r="N60" i="28"/>
  <c r="N59" i="28"/>
  <c r="N58" i="28"/>
  <c r="N37" i="28"/>
  <c r="J10" i="28" s="1"/>
  <c r="N32" i="28"/>
  <c r="I10" i="28" s="1"/>
  <c r="N27" i="28"/>
  <c r="H10" i="28" s="1"/>
  <c r="N22" i="28"/>
  <c r="G10" i="28"/>
  <c r="F10" i="28"/>
  <c r="E10" i="28"/>
  <c r="C10" i="28"/>
  <c r="E5" i="28"/>
  <c r="E4" i="28"/>
  <c r="N96" i="27"/>
  <c r="N88" i="27"/>
  <c r="I79" i="27"/>
  <c r="N78" i="27"/>
  <c r="N77" i="27"/>
  <c r="N76" i="27"/>
  <c r="K72" i="27"/>
  <c r="J72" i="27"/>
  <c r="I72" i="27"/>
  <c r="N71" i="27"/>
  <c r="N70" i="27"/>
  <c r="N69" i="27"/>
  <c r="K65" i="27"/>
  <c r="J65" i="27"/>
  <c r="I65" i="27"/>
  <c r="N64" i="27"/>
  <c r="N63" i="27"/>
  <c r="N62" i="27"/>
  <c r="N61" i="27"/>
  <c r="N60" i="27"/>
  <c r="N59" i="27"/>
  <c r="N58" i="27"/>
  <c r="N37" i="27"/>
  <c r="J10" i="27" s="1"/>
  <c r="N32" i="27"/>
  <c r="I10" i="27" s="1"/>
  <c r="N27" i="27"/>
  <c r="N22" i="27"/>
  <c r="H10" i="27"/>
  <c r="G10" i="27"/>
  <c r="F10" i="27"/>
  <c r="E10" i="27"/>
  <c r="C10" i="27"/>
  <c r="E5" i="27"/>
  <c r="E4" i="27"/>
  <c r="D14" i="30"/>
  <c r="D14" i="27"/>
  <c r="D14" i="28"/>
  <c r="D14" i="29"/>
  <c r="E18" i="31"/>
  <c r="N72" i="31" l="1"/>
  <c r="N73" i="31" s="1"/>
  <c r="N94" i="31" s="1"/>
  <c r="N72" i="30"/>
  <c r="N73" i="30" s="1"/>
  <c r="N94" i="30" s="1"/>
  <c r="N72" i="27"/>
  <c r="N73" i="27" s="1"/>
  <c r="N94" i="27" s="1"/>
  <c r="N10" i="27"/>
  <c r="N72" i="29"/>
  <c r="N73" i="29" s="1"/>
  <c r="N94" i="29" s="1"/>
  <c r="N40" i="27"/>
  <c r="N92" i="27" s="1"/>
  <c r="N65" i="27"/>
  <c r="N66" i="27" s="1"/>
  <c r="N93" i="27" s="1"/>
  <c r="N80" i="27"/>
  <c r="N95" i="27" s="1"/>
  <c r="N40" i="28"/>
  <c r="N92" i="28" s="1"/>
  <c r="N97" i="28" s="1"/>
  <c r="N65" i="28"/>
  <c r="N66" i="28" s="1"/>
  <c r="N93" i="28" s="1"/>
  <c r="N80" i="28"/>
  <c r="N95" i="28" s="1"/>
  <c r="N10" i="29"/>
  <c r="N40" i="29"/>
  <c r="N92" i="29" s="1"/>
  <c r="N97" i="29" s="1"/>
  <c r="N80" i="29"/>
  <c r="N95" i="29" s="1"/>
  <c r="N40" i="30"/>
  <c r="N92" i="30" s="1"/>
  <c r="N65" i="30"/>
  <c r="N66" i="30" s="1"/>
  <c r="N93" i="30" s="1"/>
  <c r="N80" i="30"/>
  <c r="N95" i="30" s="1"/>
  <c r="N10" i="31"/>
  <c r="N40" i="31"/>
  <c r="N92" i="31" s="1"/>
  <c r="N65" i="31"/>
  <c r="N66" i="31" s="1"/>
  <c r="N93" i="31" s="1"/>
  <c r="N80" i="31"/>
  <c r="N95" i="31" s="1"/>
  <c r="N10" i="30"/>
  <c r="N65" i="29"/>
  <c r="N66" i="29" s="1"/>
  <c r="N93" i="29" s="1"/>
  <c r="N10" i="28"/>
  <c r="N96" i="26"/>
  <c r="N88" i="26"/>
  <c r="I79" i="26"/>
  <c r="N78" i="26"/>
  <c r="N77" i="26"/>
  <c r="N76" i="26"/>
  <c r="K72" i="26"/>
  <c r="J72" i="26"/>
  <c r="I72" i="26"/>
  <c r="N71" i="26"/>
  <c r="N70" i="26"/>
  <c r="N69" i="26"/>
  <c r="K65" i="26"/>
  <c r="J65" i="26"/>
  <c r="I65" i="26"/>
  <c r="N64" i="26"/>
  <c r="N63" i="26"/>
  <c r="N62" i="26"/>
  <c r="N61" i="26"/>
  <c r="N60" i="26"/>
  <c r="N59" i="26"/>
  <c r="N58" i="26"/>
  <c r="N37" i="26"/>
  <c r="N32" i="26"/>
  <c r="I10" i="26" s="1"/>
  <c r="N27" i="26"/>
  <c r="N22" i="26"/>
  <c r="J10" i="26"/>
  <c r="H10" i="26"/>
  <c r="G10" i="26"/>
  <c r="F10" i="26"/>
  <c r="E10" i="26"/>
  <c r="C10" i="26"/>
  <c r="E5" i="26"/>
  <c r="E4" i="26"/>
  <c r="P2" i="26"/>
  <c r="N96" i="25"/>
  <c r="N88" i="25"/>
  <c r="I79" i="25"/>
  <c r="N78" i="25"/>
  <c r="N77" i="25"/>
  <c r="N76" i="25"/>
  <c r="K72" i="25"/>
  <c r="J72" i="25"/>
  <c r="I72" i="25"/>
  <c r="N71" i="25"/>
  <c r="N70" i="25"/>
  <c r="N69" i="25"/>
  <c r="K65" i="25"/>
  <c r="J65" i="25"/>
  <c r="I65" i="25"/>
  <c r="N64" i="25"/>
  <c r="N63" i="25"/>
  <c r="N62" i="25"/>
  <c r="N61" i="25"/>
  <c r="N60" i="25"/>
  <c r="N59" i="25"/>
  <c r="N58" i="25"/>
  <c r="N37" i="25"/>
  <c r="N32" i="25"/>
  <c r="I10" i="25" s="1"/>
  <c r="N27" i="25"/>
  <c r="H10" i="25" s="1"/>
  <c r="N22" i="25"/>
  <c r="J10" i="25"/>
  <c r="G10" i="25"/>
  <c r="F10" i="25"/>
  <c r="E10" i="25"/>
  <c r="C10" i="25"/>
  <c r="E5" i="25"/>
  <c r="E4" i="25"/>
  <c r="N96" i="24"/>
  <c r="N88" i="24"/>
  <c r="I79" i="24"/>
  <c r="N78" i="24"/>
  <c r="N77" i="24"/>
  <c r="N76" i="24"/>
  <c r="K72" i="24"/>
  <c r="J72" i="24"/>
  <c r="I72" i="24"/>
  <c r="N71" i="24"/>
  <c r="N70" i="24"/>
  <c r="N69" i="24"/>
  <c r="K65" i="24"/>
  <c r="J65" i="24"/>
  <c r="I65" i="24"/>
  <c r="N64" i="24"/>
  <c r="N63" i="24"/>
  <c r="N62" i="24"/>
  <c r="N61" i="24"/>
  <c r="N60" i="24"/>
  <c r="N59" i="24"/>
  <c r="N58" i="24"/>
  <c r="N32" i="24"/>
  <c r="N27" i="24"/>
  <c r="H10" i="24" s="1"/>
  <c r="N22" i="24"/>
  <c r="J10" i="24"/>
  <c r="G10" i="24"/>
  <c r="F10" i="24"/>
  <c r="E10" i="24"/>
  <c r="C10" i="24"/>
  <c r="E5" i="24"/>
  <c r="E4" i="24"/>
  <c r="N96" i="23"/>
  <c r="N88" i="23"/>
  <c r="I79" i="23"/>
  <c r="N78" i="23"/>
  <c r="N77" i="23"/>
  <c r="N76" i="23"/>
  <c r="K72" i="23"/>
  <c r="J72" i="23"/>
  <c r="I72" i="23"/>
  <c r="N71" i="23"/>
  <c r="N70" i="23"/>
  <c r="N69" i="23"/>
  <c r="K65" i="23"/>
  <c r="J65" i="23"/>
  <c r="I65" i="23"/>
  <c r="N64" i="23"/>
  <c r="N63" i="23"/>
  <c r="N62" i="23"/>
  <c r="N61" i="23"/>
  <c r="N60" i="23"/>
  <c r="N59" i="23"/>
  <c r="N58" i="23"/>
  <c r="N37" i="23"/>
  <c r="J10" i="23" s="1"/>
  <c r="N32" i="23"/>
  <c r="I10" i="23" s="1"/>
  <c r="N27" i="23"/>
  <c r="H10" i="23" s="1"/>
  <c r="N22" i="23"/>
  <c r="G10" i="23"/>
  <c r="F10" i="23"/>
  <c r="E10" i="23"/>
  <c r="C10" i="23"/>
  <c r="E5" i="23"/>
  <c r="E4" i="23"/>
  <c r="N96" i="22"/>
  <c r="N88" i="22"/>
  <c r="I79" i="22"/>
  <c r="N78" i="22"/>
  <c r="N77" i="22"/>
  <c r="N76" i="22"/>
  <c r="K72" i="22"/>
  <c r="J72" i="22"/>
  <c r="I72" i="22"/>
  <c r="N71" i="22"/>
  <c r="N70" i="22"/>
  <c r="N69" i="22"/>
  <c r="K65" i="22"/>
  <c r="J65" i="22"/>
  <c r="I65" i="22"/>
  <c r="N64" i="22"/>
  <c r="N63" i="22"/>
  <c r="N62" i="22"/>
  <c r="N61" i="22"/>
  <c r="N60" i="22"/>
  <c r="N59" i="22"/>
  <c r="N58" i="22"/>
  <c r="N37" i="22"/>
  <c r="N32" i="22"/>
  <c r="I10" i="22" s="1"/>
  <c r="N27" i="22"/>
  <c r="H10" i="22" s="1"/>
  <c r="N22" i="22"/>
  <c r="J10" i="22"/>
  <c r="G10" i="22"/>
  <c r="F10" i="22"/>
  <c r="E10" i="22"/>
  <c r="C10" i="22"/>
  <c r="E5" i="22"/>
  <c r="E4" i="22"/>
  <c r="A10" i="31"/>
  <c r="E16" i="31"/>
  <c r="D20" i="27"/>
  <c r="E16" i="29"/>
  <c r="A10" i="28"/>
  <c r="D14" i="24"/>
  <c r="D14" i="31"/>
  <c r="D20" i="30"/>
  <c r="D14" i="25"/>
  <c r="A10" i="27"/>
  <c r="D14" i="23"/>
  <c r="E16" i="30"/>
  <c r="D20" i="31"/>
  <c r="E18" i="27"/>
  <c r="E16" i="27"/>
  <c r="E16" i="28"/>
  <c r="E18" i="28"/>
  <c r="D20" i="29"/>
  <c r="D20" i="28"/>
  <c r="D14" i="22"/>
  <c r="A10" i="30"/>
  <c r="E18" i="29"/>
  <c r="E18" i="30"/>
  <c r="A10" i="29"/>
  <c r="D14" i="26"/>
  <c r="N72" i="23" l="1"/>
  <c r="N73" i="23" s="1"/>
  <c r="N94" i="23" s="1"/>
  <c r="N65" i="24"/>
  <c r="N66" i="24" s="1"/>
  <c r="N93" i="24" s="1"/>
  <c r="N80" i="24"/>
  <c r="N95" i="24" s="1"/>
  <c r="N40" i="26"/>
  <c r="N92" i="26" s="1"/>
  <c r="N65" i="26"/>
  <c r="N66" i="26" s="1"/>
  <c r="N93" i="26" s="1"/>
  <c r="N80" i="26"/>
  <c r="N95" i="26" s="1"/>
  <c r="N65" i="25"/>
  <c r="N66" i="25" s="1"/>
  <c r="N93" i="25" s="1"/>
  <c r="N80" i="25"/>
  <c r="N95" i="25" s="1"/>
  <c r="N72" i="22"/>
  <c r="N73" i="22" s="1"/>
  <c r="N94" i="22" s="1"/>
  <c r="N40" i="25"/>
  <c r="N92" i="25" s="1"/>
  <c r="I10" i="24"/>
  <c r="N10" i="24" s="1"/>
  <c r="N40" i="24"/>
  <c r="N92" i="24" s="1"/>
  <c r="N40" i="23"/>
  <c r="N92" i="23" s="1"/>
  <c r="N80" i="23"/>
  <c r="N95" i="23" s="1"/>
  <c r="N97" i="31"/>
  <c r="N97" i="30"/>
  <c r="N10" i="23"/>
  <c r="N65" i="23"/>
  <c r="N66" i="23" s="1"/>
  <c r="N93" i="23" s="1"/>
  <c r="N72" i="24"/>
  <c r="N73" i="24" s="1"/>
  <c r="N94" i="24" s="1"/>
  <c r="N72" i="25"/>
  <c r="N73" i="25" s="1"/>
  <c r="N94" i="25" s="1"/>
  <c r="N72" i="26"/>
  <c r="N73" i="26" s="1"/>
  <c r="N94" i="26" s="1"/>
  <c r="N97" i="27"/>
  <c r="N65" i="22"/>
  <c r="N66" i="22" s="1"/>
  <c r="N93" i="22" s="1"/>
  <c r="N80" i="22"/>
  <c r="N95" i="22" s="1"/>
  <c r="N40" i="22"/>
  <c r="N92" i="22" s="1"/>
  <c r="N10" i="22"/>
  <c r="N10" i="26"/>
  <c r="N10" i="25"/>
  <c r="N96" i="21"/>
  <c r="N88" i="21"/>
  <c r="I79" i="21"/>
  <c r="N78" i="21"/>
  <c r="N77" i="21"/>
  <c r="N76" i="21"/>
  <c r="K72" i="21"/>
  <c r="J72" i="21"/>
  <c r="I72" i="21"/>
  <c r="N71" i="21"/>
  <c r="N70" i="21"/>
  <c r="N69" i="21"/>
  <c r="K65" i="21"/>
  <c r="J65" i="21"/>
  <c r="I65" i="21"/>
  <c r="N64" i="21"/>
  <c r="N63" i="21"/>
  <c r="N62" i="21"/>
  <c r="N61" i="21"/>
  <c r="N60" i="21"/>
  <c r="N59" i="21"/>
  <c r="N58" i="21"/>
  <c r="N37" i="21"/>
  <c r="J10" i="21" s="1"/>
  <c r="N32" i="21"/>
  <c r="N27" i="21"/>
  <c r="H10" i="21" s="1"/>
  <c r="N22" i="21"/>
  <c r="G10" i="21"/>
  <c r="F10" i="21"/>
  <c r="E10" i="21"/>
  <c r="C10" i="21"/>
  <c r="E5" i="21"/>
  <c r="E4" i="21"/>
  <c r="P2" i="21"/>
  <c r="N96" i="20"/>
  <c r="N88" i="20"/>
  <c r="I79" i="20"/>
  <c r="N78" i="20"/>
  <c r="N77" i="20"/>
  <c r="N76" i="20"/>
  <c r="K72" i="20"/>
  <c r="J72" i="20"/>
  <c r="I72" i="20"/>
  <c r="N71" i="20"/>
  <c r="N70" i="20"/>
  <c r="N69" i="20"/>
  <c r="K65" i="20"/>
  <c r="J65" i="20"/>
  <c r="I65" i="20"/>
  <c r="N64" i="20"/>
  <c r="N63" i="20"/>
  <c r="N62" i="20"/>
  <c r="N61" i="20"/>
  <c r="N60" i="20"/>
  <c r="N59" i="20"/>
  <c r="N58" i="20"/>
  <c r="N37" i="20"/>
  <c r="N32" i="20"/>
  <c r="N27" i="20"/>
  <c r="H10" i="20" s="1"/>
  <c r="N22" i="20"/>
  <c r="J10" i="20"/>
  <c r="I10" i="20"/>
  <c r="G10" i="20"/>
  <c r="F10" i="20"/>
  <c r="E10" i="20"/>
  <c r="C10" i="20"/>
  <c r="E5" i="20"/>
  <c r="E4" i="20"/>
  <c r="N96" i="19"/>
  <c r="N88" i="19"/>
  <c r="I79" i="19"/>
  <c r="N78" i="19"/>
  <c r="N77" i="19"/>
  <c r="N76" i="19"/>
  <c r="K72" i="19"/>
  <c r="J72" i="19"/>
  <c r="I72" i="19"/>
  <c r="N71" i="19"/>
  <c r="N70" i="19"/>
  <c r="N69" i="19"/>
  <c r="K65" i="19"/>
  <c r="J65" i="19"/>
  <c r="I65" i="19"/>
  <c r="N64" i="19"/>
  <c r="N63" i="19"/>
  <c r="N62" i="19"/>
  <c r="N61" i="19"/>
  <c r="N60" i="19"/>
  <c r="N59" i="19"/>
  <c r="N58" i="19"/>
  <c r="N37" i="19"/>
  <c r="J10" i="19" s="1"/>
  <c r="N32" i="19"/>
  <c r="I10" i="19" s="1"/>
  <c r="N27" i="19"/>
  <c r="H10" i="19" s="1"/>
  <c r="N22" i="19"/>
  <c r="G10" i="19"/>
  <c r="F10" i="19"/>
  <c r="E10" i="19"/>
  <c r="C10" i="19"/>
  <c r="E5" i="19"/>
  <c r="E4" i="19"/>
  <c r="P2" i="19"/>
  <c r="N96" i="18"/>
  <c r="N88" i="18"/>
  <c r="I79" i="18"/>
  <c r="N78" i="18"/>
  <c r="N77" i="18"/>
  <c r="N76" i="18"/>
  <c r="K72" i="18"/>
  <c r="J72" i="18"/>
  <c r="I72" i="18"/>
  <c r="N71" i="18"/>
  <c r="N70" i="18"/>
  <c r="N69" i="18"/>
  <c r="K65" i="18"/>
  <c r="J65" i="18"/>
  <c r="I65" i="18"/>
  <c r="N64" i="18"/>
  <c r="N63" i="18"/>
  <c r="N62" i="18"/>
  <c r="N61" i="18"/>
  <c r="N60" i="18"/>
  <c r="N59" i="18"/>
  <c r="N58" i="18"/>
  <c r="N37" i="18"/>
  <c r="J10" i="18" s="1"/>
  <c r="N32" i="18"/>
  <c r="I10" i="18" s="1"/>
  <c r="N27" i="18"/>
  <c r="N22" i="18"/>
  <c r="G10" i="18"/>
  <c r="F10" i="18"/>
  <c r="E10" i="18"/>
  <c r="C10" i="18"/>
  <c r="E5" i="18"/>
  <c r="E4" i="18"/>
  <c r="P2" i="18"/>
  <c r="E5" i="2"/>
  <c r="E4" i="2"/>
  <c r="N37" i="2"/>
  <c r="N32" i="2"/>
  <c r="N27" i="2"/>
  <c r="N22" i="2"/>
  <c r="E16" i="26"/>
  <c r="D20" i="25"/>
  <c r="D20" i="23"/>
  <c r="A10" i="24"/>
  <c r="A10" i="23"/>
  <c r="D20" i="2"/>
  <c r="D20" i="26"/>
  <c r="D20" i="22"/>
  <c r="A10" i="26"/>
  <c r="E18" i="26"/>
  <c r="E16" i="23"/>
  <c r="A10" i="25"/>
  <c r="A10" i="22"/>
  <c r="E16" i="25"/>
  <c r="E18" i="24"/>
  <c r="E18" i="22"/>
  <c r="E16" i="24"/>
  <c r="E18" i="25"/>
  <c r="E18" i="23"/>
  <c r="E16" i="22"/>
  <c r="D14" i="20"/>
  <c r="D20" i="24"/>
  <c r="E16" i="18"/>
  <c r="E16" i="21"/>
  <c r="D14" i="19"/>
  <c r="N97" i="24" l="1"/>
  <c r="N97" i="26"/>
  <c r="N80" i="18"/>
  <c r="N95" i="18" s="1"/>
  <c r="N72" i="19"/>
  <c r="N73" i="19" s="1"/>
  <c r="N94" i="19" s="1"/>
  <c r="N65" i="20"/>
  <c r="N66" i="20" s="1"/>
  <c r="N93" i="20" s="1"/>
  <c r="N72" i="20"/>
  <c r="N73" i="20" s="1"/>
  <c r="N94" i="20" s="1"/>
  <c r="N80" i="20"/>
  <c r="N95" i="20" s="1"/>
  <c r="N80" i="19"/>
  <c r="N95" i="19" s="1"/>
  <c r="N65" i="21"/>
  <c r="N66" i="21" s="1"/>
  <c r="N93" i="21" s="1"/>
  <c r="N80" i="21"/>
  <c r="N95" i="21" s="1"/>
  <c r="N97" i="22"/>
  <c r="N97" i="25"/>
  <c r="N97" i="23"/>
  <c r="N65" i="18"/>
  <c r="N66" i="18" s="1"/>
  <c r="N93" i="18" s="1"/>
  <c r="N65" i="19"/>
  <c r="N66" i="19" s="1"/>
  <c r="N93" i="19" s="1"/>
  <c r="N40" i="21"/>
  <c r="N92" i="21" s="1"/>
  <c r="N40" i="19"/>
  <c r="N92" i="19" s="1"/>
  <c r="N72" i="18"/>
  <c r="N73" i="18" s="1"/>
  <c r="N94" i="18" s="1"/>
  <c r="N10" i="19"/>
  <c r="N72" i="21"/>
  <c r="N73" i="21" s="1"/>
  <c r="N94" i="21" s="1"/>
  <c r="N40" i="20"/>
  <c r="N92" i="20" s="1"/>
  <c r="N97" i="20" s="1"/>
  <c r="N10" i="20"/>
  <c r="N40" i="18"/>
  <c r="N92" i="18" s="1"/>
  <c r="N40" i="2"/>
  <c r="N10" i="21"/>
  <c r="I10" i="21"/>
  <c r="N97" i="18"/>
  <c r="H10" i="18"/>
  <c r="N10" i="18" s="1"/>
  <c r="Z2" i="1"/>
  <c r="E3" i="35" s="1"/>
  <c r="D14" i="2"/>
  <c r="D20" i="19"/>
  <c r="A10" i="18"/>
  <c r="A10" i="19"/>
  <c r="E16" i="19"/>
  <c r="E18" i="20"/>
  <c r="A10" i="21"/>
  <c r="A10" i="2"/>
  <c r="E18" i="21"/>
  <c r="A10" i="20"/>
  <c r="E18" i="19"/>
  <c r="D20" i="21"/>
  <c r="E16" i="20"/>
  <c r="D14" i="21"/>
  <c r="E16" i="2"/>
  <c r="E18" i="2"/>
  <c r="D20" i="20"/>
  <c r="D20" i="18"/>
  <c r="E18" i="18"/>
  <c r="D14" i="18"/>
  <c r="N97" i="19" l="1"/>
  <c r="E3" i="31"/>
  <c r="E3" i="30"/>
  <c r="E3" i="29"/>
  <c r="E3" i="28"/>
  <c r="E3" i="27"/>
  <c r="E3" i="26"/>
  <c r="E3" i="25"/>
  <c r="E3" i="22"/>
  <c r="E3" i="24"/>
  <c r="E3" i="23"/>
  <c r="N97" i="21"/>
  <c r="E3" i="19"/>
  <c r="E3" i="18"/>
  <c r="E3" i="20"/>
  <c r="E3" i="21"/>
  <c r="E3" i="2"/>
  <c r="Z1" i="1"/>
  <c r="E31" i="1" l="1"/>
  <c r="E30" i="1"/>
  <c r="N96" i="2" l="1"/>
  <c r="N88" i="2"/>
  <c r="I79" i="2"/>
  <c r="N78" i="2"/>
  <c r="N77" i="2"/>
  <c r="N76" i="2"/>
  <c r="K72" i="2"/>
  <c r="J72" i="2"/>
  <c r="I72" i="2"/>
  <c r="N71" i="2"/>
  <c r="N70" i="2"/>
  <c r="N69" i="2"/>
  <c r="K65" i="2"/>
  <c r="J65" i="2"/>
  <c r="I65" i="2"/>
  <c r="N64" i="2"/>
  <c r="N63" i="2"/>
  <c r="N62" i="2"/>
  <c r="N61" i="2"/>
  <c r="N60" i="2"/>
  <c r="N59" i="2"/>
  <c r="N58" i="2"/>
  <c r="H10" i="2"/>
  <c r="G10" i="2"/>
  <c r="F10" i="2"/>
  <c r="E10" i="2"/>
  <c r="C10" i="2"/>
  <c r="N72" i="2" l="1"/>
  <c r="N73" i="2" s="1"/>
  <c r="N94" i="2" s="1"/>
  <c r="N80" i="2"/>
  <c r="N95" i="2" s="1"/>
  <c r="N65" i="2"/>
  <c r="N66" i="2" s="1"/>
  <c r="N93" i="2" s="1"/>
  <c r="I10" i="2"/>
  <c r="J10" i="2"/>
  <c r="N10" i="2" l="1"/>
  <c r="N92" i="2"/>
  <c r="N97" i="2" s="1"/>
</calcChain>
</file>

<file path=xl/sharedStrings.xml><?xml version="1.0" encoding="utf-8"?>
<sst xmlns="http://schemas.openxmlformats.org/spreadsheetml/2006/main" count="1933" uniqueCount="335">
  <si>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</si>
  <si>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</si>
  <si>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</si>
  <si>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</si>
  <si>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</si>
  <si>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</si>
  <si>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</si>
  <si>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</si>
  <si>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</si>
  <si>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</si>
  <si>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</si>
  <si>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</si>
  <si>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</si>
  <si>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</si>
  <si>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</si>
  <si>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</si>
  <si>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</si>
  <si>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</si>
  <si>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</si>
  <si>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</si>
  <si>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</si>
  <si>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</si>
  <si>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</si>
  <si>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</si>
  <si>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</si>
  <si>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</si>
  <si>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</si>
  <si>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</si>
  <si>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</si>
  <si>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</si>
  <si>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</si>
  <si>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</si>
  <si>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</si>
  <si>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</si>
  <si>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</si>
  <si>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</si>
  <si>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</si>
  <si>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</si>
  <si>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</si>
  <si>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</si>
  <si>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</si>
  <si>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</si>
  <si>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</si>
  <si>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</si>
  <si>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</si>
  <si>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</si>
  <si>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</si>
  <si>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</si>
  <si>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</si>
  <si>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</si>
  <si>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</si>
  <si>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</si>
  <si>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</si>
  <si>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</si>
  <si>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</si>
  <si>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</si>
  <si>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</si>
  <si>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</si>
  <si>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</si>
  <si>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</si>
  <si>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</si>
  <si>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</si>
  <si>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</si>
  <si>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</si>
  <si>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</si>
  <si>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</si>
  <si>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</si>
  <si>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</si>
  <si>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</si>
  <si>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</si>
  <si>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</si>
  <si>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</si>
  <si>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</si>
  <si>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</si>
  <si>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</si>
  <si>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</si>
  <si>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</si>
  <si>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</si>
  <si>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</si>
  <si>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</si>
  <si>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</si>
  <si>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</si>
  <si>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</si>
  <si>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</si>
  <si>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</si>
  <si>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</si>
  <si>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</si>
  <si>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</si>
  <si>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</si>
  <si>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</si>
  <si>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</si>
  <si>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</si>
  <si>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</si>
  <si>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</si>
  <si>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</si>
  <si>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Total Evaluación</t>
  </si>
  <si>
    <t>CIENCIAS</t>
  </si>
  <si>
    <t>C-P-07-1</t>
  </si>
  <si>
    <t>ALVAREZ CASTRO</t>
  </si>
  <si>
    <t>asyialca@gmail.com</t>
  </si>
  <si>
    <t>CARRERA. 21B No.2-25  B/ PANDIGUANGO</t>
  </si>
  <si>
    <t>POPAYAN</t>
  </si>
  <si>
    <t>MATEMATICA/ UNIVERSIDAD DEL CAUCA/2009</t>
  </si>
  <si>
    <t xml:space="preserve">NO REGISTRA </t>
  </si>
  <si>
    <t>FISICA</t>
  </si>
  <si>
    <t>MÁSTER EN MODERNIZACIÓN MATEMÁTICA, ESTADISTICA Y COMPUTACION /UNIVERSIDAD PÚBLICA DE NAVARRA/2013</t>
  </si>
  <si>
    <t xml:space="preserve">MACHADO HIGUERA </t>
  </si>
  <si>
    <t>MAXIMILIANO</t>
  </si>
  <si>
    <t>3105177616 / 3134896889</t>
  </si>
  <si>
    <t>machado.maximiliano@gmail.com</t>
  </si>
  <si>
    <t>CALLE 3 No. 6-40/60 1 ETAPA IRAZU BLOQUE B APTO 301</t>
  </si>
  <si>
    <t>IBAGUE</t>
  </si>
  <si>
    <t>LICENCIADO EN MATEMATICA Y FISICA/ UNIVERSIDAD DEL TOLIMA /1995</t>
  </si>
  <si>
    <t>ESPECIALISTA EN ESTADISTICA/ UNIVERSIDAD DEL TOLIMA/1997</t>
  </si>
  <si>
    <t>MAGISTER EN INGENIERIA DE CONTROL INDUSTRIAL / UNIVERSIDAD DE IBAGUE /2010</t>
  </si>
  <si>
    <t>DOCTOR (ESTUDIOS EN CURSO ACTUALMENTE EN 5° SEMESTRE)</t>
  </si>
  <si>
    <t>ROMERO CUERO</t>
  </si>
  <si>
    <t>EDWIN</t>
  </si>
  <si>
    <t>eromero@uniquindio.edu.co</t>
  </si>
  <si>
    <t>CARRERA 19 CALLE 10 N No. 19-351 TORRES DE MARFIL BLOQUE 4 APTO 101</t>
  </si>
  <si>
    <t>ARMENIA</t>
  </si>
  <si>
    <t>LICENCIADO EN MATEMATICAS Y COMPUTACION / UNIQUINDIO/2002</t>
  </si>
  <si>
    <t>MAGISTER EN ENSEÑANZA DE LAS MATEMATICAS/ UNIVERSIDAD TECNOLOGICA DE PEREIRA/2013</t>
  </si>
  <si>
    <t>NO REGISTRA</t>
  </si>
  <si>
    <t>HUERTAS SANABRIA</t>
  </si>
  <si>
    <t>JOSE RAFAEL</t>
  </si>
  <si>
    <t>jorahus@gmail.com</t>
  </si>
  <si>
    <t>CARRERA 22D NO. 45C - 81 SOACHA CUNDINAMARCA</t>
  </si>
  <si>
    <t>BOGOTA D.C</t>
  </si>
  <si>
    <t>LICENCIADO EN MATEMATICAS/UNIVERSIDAD PEDAGOGICA NACIONAL/1996</t>
  </si>
  <si>
    <t>ESPECIALISTA EN MATEMATICA AVANZADA/UNIVERSIDAD NACIONAL DE COLOMBIA/2001</t>
  </si>
  <si>
    <t>MAGISTER EN CIENCIAS MATEMATICAS/UNIVERSIDAD NACIONAL DE COLOMBIA/2011</t>
  </si>
  <si>
    <t xml:space="preserve">RESTREPO ALAPE </t>
  </si>
  <si>
    <t>LEONARDO DUVAN</t>
  </si>
  <si>
    <t>Idrestrepo@uniquindio.edu.co</t>
  </si>
  <si>
    <t>CALLE 2 NO. 24-105 B/LA ARBOLEDA</t>
  </si>
  <si>
    <t>LICENCIADO EN MATEMATICAS Y COMPUTACION / UNIQUINDIO/2010</t>
  </si>
  <si>
    <t>MAGISTER EN BIOMATEMATICAS/UNIVERSIDAD DEL QUINDIO/2010</t>
  </si>
  <si>
    <t>CAICEDO BRAVO</t>
  </si>
  <si>
    <t>NIDIA YADIRA</t>
  </si>
  <si>
    <t>yadira0427@gmail.com</t>
  </si>
  <si>
    <t>CARRERA 83 NO. 30-34 APTO 401 B/ CIUDADELA COMFANDI</t>
  </si>
  <si>
    <t>CALI</t>
  </si>
  <si>
    <t>LICENCIADA EN MATEMATICAS /UNIVERSIDAD DE NARIÑO/2006</t>
  </si>
  <si>
    <t>MAGISTER EN CIENCIAS MATEMATICAS/UNIVERSIDAD DEL VALLE/2011</t>
  </si>
  <si>
    <t>CHAMORRO IBARRA</t>
  </si>
  <si>
    <t>EDWIN CESAR</t>
  </si>
  <si>
    <t>echamo@unicauca.edu.co</t>
  </si>
  <si>
    <t>CARRERA 6C NO. 27CN - 49</t>
  </si>
  <si>
    <t>LICENCIADO EN EDUCACION CON ESPECIALIDAD EN MATEMATICAS/UNIVERSIDAD DEL CAUCA/1997</t>
  </si>
  <si>
    <t>ESPECILAISTA EN MATEMATICA APLICADA/UNIVERSIDAD DEL CAUCA/2001</t>
  </si>
  <si>
    <t>MAGISTER UNIVERSITARIO EN MATEMATICA AVANZADA/UNIVERSIDAD AUTONOMA DE BARCELONA/2012</t>
  </si>
  <si>
    <t xml:space="preserve">RONDON SANTOS </t>
  </si>
  <si>
    <t>MARIO AURELIO</t>
  </si>
  <si>
    <t>3006500324/2664897</t>
  </si>
  <si>
    <t>marondonsa@unal.edu.co</t>
  </si>
  <si>
    <t>CALLE 38 NO. 11-53 B/ GAITAN</t>
  </si>
  <si>
    <t>PROFESIONAL EN MATEMATICAS CON ENFASIS EN ESTADISTICA/UNIVERSIDAD DEL TOLIMA/2002</t>
  </si>
  <si>
    <t>MAGISTER EN CIENCIAS MATEMATICAS/UNIVERSIDAD NACIONAL DE COLOMBIA/2012</t>
  </si>
  <si>
    <t>SORA ARCOS</t>
  </si>
  <si>
    <t>ADRIANA MARIA</t>
  </si>
  <si>
    <t>3115548895/7433582</t>
  </si>
  <si>
    <t>amsa149@hotmail.com</t>
  </si>
  <si>
    <t>TRANSVERSAL 18 NO. 18A - 35</t>
  </si>
  <si>
    <t>TUNJA</t>
  </si>
  <si>
    <t>LICENCIADO EN CIENCIAS DE LA EDUCACION MATEMATICAS/ UNIVERSIDAD PEDAGOGICA Y TECNOLOGICA DE COLOMBIA/2005</t>
  </si>
  <si>
    <t>MAGISTER EN CIENCIAS MATEMATICAS/UNIVERSIDAD NACIONAL DE COLOMBIA/ 2012</t>
  </si>
  <si>
    <t>ROSERO BRAVO</t>
  </si>
  <si>
    <t>GERMAN EDUARDO</t>
  </si>
  <si>
    <t>groserob@gmail.com</t>
  </si>
  <si>
    <t>CALLE 16 NO. 32-41 APTO 201 BARRIO SAN ANDRES</t>
  </si>
  <si>
    <t>PASTO</t>
  </si>
  <si>
    <t>LICENCIADO EN MATEMATICAS/UNIVERSIDAD DE NARIÑO/1994</t>
  </si>
  <si>
    <t>MAESTRIA EN MODELOS DE ENSEÑANZA PROBLEMÁTICA/1998/ MESTRIA EN CIENCIAS ESTADISTICAS/UNIVERSIDAD NACIONAL DE COLOMBIA /2010</t>
  </si>
  <si>
    <t>CARDONA HURTADO</t>
  </si>
  <si>
    <t>OSCAR ABEL</t>
  </si>
  <si>
    <t>Oach76@hotmail.com</t>
  </si>
  <si>
    <t>APTO 304 BLAQUE 3 B/ ENTRE RIOS</t>
  </si>
  <si>
    <t>PROFESIONAL EN MATEMATICAS CON ENFASIS EN ESTADISTICA/UNIVERSIDAD DEL TOLIMA/2006</t>
  </si>
  <si>
    <t>ESPECIALISTA EN MATEMATICAS AVANZADAS/UNIVERSIDAD DEL TOLIMA/2011</t>
  </si>
  <si>
    <t>MAGISTER EN MATEMATICAS APLICADAS/UNIVERSIDAD EAFIT/2014</t>
  </si>
  <si>
    <t>DOCTORADO EN ENSEÑANZA DE LAS CIENCIAS, MENCION MATEMATICA/UNIVERSIDAD NACIONAL DEL CENTRO DE LA PROVINCIA DE BUENOS AIRES (ARGENTINA)/ ACTUAMENTE EN CURSO</t>
  </si>
  <si>
    <t>SUAREZ MOTATO</t>
  </si>
  <si>
    <t>JOHANN JEIVER</t>
  </si>
  <si>
    <t>jsmotato@gmail.com</t>
  </si>
  <si>
    <t>CALLE 28 NO 86-29 CONJUNTO RESIDENCIAL CASAGRANDE SUR I CASA 41</t>
  </si>
  <si>
    <t>MATEMATICO/UNIVERSIDAD DEL VALLE/2004</t>
  </si>
  <si>
    <t>TRULILLO SALAZAR</t>
  </si>
  <si>
    <t>CARLOS ANDRES</t>
  </si>
  <si>
    <t>catrujillo@uniquindio.edu.co</t>
  </si>
  <si>
    <t>CALLE 35 NO 23-28 B/ SANTANDER</t>
  </si>
  <si>
    <t>LICENCIADO EN MATEMATICASY COMPUTACION/UNIVERSIDAD DEL QUINDIO/2004</t>
  </si>
  <si>
    <t>SE ANEXA 2 LIBRTOS(COPIAS) FUNDAMENTOS DE TRIGONOMETRIA/APLICACIONESDE LAS ECUACIONES DIFERENCIALES PARA INGENIERIA</t>
  </si>
  <si>
    <t>LOMBANA</t>
  </si>
  <si>
    <t>IVAN CAMILO</t>
  </si>
  <si>
    <t>camilolombana@yahoo.es</t>
  </si>
  <si>
    <t>MANZANA 13 CASA 6 B/ JORDAN 8 ETAPA</t>
  </si>
  <si>
    <t>LICENCIADO EN MATEMATICAS Y FISICA/ UNIVERSIDAD DEL TOLIMA/2004</t>
  </si>
  <si>
    <t>MAESTRIA  EN  MATEMATICA APLICADA/UNIVERSIDAD POLITECNICA DE VALENCIA(ESPAÑA)/2009</t>
  </si>
  <si>
    <t xml:space="preserve">ARREDONDO GARCIA </t>
  </si>
  <si>
    <t>JHON ALEXANDER</t>
  </si>
  <si>
    <t>(521) 4432527824</t>
  </si>
  <si>
    <t>alexander@matmor.unam.mx</t>
  </si>
  <si>
    <t>ANTIGUA CARRETERA A PATZCUARO 8701 COLONIA EXHACIENDA SAN JOSE DE LA HUERTA  C.P. 58089</t>
  </si>
  <si>
    <t>MORELIA MICHOACAN - MEXICO</t>
  </si>
  <si>
    <t>LICENCIADO EN FISICA /UNIVERSIDAD DISTRITAL FRANCISCO JOSE DE CALDAS /2005</t>
  </si>
  <si>
    <t>ESPECIALISTA EN MATEMATICAS APLICADAS /UNIVERSIDAD SERGIO ARBOLEDA /2007</t>
  </si>
  <si>
    <t>DOCTOR CIENCIAS MATEMATICAS /UNIVERSIDAD AUTONOMA METROPOLITANA CAMPUS IZTAPALAPA (MEXICO)</t>
  </si>
  <si>
    <t>MEDIO ELECTRONICO</t>
  </si>
  <si>
    <t>ASTRID YINNET</t>
  </si>
  <si>
    <t>UNIVERSIDAD DEL CAUCA 64 HORAS SEMESTRE A DE 2010, CÁTEDRA TOTAL 0,13 PTOS.
OCASIONAL TC SEMESTRE A DE 2010 1/2 SEMESTRE 0,25 PTOS.
OCASIONAL TC SEMESTRE B DE 2010 1 SEMESTRE 0,5
OCASIONAL TC SEMESTRE B DE 2011, 19 DÍAS 0,053 PTOS.
OCASIONAL TC SEMESTRE A Y B DE 2013, 1 PTO.
OCASIONAL TC SEMESTRE A DE 2014 A LA FECHA, 0, 08 PTOS
CORPORACIÓN AUTÓNOMA DEL CAUCA
1 SEMESTRE A 2011 TC, TOTAL 0,5
HORA CÁTEDRA 150 HORAS, PARA 0,32 PTOS.
NO REGISTRA NI CERTIFICA MÁS EXPERIENCIA DOCENTE.</t>
  </si>
  <si>
    <t xml:space="preserve">NO SE ASIGNAN PUNTOS POR POR RECONOCIMIENTOS O MENCIONES DE HONOR SÓLO POR PREMIOS RESULTADO DE LABOR ACADÉMICA. - EL CERTIFICADO DE PONENCIA NO ANEXA LA PUBLICACIÓN DE LAS MEMORIAS EN EL EVENTO. - NO PRESENTA MÁS PRODUCCIÓN INTELECTUAL SUCEPTIBLE DE ASIGNACIÓN DE PUNTOS.   </t>
  </si>
  <si>
    <t xml:space="preserve">UNIVERSIDAD LA GRAN COLOMBIA DOCENTE TIEMPO COMPLETO SEMESTRE B DE 2008 Y A Y B DE 2009: TOTAL 1,5 PTOS. 
UNIVERSIDAD PEDAGÓGICA NACIONAL DOCENTE OCASIONAL TC SEMESTRE A YB DE 1996: 1 PTO.
CATEDRÁTICO DURANTE LOS SEMESTRES A DE 1998, B DE 1999, A Y B DE 2000, A Y B DE 2001, A Y B DE 2002, B DE 2003, A Y B DE 2004, B DE 2007, A DE 2008, PARA UN TOTAL DE 3,195 HORAS QUE CORRESPONDE A MÁS DE 6 AÑOS LO CUAL EXCEDE EL TOTAL DE PUNTOS. </t>
  </si>
  <si>
    <t xml:space="preserve">UNIVERSIDAD FRANCISCO JOSÉ DE CALDAS, UNIVERSIDAD LA GRAN COLOMBIA  Y UNIVERSIDAD DE LOS LLANOS, UNIVERSIDAD ANTONIO NARI{O, UNIVERSIDAD NACIONAL DOCENTE POR HORAS Y DOCENTE DE TIEMPPO COMPLETO, EXCEDE EL TOTAL DE PUNTOS, SE RECONOCE LA EXPERICIENCIA EN DOOCENCIA POR TENER COMO PROFESIÓN LICENCIATURA.  </t>
  </si>
  <si>
    <t xml:space="preserve">REVISTA BOLETIN DE MATEMATICAS, ARTÍCULO EN REVISTA INDEXADA EN CATEGORÍA B, 2 AUTORES, TOTAL 2 PUNTOS. PONENCIA EN EL VI ENCUENTRO DE GEOMETRÍA Y SUS APLICACIONES, NO ES SUSCEPTIBLE DE ASIGNACIÓN DE PUNTOS ES DEL AÑO 1995. </t>
  </si>
  <si>
    <t>EXPERIENCIA INVESTIGATIVA EN GRUPO DE INVESTIGACIÓN EN ALGEBRA TEORÍA DE NÚMEROS Y APLICACIONES: ERM DESDE ENERO DE 2011 A LA FECHA, TOTAL DE DÍAS 1170 PARA UN TOTAL DE 3,25 PTOS. NO REGISTRA MÁS EXPERIENCIA PROFESIONAL.</t>
  </si>
  <si>
    <t xml:space="preserve">UNIVERSIDAD DEL VALLE, DOCENTE CATEDRÁTICA TOTAL 375 HORAS PUNTOS 0,78.
DOCENTE OCASIONAL TC, A LA FECHA 30 DÍAS TOTAL 0,08 PTOS.
ASISITENTE DE DOCENCIA EN MAESTRÍA Y DOCTORADO DURANTE 1200 DIAS PARA UN TOTAL DE 3, 33 PUNTOS.
UNIVERSIDAD DE NARIÑO, DOCENTE HORA CÁTEDRA   204 HORAS TOTAL 0,43 PTOS
NO REGISTRA MÁS EXPERIENCIA EN DOCENCIA UNIVERSITARIA. </t>
  </si>
  <si>
    <t xml:space="preserve">REVISTA SIGNA, UNIVERSIDAD DE NARIO, AÑO 2013, UNICA AUTORA  REVISTA NO INDEXADA POR COLCIENCIAS SE RECONOCEN PTOS PPOR PUBLLICACIONES IMPRESAS: 0,5 PTOS - .LA REVISTA INTERNATIONAL JOURNAL OF BASIC &amp; APPLIED NO SE ENCUENTRA HOMOLOGADA POR ESTA RAZÓN SE ASIGNA PUNTOS POR PUBLICACIONES IMPRESAS, 3 AUTORES, 0,5 PTOS. - PONENCIA EVENTO INTERNACIONAL CON PUBLICACION DE MEMORIAS, AÑO 2013, 2 AUTORES, 0,5 PTOS. - CONGRESO COLOMBIANO DE MATEMÁTICAS, AÑO 2013, CON PUBLICACIÓN DE MEMORIAS, 3 AUTORES, 0,2 PTOS. - ENCUENTRO NACIONAL DE ALGEBRA DE NÚMEROS, AÑO 2010, CON PUBLICACIÓ´N DE MEMORIAS, AUTORES 2, PARA 0,2 PTOS.- COLOQUIO REGIONAL DE MATEMÁTICAS NO APLICA DEBERÁ SER MÍNIMO NACIONAL.  - LAS DEMÁS QUE PRESENTA NO SON SUSCEPTIBLES DE ASIGNACIÓN DE PUNTOS. </t>
  </si>
  <si>
    <t>NO CUMPLE CON EL PERFIL - SU POSGRADO NO ES EN EL ÁREA DEL CONCURSO - NO CUMPLIÓ CON LOS REQUISITOS DE PRESENTACIÓN DE LA HOJA DE VIDA</t>
  </si>
  <si>
    <t xml:space="preserve">UNIVERSIDAD DEL CAUCA :
PROFESOR CATEDRATICO:DEL 1999 AL 2000 = 460 DIAS =0,95 PUNTOS
PROFESOR OCASIONAL TIEMPO COMPLETO: 17/10/2000 AL 25/03/2014= 980 DIAS= 2,72 PUNTOS
PROFESOR OCASIONAL MEDIO TIEMPO: 307,5 = 0,85 PUNTOS
</t>
  </si>
  <si>
    <t xml:space="preserve">CORPORACION ICICA:
PROFESOR CATEDRATICO: 103 DIAS = 0,85 PUNTOS
PROFESOR TIEMPO COMPLETO: 1998 AL 1999 = 1,68 PUNTOS
UNIVERSIDAD ANTONIO NARIÑO:
PROFESOR CATEDRATICO : 1998 AL 1999 = 894 HORAS = 1,86 PUNTOS </t>
  </si>
  <si>
    <t xml:space="preserve">UNIVERSIDAD NACIONAL: 
ESTUDIANTE  AUXILIAR  AUXILIAR : AÑO 2006 Y 2007 = 234 DIAS = 0,65 PUNTOS
UNIVERSIDAD ANTONIO NARIÑO: 
PROFESOR DE MEDIO TIEMPO: PRIMER SEMESTRE DE 2007 Y PRIMER SEMESTRE DE 2008 = 134 DIAS = 0,37 PUNTOS 
UNIVERSIDAD DE LA SALLE : 
2009 AL 2011 = 680 DIAS = 1,41 PUNTOS 
</t>
  </si>
  <si>
    <t xml:space="preserve">UNIVERSIDAD DISTRITAL FRANCISCO JOSE DE CALDAS:
PROFESOR CATEDRATICO: DEL NSEMESTRE 2 DEL 2005 AL SEMESTRE B DEL 20013 = 8 AÑOS POR LO QUE EXCEDE EL TOPE AXIMO PERMITIDO POR ESPERIENCIA EN DONCECIA 
PROFESOR CATEDRATICO: LA CERTIFICACION NO ESPECIFICA HORAS DE CATEDRA POR LO TANTO NO SE ASIGNA PUNTOS 
</t>
  </si>
  <si>
    <t xml:space="preserve">POLITECNICO CENTRAL : NO SE LE ASIGNAN PUNTOS, LA CERTIFICACION ANEXADA NO ESPECIFICA FECHA DE INICIO Y TERMINACION DEL CONTRATO.
INSTITUTO DE EDUCACION INTEGRAL PARA JOVENES Y ADULTOS : 01/07/2005 A 25/11/2007= 877 DIAS =2,43 PUNTOS.
UNIVERSIDAD DE IBAGUE :
PROFESOR CATEDRATICO: 2010  AL 2013 =4902 HORAS EXCEDIENDO EL TOPE MAXIMO PERMITIDO COMO EXPERIENCIA PREFESIONAL 
</t>
  </si>
  <si>
    <t xml:space="preserve">UNIVERSIDAD DEL TOLIMA:
PROFESOR CATEDRATICO: DEL 2007 AL 2014 : 3469 HORAS =7,22 = 5 PUNTOS EXCEDE EL TOPE MAXIMO PERMITIDO COMO EXPERIENCIA EN DOCENCIA.
 </t>
  </si>
  <si>
    <t>PONENCIAS: 
NO SE LE ASIGNAN PUNTOS POR PONENCIAS YA QUE SOLO ANEXA LOS CERTIFICADOS Y NO ADJUNTA MEMORIAS.</t>
  </si>
  <si>
    <t>UNIVERSIDAD AUTONOMA DE OCCIDENTE:
PROFESOR DE CATEDRA: DEL 2008 AL 2013 =880 HORAS =1,83 PUNTOS</t>
  </si>
  <si>
    <t xml:space="preserve">UNIVERSIDAD DEL VALLE:
PROFESOR CATEDRATICO: DESDE EL 2005 HASTA EL 2013 EXCEDIENDO EL TOPE MAXIMO AUTORIZADO COMO EXPERIENCIA EN DOCENCIA DANDO COMO RESULTADO EL EQUIVALENTE DE 5 PUNTOS 
UNIVERSIDAD ICESI: 
PROFESOR CATEDRATICO : LA CERTIFICACION NO ESPECIFICA FECHA DE INICIO Y DE TERMINACION DEL CONTRATO DE TRABAJO POR LO QUE NO SE LE ASIGNA PUNTUACION.
</t>
  </si>
  <si>
    <t>BERMUDEZ TOBON</t>
  </si>
  <si>
    <t>YAMIDT</t>
  </si>
  <si>
    <t>yamidt.bermudez@gmail.com</t>
  </si>
  <si>
    <t>CALLE ROBERT-KOCH-STRASSE 23 CODIGO POSTAL 44801</t>
  </si>
  <si>
    <t>BOCHUM-ALEMANIA</t>
  </si>
  <si>
    <t>MATEMATICO/UNIVERSIDAD DE ANTIOQUIA/ 2003</t>
  </si>
  <si>
    <t>MAESTRO EN CIENCIAS CON ESPECIALIDAD EN MATEMATICAS BASICAS/ CENTRO DE INVESTIGACION EN MATEMATICAS A.C.(MEXICO)/2007</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</si>
  <si>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</si>
  <si>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</si>
  <si>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</si>
  <si>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</si>
  <si>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</si>
  <si>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</si>
  <si>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</si>
  <si>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</si>
  <si>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</si>
  <si>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</si>
  <si>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X</t>
  </si>
  <si>
    <t>PRESELECCIONADO</t>
  </si>
  <si>
    <t>ROSERO BRAVO GERMAN EDUARDO</t>
  </si>
  <si>
    <t>VAC/BENÍTEZ/YOLANDA O.</t>
  </si>
  <si>
    <t>HUERTAS SANABRIA JOSE RAFAEL</t>
  </si>
  <si>
    <t>ESPECIALISTA EN MATEMATICA AVANZADA/UNIVERSIDAD NACIONAL DE COLOMBIA/2001
MAGISTER EN CIENCIAS MATEMATICAS/UNIVERSIDAD NACIONAL DE COLOMBIA/2011</t>
  </si>
  <si>
    <t xml:space="preserve">                                                           EVALUACIÓN DE LAS HOJAS DE VIDA PARA EL CUMPLIMIENTO DEL PERFIL DE LOS ASPIRANTES AL CÓDIGO DE CONCURSO C-P-07-1</t>
  </si>
  <si>
    <t>CARDONA HURTADO OSCAR ABEL</t>
  </si>
  <si>
    <t>ESPECIALISTA EN MATEMATICAS AVANZADAS/UNIVERSIDAD DEL TOLIMA/2011
MAGISTER EN MATEMATICAS APLICADAS/UNIVERSIDAD EAFIT/2014
OCTORADO EN ENSEÑANZA DE LAS CIENCIAS, MENCION MATEMATICA/UNIVERSIDAD NACIONAL DEL CENTRO DE LA PROVINCIA DE BUENOS AIRES (ARGENTINA)/ ACTUAMENTE EN CURSO</t>
  </si>
  <si>
    <t>CAICEDO BRAVO NIDIA YADIRA</t>
  </si>
  <si>
    <t>CHAMORRO IBARRA EDWIN CESAR</t>
  </si>
  <si>
    <t>ESPECILAISTA EN MATEMATICA APLICADA/UNIVERSIDAD DEL CAUCA/2001
MAGISTER UNIVERSITARIO EN MATEMATICA AVANZADA/UNIVERSIDAD AUTONOMA DE BARCELONA/2012</t>
  </si>
  <si>
    <t>RONDON SANTOS MARIO AURELIO</t>
  </si>
  <si>
    <t>SUAREZ MOTATO JOHANN JEIVER</t>
  </si>
  <si>
    <t>ALVAREZ CASTRO ASTRID YINNET</t>
  </si>
  <si>
    <t>MACHADO HIGUERA MAXIMILIANO</t>
  </si>
  <si>
    <t>ROMERO CUERO EDWIN</t>
  </si>
  <si>
    <t>RESTREPO ALAPE LEONARDO DUVAN</t>
  </si>
  <si>
    <t>SORA ARCOS ADRIANA MARIA</t>
  </si>
  <si>
    <t>TRULILLO SALAZAR CARLOS ANDRES</t>
  </si>
  <si>
    <t>LOMBANA IVAN CAMILO</t>
  </si>
  <si>
    <t>ARREDONDO GARCIA JHON ALEXANDER</t>
  </si>
  <si>
    <t>BERMUDEZ TOBON YAMIDT</t>
  </si>
  <si>
    <t xml:space="preserve">CIENCIAS </t>
  </si>
  <si>
    <t xml:space="preserve">LICENCIADO EN MATEMÁTICAS O LICENCIADO EN MATEMÁTICAS Y FÍSICA O MATEMÁTICO CON ÉNFASIS EN ESTADÍSTICA O MATEMÁTICO, CON MAESTRÍA O DOCTORADO EN MATEMÁTICAS, CON EXPERIENCIA EN DOCENCIA UNIVERSITARIA O INVESTIGATIVA MÍNIMA DE UN AÑO EN EL ÁREA DE LAS MATEMÁTICAS.  </t>
  </si>
  <si>
    <t>ESPECIALISTA EN MATEMATICAS APLICADAS /UNIVERSIDAD SERGIO ARBOLEDA /2007
DOCTOR CIENCIAS MATEMATICAS /UNIVERSIDAD AUTONOMA METROPOLITANA CAMPUS IZTAPALAPA (MEXICO)</t>
  </si>
  <si>
    <t>MAESTRO EN CIENCIAS CON ESPECIALIDAD EN MATEMATICAS BASICAS/ CENTRO DE INVESTIGACION EN MATEMATICAS A.C.(MEXICO)/2007
DOCTOR EN MATEMATICA/ RUPRECHT-KARLS-UNIVERSITÄT HEIDELBERG (ALEMANIA)/ ACTUALMENTE SE ENCUENTRA ESTUDIANDO</t>
  </si>
  <si>
    <r>
      <t xml:space="preserve">NO PRESELECCIONADO
</t>
    </r>
    <r>
      <rPr>
        <sz val="8"/>
        <rFont val="Arial"/>
        <family val="2"/>
      </rPr>
      <t>EL TÍTULO DE POSGRADO NO CORRESPONDE AL REQUERIDO EN EL PERFIL.</t>
    </r>
  </si>
  <si>
    <t>ESPECIALISTA EN ESTADISTICA/ UNIVERSIDAD DEL TOLIMA/1997
MAGISTER EN INGENIERIA DE CONTROL INDUSTRIAL / UNIVERSIDAD DE IBAGUE /2010 - ESTUDIOS DE DOCTORADO</t>
  </si>
  <si>
    <r>
      <t xml:space="preserve">NO PRESELECCIONADO
</t>
    </r>
    <r>
      <rPr>
        <sz val="8"/>
        <rFont val="Arial"/>
        <family val="2"/>
      </rPr>
      <t>EL TÍTULO DE POSGRADO NO CORRESPONDE AL REQUERIDO EN EL PERFIL. SU TÍTULO DE MAESTRÍA  ES EN ENSEÑANAZA DE LAS MATEMÁTICAS Y NO EN MATEMÁTICAS</t>
    </r>
  </si>
  <si>
    <r>
      <t xml:space="preserve">NO PRESELECCIONADO
</t>
    </r>
    <r>
      <rPr>
        <sz val="8"/>
        <rFont val="Arial"/>
        <family val="2"/>
      </rPr>
      <t>EL TÍTULO DE PREGRADO NO CORRESPONDE AL REQUERIDO EN EL PERFIL.</t>
    </r>
  </si>
  <si>
    <t>4917653652740-4923491792814</t>
  </si>
  <si>
    <t>ESTUDIOS DE DOCTOR EN MATEMATICA/ RUPRECHT-KARLS-UNIVERSITÄT HEIDELBERG (ALEMANIA)/ ACTUALMENTE SE ENCUENTRA ESTUDIANDO - EL CERTIFICADO NO CUMPLE CON LOS REQUISITOS DE INFORMACIÓN REQUERIDOS EN LOS TÉRMINOS DE REFERENCIA DE LA CONVOCATORIA</t>
  </si>
  <si>
    <t>EL CERTIFICADO DE DEL CIMAT SOLO SE REFIERE AL NÚMERO DE HORAS QUE NO DEBE EXCEDER UN AYUDANTE ORDINARIO Y DE CÁTEDRA MÁS NO ESTABLECE CLARAMENTE EL NÚMERO DE HORAS QUE LE FUERON ASIGNADOS EN SU CONDICIÓN NI TAMPOCO LA DEDICACIÓ.
EL CERTIFICADO DE LA EXPERIENCIA INVESTIGATIVA DE LA UNIVERSITAT HEIDELBERG, NO ESTABLECE LA DEDICACIÓN, NO CUMPLE CON LOS TÉRMINOS DE REFERENCIA DE LA CONVOCATORIA.
NO CERTIFICA MÁS EXPERIENCIA INVESTIGATIVA O PROFESIONAL QUE CUMPLA LOS REQUISITOS Y QUE SEA SUSCEPTIBLE DE ASIGNACIÓN DE PUNTOS.</t>
  </si>
  <si>
    <t>CÁTEDRA UNIVERSIDAD DE MEDELLÍN 60+120 HORAS =180 HORAS EQUIVALEN A 0,38 PTOS.
UNIVERSIDAD DE ANTIOQUIA, SÓLO SE RECONOCEN LAS HORAS ORIENTADAS A PARTIR DEL AÑO 2004, DADO QUE SU FECHA DE GRADUACIÓN DEL PREGRADO CORRESPONDE AL 15 DE DICIEMBRE DE 2003, SON 791 HORAS CÁTEDRA PARA UN EQUIVALENTE A 1,65 PTOS.
NO CERTIFICA MÁS EXPERIENCIA DOCENTE QUE CUMPLA CON LOS REQUISITOS Y QUE SEA SUSCEPTIBLE DE ASIGNACIÓN DE PUNTOS.</t>
  </si>
  <si>
    <t>LA PRODUCCIÓN INTELECTUAL QUE SE RECONOCE ES LA CORRESPONDIENTE A LAS ÚLTIMOS CINCO AÑOS, SIN EMBARGO NO SE ANEXAN NI LOS CERTIFICADOS, NI LAS PUBLICACIÓN. DE LAS MEMORIAS, NI LA PROGRAMACIÓN DE LOS EVENTOS.
LAS BECAS, MENCIONES DE HORNOR Y LOS RECONOCIMIENTOS, NO SON PREMIOS RAZÓN POR LA CUAL NO SE ASIGNANA PUNTOS POR ESTE CONCEPTO.</t>
  </si>
  <si>
    <t xml:space="preserve">COLEGIO TERESITA DE LISIEUX 
DOCENTE TIEMPO COMPLETO:
02/03/2009 AL 30/11/2009 = 273 DIAS = 0,75 PUNTOS 
COLEGIO SANTA TERESITA DE JESUS :
DOCENTE TIEMPO COMPLETO:
01/02/2006 AL 23/08/2008= 934 DIAS = 2,59 PUNTOS 
COLEGIO LA PRESENTACION :
DOCENTE TIEMPO COMPLETO:
12/07/2005 AL  30/11/ 2005= 147= 0,39 PUNTOS 
</t>
  </si>
  <si>
    <t>UNIVERSIDAD PEDAGOGICA Y TECNOLOGICA DE COLOMBIA
19/08/2008 - 12/11/2013 = 1,13  PUNTOS 
NO REGISTRA NI CERTIFICA MÁS EXPERIENCIA DOCENTE</t>
  </si>
  <si>
    <t>REVISTAS 
JP JUORNAL OF ALGEBRA, NUMBER THEORY AND APPLICATIONS/ ISSN 09725555/ CATEGORIA C /3 AUTORES = 2 PUNTOS 
 JP JUORNAL OF ALGEBRA, NUMBER THEORY AND APPLICATIONS/ ISSN 09725555/ CATEGORIA C /3 AUTORES = 2 PUNTOS
PONENCIAS 
PARTICIPACIONES Y COMPOSICIONES / EVENTO INTERNACIONAL/ II SEGUNDO ENCUENTRO DE MATEMATICAS = 05</t>
  </si>
  <si>
    <t>GIMNASIO LOS ARRAYANES 
DOCENTE : NO SE LE ASIGNA PUNTAJE LA CERTIFICACION NO ESPECIFICA FECHAS DE INICIO Y TERMINACION DEL CONTRATO 
ALDEAS INFANTILES SOS COLOMBIA - COLEGIO HERNANN GMEINER SOS :
DOCENTE :
31/01/2005 - 15/07/2005 = 165 DIAS = 0,45 PUNTOS 
SECRETARIA DEL TOLIMA 
DOCENTE TIEMPO COMPLETO 
05/07/2005 AL 02/03/2012= 2432 SEMANAS= 6,75 PUNTOS EQUIVALENTE A 5 PUNTOS 
EXCEDE EL MAXIMO REQUIRIDO POR EXPERIENCIA PROFESIONAL</t>
  </si>
  <si>
    <t xml:space="preserve">UNIVERSIDAD DEL TOLIMA 
IDEAD CATEDRATICO :SEMESTRE A DE 2006 AL SEMESTRE A 2013 = 1481 HORAS = 3,08 PUNTOS
UNIVERSIDAD COOPERATIVA:
CATEDRATICO:SEMESTRE A DEL 2010 AL SEMESTRE B DEL 2011 = 256 HORAS = 0,5 PUNTOS     
CATEDRATICO: 2012 SEMESTRE A AL SEMESTRE B 2013 = 448 HORAS = 0,9 PUNTOS </t>
  </si>
  <si>
    <t xml:space="preserve">REVISTAS 
MATHEMATICAL AND COMPUTER MODELLING /ISSN 0895-7177/ 3 AUTORES/ HOMOLOGADA / CATEGORIA A1 = 4 PUNTOS 
MATHEMATICAL AND COMPUTER MODELLING /ISSN 0895-7177/ 5 AUTORES/ HOMOLOGADA / CATEGORIA A1 = 4 PUNTOS = 2 PUNTOS </t>
  </si>
  <si>
    <t>9</t>
  </si>
  <si>
    <t>11</t>
  </si>
  <si>
    <t>12</t>
  </si>
  <si>
    <t>2</t>
  </si>
  <si>
    <t>4</t>
  </si>
  <si>
    <t>5</t>
  </si>
  <si>
    <t>7</t>
  </si>
  <si>
    <t>6</t>
  </si>
  <si>
    <t>3</t>
  </si>
  <si>
    <t>8</t>
  </si>
  <si>
    <t>1</t>
  </si>
  <si>
    <t>10</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</si>
  <si>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</si>
  <si>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</si>
  <si>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</si>
  <si>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</si>
  <si>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</si>
  <si>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</si>
  <si>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</si>
  <si>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</si>
  <si>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</si>
  <si>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</si>
  <si>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</si>
  <si>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</si>
  <si>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</si>
  <si>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</si>
  <si>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</si>
  <si>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</si>
  <si>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</si>
  <si>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</si>
  <si>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</si>
  <si>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</si>
  <si>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</si>
  <si>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</si>
  <si>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</si>
  <si>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</si>
  <si>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</si>
  <si>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</si>
  <si>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</si>
  <si>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</si>
  <si>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</si>
  <si>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</si>
  <si>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</si>
  <si>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</si>
  <si>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</si>
  <si>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</si>
  <si>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r>
      <t xml:space="preserve">NO PRESELECCIONADO
</t>
    </r>
    <r>
      <rPr>
        <sz val="9"/>
        <rFont val="Arial"/>
        <family val="2"/>
      </rPr>
      <t xml:space="preserve">SI CUMPLE EL PERFIL, SIN EMBARGO NO CUMPLE CON LOS PUNTOS MÍNIMOS REQUERIDOS PARA PRESELECCIÓN (LITERAL B) DEL ARTÍCULO 8, DEL ACUERDO 039 DE 2008) </t>
    </r>
  </si>
  <si>
    <t>REGISTRADURÍA NACIONAL DEL ESTADO CIVIL: 10 DÍAS. 
LAS DEMÁS CERTIFICACIONES NO CUMPLEN CON LO ESTABLECIDO EN LOS REQUISITOS Y PROCEDIMIENTOS DE LA CONVOCATORIA NI EN LA NORMATIVIDAD VIGENTE O ES EXPERIENCIA ADQUIRIDA ANTES DE OBTENER EL TÍTULO DE PREGRADO O NO SON LEGIBLES.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</si>
</sst>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3"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0"/>
      <color rgb="FFFF0000"/>
      <name val="Arial Narrow"/>
      <family val="2"/>
    </font>
    <font>
      <sz val="11"/>
      <color theme="0"/>
      <name val="Calibri"/>
      <family val="2"/>
    </font>
    <font>
      <b/>
      <sz val="14"/>
      <color theme="1"/>
      <name val="Arial"/>
      <family val="2"/>
    </font>
    <font>
      <b/>
      <sz val="11"/>
      <color theme="1"/>
      <name val="Arial"/>
      <family val="2"/>
    </font>
    <font>
      <b/>
      <sz val="12"/>
      <color theme="1"/>
      <name val="Arial"/>
      <family val="2"/>
    </font>
    <font>
      <sz val="9"/>
      <name val="Arial"/>
      <family val="2"/>
    </font>
    <font>
      <sz val="8"/>
      <name val="Arial"/>
      <family val="2"/>
    </font>
  </fonts>
  <fills count="7">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FFFF00"/>
        <bgColor indexed="64"/>
      </patternFill>
    </fill>
    <fill>
      <patternFill patternType="solid">
        <fgColor theme="0" tint="-0.3499862666707357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79">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0" fontId="26" fillId="0"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0" fontId="26" fillId="5" borderId="7" xfId="0" applyFont="1"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0" fontId="27" fillId="0" borderId="0" xfId="0" applyFont="1" applyFill="1" applyBorder="1"/>
    <xf numFmtId="14" fontId="27" fillId="0" borderId="0" xfId="0" applyNumberFormat="1" applyFont="1" applyFill="1" applyBorder="1"/>
    <xf numFmtId="0" fontId="30" fillId="0" borderId="0" xfId="0" applyFont="1" applyBorder="1" applyAlignment="1">
      <alignment horizontal="center"/>
    </xf>
    <xf numFmtId="0" fontId="9" fillId="6" borderId="1" xfId="4" applyFont="1" applyFill="1" applyBorder="1" applyAlignment="1">
      <alignment horizontal="center" vertical="center" wrapText="1"/>
    </xf>
    <xf numFmtId="0" fontId="17" fillId="6" borderId="1" xfId="4" applyFont="1" applyFill="1" applyBorder="1" applyAlignment="1">
      <alignment horizontal="center" vertical="center" wrapText="1"/>
    </xf>
    <xf numFmtId="0" fontId="7" fillId="0" borderId="45" xfId="4" applyFont="1" applyBorder="1" applyAlignment="1">
      <alignment horizontal="center" vertical="center" wrapText="1"/>
    </xf>
    <xf numFmtId="49" fontId="7" fillId="0" borderId="46" xfId="4" applyNumberFormat="1" applyFont="1" applyFill="1" applyBorder="1" applyAlignment="1">
      <alignment horizontal="justify" vertical="center" wrapText="1"/>
    </xf>
    <xf numFmtId="0" fontId="8" fillId="0" borderId="46" xfId="4" applyFont="1" applyBorder="1" applyAlignment="1">
      <alignment horizontal="center" vertical="center" wrapText="1"/>
    </xf>
    <xf numFmtId="2" fontId="13" fillId="0" borderId="46" xfId="4" applyNumberFormat="1" applyFont="1" applyBorder="1" applyAlignment="1">
      <alignment horizontal="center" vertical="center" wrapText="1"/>
    </xf>
    <xf numFmtId="0" fontId="9" fillId="0" borderId="47" xfId="4" applyFont="1" applyBorder="1" applyAlignment="1">
      <alignment horizontal="center" vertical="center" wrapText="1"/>
    </xf>
    <xf numFmtId="0" fontId="7" fillId="0" borderId="49" xfId="4" applyFont="1" applyBorder="1" applyAlignment="1">
      <alignment horizontal="center" vertical="center" wrapText="1"/>
    </xf>
    <xf numFmtId="49" fontId="7" fillId="0" borderId="7" xfId="4" applyNumberFormat="1" applyFont="1" applyFill="1" applyBorder="1" applyAlignment="1">
      <alignment horizontal="justify" vertical="center" wrapText="1"/>
    </xf>
    <xf numFmtId="0" fontId="8" fillId="0" borderId="7" xfId="4" applyFont="1" applyBorder="1" applyAlignment="1">
      <alignment horizontal="center" vertical="center" wrapText="1"/>
    </xf>
    <xf numFmtId="2" fontId="13" fillId="0" borderId="7" xfId="4" applyNumberFormat="1" applyFont="1" applyBorder="1" applyAlignment="1">
      <alignment horizontal="center" vertical="center" wrapText="1"/>
    </xf>
    <xf numFmtId="0" fontId="9" fillId="0" borderId="50" xfId="4" applyFont="1" applyBorder="1" applyAlignment="1">
      <alignment horizontal="center" vertical="center" wrapText="1"/>
    </xf>
    <xf numFmtId="0" fontId="8" fillId="0" borderId="52" xfId="4" applyFont="1" applyBorder="1" applyAlignment="1">
      <alignment horizontal="center" vertical="center" wrapText="1"/>
    </xf>
    <xf numFmtId="2" fontId="13" fillId="0" borderId="52" xfId="4" applyNumberFormat="1" applyFont="1" applyBorder="1" applyAlignment="1">
      <alignment horizontal="center" vertical="center" wrapText="1"/>
    </xf>
    <xf numFmtId="0" fontId="9" fillId="0" borderId="53" xfId="4" applyFont="1" applyBorder="1" applyAlignment="1">
      <alignment horizontal="center" vertical="center" wrapText="1"/>
    </xf>
    <xf numFmtId="0" fontId="32"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4" fontId="0" fillId="0" borderId="0" xfId="0" applyNumberFormat="1"/>
    <xf numFmtId="0" fontId="2" fillId="0" borderId="46" xfId="0" applyFont="1" applyFill="1" applyBorder="1" applyAlignment="1">
      <alignment horizontal="center" vertical="center" wrapText="1"/>
    </xf>
    <xf numFmtId="0" fontId="7" fillId="0" borderId="51" xfId="4" applyFont="1" applyBorder="1" applyAlignment="1">
      <alignment horizontal="center" vertical="center" wrapText="1"/>
    </xf>
    <xf numFmtId="49" fontId="7" fillId="0" borderId="52" xfId="4" applyNumberFormat="1" applyFont="1" applyFill="1" applyBorder="1" applyAlignment="1">
      <alignment horizontal="justify" vertical="center" wrapText="1"/>
    </xf>
    <xf numFmtId="0" fontId="2" fillId="0" borderId="52" xfId="0" applyFont="1" applyFill="1" applyBorder="1" applyAlignment="1">
      <alignment horizontal="center" vertical="center" wrapText="1"/>
    </xf>
    <xf numFmtId="49" fontId="2" fillId="0" borderId="58" xfId="0" applyNumberFormat="1" applyFont="1" applyBorder="1" applyAlignment="1">
      <alignment vertical="center"/>
    </xf>
    <xf numFmtId="49" fontId="2" fillId="0" borderId="49" xfId="0" applyNumberFormat="1" applyFont="1" applyBorder="1" applyAlignment="1">
      <alignment vertical="center"/>
    </xf>
    <xf numFmtId="49" fontId="2" fillId="0" borderId="51" xfId="0" applyNumberFormat="1" applyFont="1" applyBorder="1" applyAlignment="1">
      <alignment vertical="center"/>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61"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7"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9" fillId="0" borderId="16"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0" fontId="7" fillId="0" borderId="4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52" xfId="4" applyFont="1" applyBorder="1" applyAlignment="1">
      <alignment horizontal="center" vertical="center" wrapText="1"/>
    </xf>
    <xf numFmtId="2" fontId="31" fillId="0" borderId="46" xfId="4" applyNumberFormat="1" applyFont="1" applyBorder="1" applyAlignment="1">
      <alignment horizontal="center" vertical="center" wrapText="1"/>
    </xf>
    <xf numFmtId="2" fontId="31" fillId="0" borderId="7" xfId="4" applyNumberFormat="1" applyFont="1" applyBorder="1" applyAlignment="1">
      <alignment horizontal="center" vertical="center" wrapText="1"/>
    </xf>
    <xf numFmtId="2" fontId="31" fillId="0" borderId="52" xfId="4" applyNumberFormat="1" applyFont="1" applyBorder="1" applyAlignment="1">
      <alignment horizontal="center" vertical="center" wrapText="1"/>
    </xf>
    <xf numFmtId="0" fontId="28" fillId="0" borderId="0" xfId="0" applyFont="1" applyBorder="1" applyAlignment="1">
      <alignment horizontal="center"/>
    </xf>
    <xf numFmtId="0" fontId="29" fillId="0" borderId="0" xfId="0" applyFont="1" applyBorder="1" applyAlignment="1">
      <alignment horizontal="center"/>
    </xf>
    <xf numFmtId="0" fontId="9" fillId="6" borderId="61" xfId="4" applyFont="1" applyFill="1" applyBorder="1" applyAlignment="1">
      <alignment horizontal="center" vertical="center" wrapText="1"/>
    </xf>
    <xf numFmtId="0" fontId="9" fillId="6" borderId="64" xfId="4" applyFont="1" applyFill="1" applyBorder="1" applyAlignment="1">
      <alignment horizontal="center" vertical="center" wrapText="1"/>
    </xf>
    <xf numFmtId="0" fontId="9" fillId="6" borderId="13" xfId="4" applyFont="1" applyFill="1" applyBorder="1" applyAlignment="1">
      <alignment horizontal="center" vertical="center" wrapText="1"/>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9" fillId="6" borderId="3" xfId="4" applyFont="1" applyFill="1" applyBorder="1" applyAlignment="1">
      <alignment horizontal="center" vertical="center" wrapText="1"/>
    </xf>
    <xf numFmtId="2" fontId="8" fillId="6" borderId="2" xfId="4" applyNumberFormat="1" applyFont="1" applyFill="1" applyBorder="1" applyAlignment="1">
      <alignment horizontal="center" vertical="center" wrapText="1"/>
    </xf>
    <xf numFmtId="2" fontId="8" fillId="6" borderId="3" xfId="4" applyNumberFormat="1"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161925</xdr:colOff>
      <xdr:row>0</xdr:row>
      <xdr:rowOff>114301</xdr:rowOff>
    </xdr:from>
    <xdr:to>
      <xdr:col>2</xdr:col>
      <xdr:colOff>666750</xdr:colOff>
      <xdr:row>2</xdr:row>
      <xdr:rowOff>133351</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14301"/>
          <a:ext cx="21621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95250</xdr:colOff>
      <xdr:row>68</xdr:row>
      <xdr:rowOff>152400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53250" cy="131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ondonsa@unal.edu.co" TargetMode="External"/><Relationship Id="rId13" Type="http://schemas.openxmlformats.org/officeDocument/2006/relationships/hyperlink" Target="mailto:catrujillo@uniquindio.edu.co" TargetMode="External"/><Relationship Id="rId3" Type="http://schemas.openxmlformats.org/officeDocument/2006/relationships/hyperlink" Target="mailto:eromero@uniquindio.edu.co" TargetMode="External"/><Relationship Id="rId7" Type="http://schemas.openxmlformats.org/officeDocument/2006/relationships/hyperlink" Target="mailto:echamo@unicauca.edu.co" TargetMode="External"/><Relationship Id="rId12" Type="http://schemas.openxmlformats.org/officeDocument/2006/relationships/hyperlink" Target="mailto:jsmotato@gmail.com" TargetMode="External"/><Relationship Id="rId17" Type="http://schemas.openxmlformats.org/officeDocument/2006/relationships/printerSettings" Target="../printerSettings/printerSettings1.bin"/><Relationship Id="rId2" Type="http://schemas.openxmlformats.org/officeDocument/2006/relationships/hyperlink" Target="mailto:machado.maximiliano@gmail.com" TargetMode="External"/><Relationship Id="rId16" Type="http://schemas.openxmlformats.org/officeDocument/2006/relationships/hyperlink" Target="mailto:yamidt.bermudez@gmail.com" TargetMode="External"/><Relationship Id="rId1" Type="http://schemas.openxmlformats.org/officeDocument/2006/relationships/hyperlink" Target="mailto:asyialca@gmail.com" TargetMode="External"/><Relationship Id="rId6" Type="http://schemas.openxmlformats.org/officeDocument/2006/relationships/hyperlink" Target="mailto:yadira0427@gmail.com" TargetMode="External"/><Relationship Id="rId11" Type="http://schemas.openxmlformats.org/officeDocument/2006/relationships/hyperlink" Target="mailto:Oach76@hotmail.com" TargetMode="External"/><Relationship Id="rId5" Type="http://schemas.openxmlformats.org/officeDocument/2006/relationships/hyperlink" Target="mailto:Idrestrepo@uniquindio.edu.co" TargetMode="External"/><Relationship Id="rId15" Type="http://schemas.openxmlformats.org/officeDocument/2006/relationships/hyperlink" Target="mailto:alexander@matmor.unam.mx" TargetMode="External"/><Relationship Id="rId10" Type="http://schemas.openxmlformats.org/officeDocument/2006/relationships/hyperlink" Target="mailto:groserob@gmail.com" TargetMode="External"/><Relationship Id="rId4" Type="http://schemas.openxmlformats.org/officeDocument/2006/relationships/hyperlink" Target="mailto:jorahus@gmail.com" TargetMode="External"/><Relationship Id="rId9" Type="http://schemas.openxmlformats.org/officeDocument/2006/relationships/hyperlink" Target="mailto:amsa149@hotmail.com" TargetMode="External"/><Relationship Id="rId14" Type="http://schemas.openxmlformats.org/officeDocument/2006/relationships/hyperlink" Target="mailto:camilolombana@yahoo.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zoomScale="80" zoomScaleNormal="80" workbookViewId="0">
      <selection activeCell="A6" sqref="A6:A55"/>
    </sheetView>
  </sheetViews>
  <sheetFormatPr baseColWidth="10" defaultRowHeight="16.5" x14ac:dyDescent="0.3"/>
  <cols>
    <col min="1" max="1" width="2.85546875" style="3" bestFit="1" customWidth="1"/>
    <col min="2" max="2" width="12.4257812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5.7109375"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221" t="s">
        <v>96</v>
      </c>
      <c r="B1" s="222"/>
      <c r="C1" s="222"/>
      <c r="D1" s="222"/>
      <c r="E1" s="222"/>
      <c r="F1" s="222"/>
      <c r="G1" s="222"/>
      <c r="H1" s="222"/>
      <c r="I1" s="222"/>
      <c r="J1" s="222"/>
      <c r="K1" s="222"/>
      <c r="L1" s="222"/>
      <c r="M1" s="222"/>
      <c r="N1" s="222"/>
      <c r="O1" s="222"/>
      <c r="P1" s="222"/>
      <c r="Q1" s="222"/>
      <c r="R1" s="222"/>
      <c r="S1" s="222"/>
      <c r="T1" s="222"/>
      <c r="U1" s="222"/>
      <c r="V1" s="222"/>
      <c r="W1" s="222"/>
      <c r="X1" s="222"/>
      <c r="Z1" s="121">
        <f>COUNTA(C:C)-1</f>
        <v>16</v>
      </c>
    </row>
    <row r="2" spans="1:26" ht="17.25" thickBot="1" x14ac:dyDescent="0.35">
      <c r="A2" s="221" t="s">
        <v>97</v>
      </c>
      <c r="B2" s="222"/>
      <c r="C2" s="222"/>
      <c r="D2" s="222"/>
      <c r="E2" s="222"/>
      <c r="F2" s="222"/>
      <c r="G2" s="222"/>
      <c r="H2" s="222"/>
      <c r="I2" s="222"/>
      <c r="J2" s="222"/>
      <c r="K2" s="222"/>
      <c r="L2" s="222"/>
      <c r="M2" s="222"/>
      <c r="N2" s="222"/>
      <c r="O2" s="222"/>
      <c r="P2" s="222"/>
      <c r="Q2" s="222"/>
      <c r="R2" s="222"/>
      <c r="S2" s="222"/>
      <c r="T2" s="222"/>
      <c r="U2" s="222"/>
      <c r="V2" s="222"/>
      <c r="W2" s="222"/>
      <c r="X2" s="222"/>
      <c r="Z2" s="1" t="str">
        <f>IF(RIGHT(LEFT(A2,FIND("-",A2)+1),1)="P","PLANTA","OCASIONAL")</f>
        <v>PLANTA</v>
      </c>
    </row>
    <row r="3" spans="1:26" s="1" customFormat="1" ht="13.5" customHeight="1" thickBot="1" x14ac:dyDescent="0.25">
      <c r="A3" s="228" t="s">
        <v>93</v>
      </c>
      <c r="B3" s="225" t="s">
        <v>91</v>
      </c>
      <c r="C3" s="225" t="s">
        <v>92</v>
      </c>
      <c r="D3" s="225" t="s">
        <v>89</v>
      </c>
      <c r="E3" s="225" t="s">
        <v>90</v>
      </c>
      <c r="F3" s="225" t="s">
        <v>0</v>
      </c>
      <c r="G3" s="225" t="s">
        <v>1</v>
      </c>
      <c r="H3" s="225" t="s">
        <v>2</v>
      </c>
      <c r="I3" s="218" t="s">
        <v>3</v>
      </c>
      <c r="J3" s="231" t="s">
        <v>4</v>
      </c>
      <c r="K3" s="232"/>
      <c r="L3" s="232"/>
      <c r="M3" s="233"/>
      <c r="N3" s="225" t="s">
        <v>5</v>
      </c>
      <c r="O3" s="225" t="s">
        <v>88</v>
      </c>
      <c r="P3" s="225" t="s">
        <v>6</v>
      </c>
      <c r="Q3" s="223" t="s">
        <v>16</v>
      </c>
      <c r="R3" s="223" t="s">
        <v>17</v>
      </c>
      <c r="S3" s="223" t="s">
        <v>18</v>
      </c>
      <c r="T3" s="223" t="s">
        <v>19</v>
      </c>
      <c r="U3" s="223" t="s">
        <v>20</v>
      </c>
      <c r="V3" s="223" t="s">
        <v>21</v>
      </c>
      <c r="W3" s="223" t="s">
        <v>22</v>
      </c>
      <c r="X3" s="218" t="s">
        <v>95</v>
      </c>
    </row>
    <row r="4" spans="1:26" s="1" customFormat="1" ht="15.75" customHeight="1" thickBot="1" x14ac:dyDescent="0.25">
      <c r="A4" s="229"/>
      <c r="B4" s="226"/>
      <c r="C4" s="226"/>
      <c r="D4" s="226"/>
      <c r="E4" s="226"/>
      <c r="F4" s="226"/>
      <c r="G4" s="226"/>
      <c r="H4" s="226"/>
      <c r="I4" s="219"/>
      <c r="J4" s="218" t="s">
        <v>7</v>
      </c>
      <c r="K4" s="123"/>
      <c r="L4" s="123" t="s">
        <v>8</v>
      </c>
      <c r="M4" s="124"/>
      <c r="N4" s="226"/>
      <c r="O4" s="226"/>
      <c r="P4" s="226"/>
      <c r="Q4" s="224"/>
      <c r="R4" s="224"/>
      <c r="S4" s="224"/>
      <c r="T4" s="224"/>
      <c r="U4" s="224"/>
      <c r="V4" s="224"/>
      <c r="W4" s="224"/>
      <c r="X4" s="219"/>
    </row>
    <row r="5" spans="1:26" s="1" customFormat="1" ht="13.5" customHeight="1" thickBot="1" x14ac:dyDescent="0.25">
      <c r="A5" s="230"/>
      <c r="B5" s="227"/>
      <c r="C5" s="227"/>
      <c r="D5" s="227"/>
      <c r="E5" s="227"/>
      <c r="F5" s="227"/>
      <c r="G5" s="227"/>
      <c r="H5" s="227"/>
      <c r="I5" s="220"/>
      <c r="J5" s="220"/>
      <c r="K5" s="124" t="s">
        <v>85</v>
      </c>
      <c r="L5" s="126" t="s">
        <v>86</v>
      </c>
      <c r="M5" s="126" t="s">
        <v>87</v>
      </c>
      <c r="N5" s="227"/>
      <c r="O5" s="227"/>
      <c r="P5" s="227"/>
      <c r="Q5" s="224"/>
      <c r="R5" s="224"/>
      <c r="S5" s="224"/>
      <c r="T5" s="224"/>
      <c r="U5" s="224"/>
      <c r="V5" s="224"/>
      <c r="W5" s="224"/>
      <c r="X5" s="220"/>
    </row>
    <row r="6" spans="1:26" s="1" customFormat="1" ht="51" x14ac:dyDescent="0.2">
      <c r="A6" s="215" t="s">
        <v>287</v>
      </c>
      <c r="B6" s="130" t="s">
        <v>94</v>
      </c>
      <c r="C6" s="125">
        <v>25292542</v>
      </c>
      <c r="D6" s="125" t="s">
        <v>98</v>
      </c>
      <c r="E6" s="175" t="s">
        <v>209</v>
      </c>
      <c r="F6" s="125">
        <v>3136588239</v>
      </c>
      <c r="G6" s="127" t="s">
        <v>99</v>
      </c>
      <c r="H6" s="125" t="s">
        <v>100</v>
      </c>
      <c r="I6" s="125" t="s">
        <v>101</v>
      </c>
      <c r="J6" s="125" t="s">
        <v>102</v>
      </c>
      <c r="K6" s="125" t="s">
        <v>103</v>
      </c>
      <c r="L6" s="125" t="s">
        <v>105</v>
      </c>
      <c r="M6" s="125" t="s">
        <v>123</v>
      </c>
      <c r="N6" s="125">
        <v>15</v>
      </c>
      <c r="O6" s="125" t="s">
        <v>104</v>
      </c>
      <c r="P6" s="128"/>
      <c r="Q6" s="131">
        <v>0</v>
      </c>
      <c r="R6" s="151">
        <v>0</v>
      </c>
      <c r="S6" s="151">
        <v>0</v>
      </c>
      <c r="T6" s="151">
        <v>0</v>
      </c>
      <c r="U6" s="151"/>
      <c r="V6" s="151"/>
      <c r="W6" s="151"/>
      <c r="X6" s="152">
        <v>0</v>
      </c>
    </row>
    <row r="7" spans="1:26" s="2" customFormat="1" ht="38.25" x14ac:dyDescent="0.2">
      <c r="A7" s="216" t="s">
        <v>288</v>
      </c>
      <c r="B7" s="133" t="s">
        <v>94</v>
      </c>
      <c r="C7" s="122">
        <v>93384090</v>
      </c>
      <c r="D7" s="122" t="s">
        <v>106</v>
      </c>
      <c r="E7" s="174" t="s">
        <v>107</v>
      </c>
      <c r="F7" s="122" t="s">
        <v>108</v>
      </c>
      <c r="G7" s="153" t="s">
        <v>109</v>
      </c>
      <c r="H7" s="122" t="s">
        <v>110</v>
      </c>
      <c r="I7" s="122" t="s">
        <v>111</v>
      </c>
      <c r="J7" s="122" t="s">
        <v>112</v>
      </c>
      <c r="K7" s="122" t="s">
        <v>113</v>
      </c>
      <c r="L7" s="122" t="s">
        <v>114</v>
      </c>
      <c r="M7" s="122" t="s">
        <v>115</v>
      </c>
      <c r="N7" s="122">
        <v>195</v>
      </c>
      <c r="O7" s="122" t="s">
        <v>104</v>
      </c>
      <c r="P7" s="129"/>
      <c r="Q7" s="132"/>
      <c r="R7" s="133"/>
      <c r="S7" s="133"/>
      <c r="T7" s="133"/>
      <c r="U7" s="133"/>
      <c r="V7" s="133"/>
      <c r="W7" s="133"/>
      <c r="X7" s="134"/>
    </row>
    <row r="8" spans="1:26" s="2" customFormat="1" ht="63.75" x14ac:dyDescent="0.2">
      <c r="A8" s="216" t="s">
        <v>289</v>
      </c>
      <c r="B8" s="133" t="s">
        <v>94</v>
      </c>
      <c r="C8" s="122">
        <v>16512197</v>
      </c>
      <c r="D8" s="122" t="s">
        <v>116</v>
      </c>
      <c r="E8" s="174" t="s">
        <v>117</v>
      </c>
      <c r="F8" s="122">
        <v>3176806535</v>
      </c>
      <c r="G8" s="153" t="s">
        <v>118</v>
      </c>
      <c r="H8" s="122" t="s">
        <v>119</v>
      </c>
      <c r="I8" s="122" t="s">
        <v>120</v>
      </c>
      <c r="J8" s="122" t="s">
        <v>121</v>
      </c>
      <c r="K8" s="122" t="s">
        <v>103</v>
      </c>
      <c r="L8" s="122" t="s">
        <v>122</v>
      </c>
      <c r="M8" s="122" t="s">
        <v>123</v>
      </c>
      <c r="N8" s="122">
        <v>30</v>
      </c>
      <c r="O8" s="122" t="s">
        <v>104</v>
      </c>
      <c r="P8" s="129" t="s">
        <v>218</v>
      </c>
      <c r="Q8" s="132"/>
      <c r="R8" s="133"/>
      <c r="S8" s="133"/>
      <c r="T8" s="133"/>
      <c r="U8" s="133"/>
      <c r="V8" s="133"/>
      <c r="W8" s="133"/>
      <c r="X8" s="134"/>
    </row>
    <row r="9" spans="1:26" s="2" customFormat="1" ht="38.25" x14ac:dyDescent="0.2">
      <c r="A9" s="216" t="s">
        <v>290</v>
      </c>
      <c r="B9" s="133" t="s">
        <v>94</v>
      </c>
      <c r="C9" s="122">
        <v>79125660</v>
      </c>
      <c r="D9" s="122" t="s">
        <v>124</v>
      </c>
      <c r="E9" s="176" t="s">
        <v>125</v>
      </c>
      <c r="F9" s="122">
        <v>3143866659</v>
      </c>
      <c r="G9" s="153" t="s">
        <v>126</v>
      </c>
      <c r="H9" s="122" t="s">
        <v>127</v>
      </c>
      <c r="I9" s="122" t="s">
        <v>128</v>
      </c>
      <c r="J9" s="122" t="s">
        <v>129</v>
      </c>
      <c r="K9" s="122" t="s">
        <v>130</v>
      </c>
      <c r="L9" s="122" t="s">
        <v>131</v>
      </c>
      <c r="M9" s="122" t="s">
        <v>123</v>
      </c>
      <c r="N9" s="122">
        <v>33</v>
      </c>
      <c r="O9" s="122" t="s">
        <v>104</v>
      </c>
      <c r="P9" s="129"/>
      <c r="Q9" s="132"/>
      <c r="R9" s="133"/>
      <c r="S9" s="133"/>
      <c r="T9" s="133"/>
      <c r="U9" s="133"/>
      <c r="V9" s="133"/>
      <c r="W9" s="133"/>
      <c r="X9" s="134"/>
    </row>
    <row r="10" spans="1:26" s="2" customFormat="1" ht="38.25" x14ac:dyDescent="0.2">
      <c r="A10" s="132"/>
      <c r="B10" s="133" t="s">
        <v>94</v>
      </c>
      <c r="C10" s="122">
        <v>4372846</v>
      </c>
      <c r="D10" s="122" t="s">
        <v>132</v>
      </c>
      <c r="E10" s="174" t="s">
        <v>133</v>
      </c>
      <c r="F10" s="122">
        <v>3136089446</v>
      </c>
      <c r="G10" s="153" t="s">
        <v>134</v>
      </c>
      <c r="H10" s="122" t="s">
        <v>135</v>
      </c>
      <c r="I10" s="122" t="s">
        <v>120</v>
      </c>
      <c r="J10" s="122" t="s">
        <v>136</v>
      </c>
      <c r="K10" s="122" t="s">
        <v>103</v>
      </c>
      <c r="L10" s="122" t="s">
        <v>137</v>
      </c>
      <c r="M10" s="122" t="s">
        <v>123</v>
      </c>
      <c r="N10" s="122">
        <v>69</v>
      </c>
      <c r="O10" s="122" t="s">
        <v>104</v>
      </c>
      <c r="P10" s="129"/>
      <c r="Q10" s="132"/>
      <c r="R10" s="133"/>
      <c r="S10" s="133"/>
      <c r="T10" s="133"/>
      <c r="U10" s="133"/>
      <c r="V10" s="133"/>
      <c r="W10" s="133"/>
      <c r="X10" s="134"/>
    </row>
    <row r="11" spans="1:26" s="1" customFormat="1" ht="38.25" x14ac:dyDescent="0.2">
      <c r="A11" s="216" t="s">
        <v>291</v>
      </c>
      <c r="B11" s="133" t="s">
        <v>94</v>
      </c>
      <c r="C11" s="122">
        <v>59313325</v>
      </c>
      <c r="D11" s="122" t="s">
        <v>138</v>
      </c>
      <c r="E11" s="176" t="s">
        <v>139</v>
      </c>
      <c r="F11" s="122">
        <v>3136171166</v>
      </c>
      <c r="G11" s="153" t="s">
        <v>140</v>
      </c>
      <c r="H11" s="122" t="s">
        <v>141</v>
      </c>
      <c r="I11" s="122" t="s">
        <v>142</v>
      </c>
      <c r="J11" s="122" t="s">
        <v>143</v>
      </c>
      <c r="K11" s="122" t="s">
        <v>103</v>
      </c>
      <c r="L11" s="122" t="s">
        <v>144</v>
      </c>
      <c r="M11" s="122" t="s">
        <v>123</v>
      </c>
      <c r="N11" s="122">
        <v>71</v>
      </c>
      <c r="O11" s="122" t="s">
        <v>104</v>
      </c>
      <c r="P11" s="129"/>
      <c r="Q11" s="135"/>
      <c r="R11" s="136"/>
      <c r="S11" s="136"/>
      <c r="T11" s="136"/>
      <c r="U11" s="136"/>
      <c r="V11" s="136"/>
      <c r="W11" s="136"/>
      <c r="X11" s="137"/>
    </row>
    <row r="12" spans="1:26" s="2" customFormat="1" ht="51" x14ac:dyDescent="0.2">
      <c r="A12" s="216" t="s">
        <v>292</v>
      </c>
      <c r="B12" s="133" t="s">
        <v>94</v>
      </c>
      <c r="C12" s="122">
        <v>18125322</v>
      </c>
      <c r="D12" s="122" t="s">
        <v>145</v>
      </c>
      <c r="E12" s="178" t="s">
        <v>146</v>
      </c>
      <c r="F12" s="122">
        <v>3118376809</v>
      </c>
      <c r="G12" s="153" t="s">
        <v>147</v>
      </c>
      <c r="H12" s="122" t="s">
        <v>148</v>
      </c>
      <c r="I12" s="122" t="s">
        <v>101</v>
      </c>
      <c r="J12" s="122" t="s">
        <v>149</v>
      </c>
      <c r="K12" s="122" t="s">
        <v>150</v>
      </c>
      <c r="L12" s="122" t="s">
        <v>151</v>
      </c>
      <c r="M12" s="122" t="s">
        <v>123</v>
      </c>
      <c r="N12" s="122">
        <v>9</v>
      </c>
      <c r="O12" s="122" t="s">
        <v>104</v>
      </c>
      <c r="P12" s="129"/>
      <c r="Q12" s="132"/>
      <c r="R12" s="133"/>
      <c r="S12" s="133"/>
      <c r="T12" s="133"/>
      <c r="U12" s="133"/>
      <c r="V12" s="133"/>
      <c r="W12" s="133"/>
      <c r="X12" s="134"/>
    </row>
    <row r="13" spans="1:26" s="2" customFormat="1" ht="38.25" x14ac:dyDescent="0.2">
      <c r="A13" s="216" t="s">
        <v>293</v>
      </c>
      <c r="B13" s="133" t="s">
        <v>94</v>
      </c>
      <c r="C13" s="122">
        <v>93406718</v>
      </c>
      <c r="D13" s="122" t="s">
        <v>152</v>
      </c>
      <c r="E13" s="176" t="s">
        <v>153</v>
      </c>
      <c r="F13" s="122" t="s">
        <v>154</v>
      </c>
      <c r="G13" s="153" t="s">
        <v>155</v>
      </c>
      <c r="H13" s="122" t="s">
        <v>156</v>
      </c>
      <c r="I13" s="122" t="s">
        <v>111</v>
      </c>
      <c r="J13" s="122" t="s">
        <v>157</v>
      </c>
      <c r="K13" s="122" t="s">
        <v>103</v>
      </c>
      <c r="L13" s="122" t="s">
        <v>158</v>
      </c>
      <c r="M13" s="122" t="s">
        <v>123</v>
      </c>
      <c r="N13" s="122">
        <v>12</v>
      </c>
      <c r="O13" s="122" t="s">
        <v>104</v>
      </c>
      <c r="P13" s="129"/>
      <c r="Q13" s="132"/>
      <c r="R13" s="133"/>
      <c r="S13" s="133"/>
      <c r="T13" s="133"/>
      <c r="U13" s="133"/>
      <c r="V13" s="133"/>
      <c r="W13" s="133"/>
      <c r="X13" s="134"/>
    </row>
    <row r="14" spans="1:26" s="2" customFormat="1" ht="51" x14ac:dyDescent="0.2">
      <c r="A14" s="216" t="s">
        <v>294</v>
      </c>
      <c r="B14" s="133" t="s">
        <v>94</v>
      </c>
      <c r="C14" s="122">
        <v>33369723</v>
      </c>
      <c r="D14" s="122" t="s">
        <v>159</v>
      </c>
      <c r="E14" s="122" t="s">
        <v>160</v>
      </c>
      <c r="F14" s="122" t="s">
        <v>161</v>
      </c>
      <c r="G14" s="153" t="s">
        <v>162</v>
      </c>
      <c r="H14" s="122" t="s">
        <v>163</v>
      </c>
      <c r="I14" s="122" t="s">
        <v>164</v>
      </c>
      <c r="J14" s="122" t="s">
        <v>165</v>
      </c>
      <c r="K14" s="122" t="s">
        <v>103</v>
      </c>
      <c r="L14" s="122" t="s">
        <v>166</v>
      </c>
      <c r="M14" s="122" t="s">
        <v>123</v>
      </c>
      <c r="N14" s="122">
        <v>47</v>
      </c>
      <c r="O14" s="122" t="s">
        <v>104</v>
      </c>
      <c r="P14" s="129"/>
      <c r="Q14" s="132"/>
      <c r="R14" s="133"/>
      <c r="S14" s="133"/>
      <c r="T14" s="133"/>
      <c r="U14" s="133"/>
      <c r="V14" s="133"/>
      <c r="W14" s="133"/>
      <c r="X14" s="134"/>
    </row>
    <row r="15" spans="1:26" s="2" customFormat="1" ht="51" x14ac:dyDescent="0.2">
      <c r="A15" s="132"/>
      <c r="B15" s="133" t="s">
        <v>94</v>
      </c>
      <c r="C15" s="122">
        <v>12981000</v>
      </c>
      <c r="D15" s="122" t="s">
        <v>167</v>
      </c>
      <c r="E15" s="174" t="s">
        <v>168</v>
      </c>
      <c r="F15" s="122">
        <v>3154643747</v>
      </c>
      <c r="G15" s="153" t="s">
        <v>169</v>
      </c>
      <c r="H15" s="122" t="s">
        <v>170</v>
      </c>
      <c r="I15" s="122" t="s">
        <v>171</v>
      </c>
      <c r="J15" s="122" t="s">
        <v>172</v>
      </c>
      <c r="K15" s="122" t="s">
        <v>103</v>
      </c>
      <c r="L15" s="122" t="s">
        <v>173</v>
      </c>
      <c r="M15" s="122" t="s">
        <v>123</v>
      </c>
      <c r="N15" s="122">
        <v>23</v>
      </c>
      <c r="O15" s="122" t="s">
        <v>104</v>
      </c>
      <c r="P15" s="129"/>
      <c r="Q15" s="132"/>
      <c r="R15" s="133"/>
      <c r="S15" s="133"/>
      <c r="T15" s="133"/>
      <c r="U15" s="133"/>
      <c r="V15" s="133"/>
      <c r="W15" s="133"/>
      <c r="X15" s="134"/>
    </row>
    <row r="16" spans="1:26" s="1" customFormat="1" ht="51" x14ac:dyDescent="0.2">
      <c r="A16" s="216" t="s">
        <v>295</v>
      </c>
      <c r="B16" s="133" t="s">
        <v>94</v>
      </c>
      <c r="C16" s="122">
        <v>5843685</v>
      </c>
      <c r="D16" s="122" t="s">
        <v>174</v>
      </c>
      <c r="E16" s="176" t="s">
        <v>175</v>
      </c>
      <c r="F16" s="122">
        <v>3164192692</v>
      </c>
      <c r="G16" s="153" t="s">
        <v>176</v>
      </c>
      <c r="H16" s="122" t="s">
        <v>177</v>
      </c>
      <c r="I16" s="122" t="s">
        <v>111</v>
      </c>
      <c r="J16" s="122" t="s">
        <v>178</v>
      </c>
      <c r="K16" s="122" t="s">
        <v>179</v>
      </c>
      <c r="L16" s="122" t="s">
        <v>180</v>
      </c>
      <c r="M16" s="122" t="s">
        <v>181</v>
      </c>
      <c r="N16" s="122">
        <v>28</v>
      </c>
      <c r="O16" s="122" t="s">
        <v>104</v>
      </c>
      <c r="P16" s="129"/>
      <c r="Q16" s="135"/>
      <c r="R16" s="136"/>
      <c r="S16" s="136"/>
      <c r="T16" s="136"/>
      <c r="U16" s="136"/>
      <c r="V16" s="136"/>
      <c r="W16" s="136"/>
      <c r="X16" s="137"/>
    </row>
    <row r="17" spans="1:24" s="2" customFormat="1" ht="63.75" x14ac:dyDescent="0.2">
      <c r="A17" s="216" t="s">
        <v>296</v>
      </c>
      <c r="B17" s="133" t="s">
        <v>94</v>
      </c>
      <c r="C17" s="122">
        <v>16285962</v>
      </c>
      <c r="D17" s="122" t="s">
        <v>182</v>
      </c>
      <c r="E17" s="176" t="s">
        <v>183</v>
      </c>
      <c r="F17" s="122">
        <v>3128711154</v>
      </c>
      <c r="G17" s="153" t="s">
        <v>184</v>
      </c>
      <c r="H17" s="122" t="s">
        <v>185</v>
      </c>
      <c r="I17" s="122" t="s">
        <v>142</v>
      </c>
      <c r="J17" s="122" t="s">
        <v>186</v>
      </c>
      <c r="K17" s="122" t="s">
        <v>103</v>
      </c>
      <c r="L17" s="122" t="s">
        <v>144</v>
      </c>
      <c r="M17" s="122" t="s">
        <v>123</v>
      </c>
      <c r="N17" s="122">
        <v>8</v>
      </c>
      <c r="O17" s="122" t="s">
        <v>104</v>
      </c>
      <c r="P17" s="129"/>
      <c r="Q17" s="132"/>
      <c r="R17" s="133"/>
      <c r="S17" s="133"/>
      <c r="T17" s="133"/>
      <c r="U17" s="133"/>
      <c r="V17" s="133"/>
      <c r="W17" s="133"/>
      <c r="X17" s="134"/>
    </row>
    <row r="18" spans="1:24" s="2" customFormat="1" ht="63.75" x14ac:dyDescent="0.2">
      <c r="A18" s="132"/>
      <c r="B18" s="133" t="s">
        <v>94</v>
      </c>
      <c r="C18" s="122">
        <v>9734313</v>
      </c>
      <c r="D18" s="122" t="s">
        <v>187</v>
      </c>
      <c r="E18" s="174" t="s">
        <v>188</v>
      </c>
      <c r="F18" s="122">
        <v>3122550887</v>
      </c>
      <c r="G18" s="153" t="s">
        <v>189</v>
      </c>
      <c r="H18" s="122" t="s">
        <v>190</v>
      </c>
      <c r="I18" s="122" t="s">
        <v>120</v>
      </c>
      <c r="J18" s="122" t="s">
        <v>191</v>
      </c>
      <c r="K18" s="122" t="s">
        <v>103</v>
      </c>
      <c r="L18" s="122" t="s">
        <v>137</v>
      </c>
      <c r="M18" s="122" t="s">
        <v>123</v>
      </c>
      <c r="N18" s="122">
        <v>299</v>
      </c>
      <c r="O18" s="122" t="s">
        <v>104</v>
      </c>
      <c r="P18" s="129" t="s">
        <v>192</v>
      </c>
      <c r="Q18" s="132"/>
      <c r="R18" s="133"/>
      <c r="S18" s="133"/>
      <c r="T18" s="133"/>
      <c r="U18" s="133"/>
      <c r="V18" s="133"/>
      <c r="W18" s="133"/>
      <c r="X18" s="134"/>
    </row>
    <row r="19" spans="1:24" s="2" customFormat="1" ht="38.25" x14ac:dyDescent="0.2">
      <c r="A19" s="216" t="s">
        <v>297</v>
      </c>
      <c r="B19" s="133" t="s">
        <v>94</v>
      </c>
      <c r="C19" s="122">
        <v>5820434</v>
      </c>
      <c r="D19" s="122" t="s">
        <v>193</v>
      </c>
      <c r="E19" s="122" t="s">
        <v>194</v>
      </c>
      <c r="F19" s="122">
        <v>3102739829</v>
      </c>
      <c r="G19" s="153" t="s">
        <v>195</v>
      </c>
      <c r="H19" s="122" t="s">
        <v>196</v>
      </c>
      <c r="I19" s="122" t="s">
        <v>111</v>
      </c>
      <c r="J19" s="122" t="s">
        <v>197</v>
      </c>
      <c r="K19" s="122" t="s">
        <v>103</v>
      </c>
      <c r="L19" s="122" t="s">
        <v>198</v>
      </c>
      <c r="M19" s="122" t="s">
        <v>123</v>
      </c>
      <c r="N19" s="122">
        <v>59</v>
      </c>
      <c r="O19" s="122" t="s">
        <v>104</v>
      </c>
      <c r="P19" s="129"/>
      <c r="Q19" s="132"/>
      <c r="R19" s="133"/>
      <c r="S19" s="133"/>
      <c r="T19" s="133"/>
      <c r="U19" s="133"/>
      <c r="V19" s="133"/>
      <c r="W19" s="133"/>
      <c r="X19" s="134"/>
    </row>
    <row r="20" spans="1:24" s="2" customFormat="1" ht="63.75" x14ac:dyDescent="0.2">
      <c r="A20" s="132"/>
      <c r="B20" s="133" t="s">
        <v>94</v>
      </c>
      <c r="C20" s="122">
        <v>80012965</v>
      </c>
      <c r="D20" s="122" t="s">
        <v>199</v>
      </c>
      <c r="E20" s="174" t="s">
        <v>200</v>
      </c>
      <c r="F20" s="122" t="s">
        <v>201</v>
      </c>
      <c r="G20" s="153" t="s">
        <v>202</v>
      </c>
      <c r="H20" s="122" t="s">
        <v>203</v>
      </c>
      <c r="I20" s="122" t="s">
        <v>204</v>
      </c>
      <c r="J20" s="122" t="s">
        <v>205</v>
      </c>
      <c r="K20" s="122" t="s">
        <v>206</v>
      </c>
      <c r="L20" s="122" t="s">
        <v>123</v>
      </c>
      <c r="M20" s="122" t="s">
        <v>207</v>
      </c>
      <c r="N20" s="122">
        <v>14</v>
      </c>
      <c r="O20" s="122" t="s">
        <v>208</v>
      </c>
      <c r="P20" s="129"/>
      <c r="Q20" s="132"/>
      <c r="R20" s="133"/>
      <c r="S20" s="133"/>
      <c r="T20" s="133"/>
      <c r="U20" s="133"/>
      <c r="V20" s="133"/>
      <c r="W20" s="133"/>
      <c r="X20" s="134"/>
    </row>
    <row r="21" spans="1:24" s="1" customFormat="1" ht="67.5" customHeight="1" x14ac:dyDescent="0.2">
      <c r="A21" s="216" t="s">
        <v>298</v>
      </c>
      <c r="B21" s="133" t="s">
        <v>94</v>
      </c>
      <c r="C21" s="122">
        <v>71142312</v>
      </c>
      <c r="D21" s="122" t="s">
        <v>228</v>
      </c>
      <c r="E21" s="122" t="s">
        <v>229</v>
      </c>
      <c r="F21" s="122" t="s">
        <v>276</v>
      </c>
      <c r="G21" s="153" t="s">
        <v>230</v>
      </c>
      <c r="H21" s="122" t="s">
        <v>231</v>
      </c>
      <c r="I21" s="122" t="s">
        <v>232</v>
      </c>
      <c r="J21" s="122" t="s">
        <v>233</v>
      </c>
      <c r="K21" s="122" t="s">
        <v>103</v>
      </c>
      <c r="L21" s="122" t="s">
        <v>234</v>
      </c>
      <c r="M21" s="122" t="s">
        <v>277</v>
      </c>
      <c r="N21" s="122">
        <v>25</v>
      </c>
      <c r="O21" s="122" t="s">
        <v>208</v>
      </c>
      <c r="P21" s="129"/>
      <c r="Q21" s="135"/>
      <c r="R21" s="136"/>
      <c r="S21" s="136"/>
      <c r="T21" s="136"/>
      <c r="U21" s="136"/>
      <c r="V21" s="136"/>
      <c r="W21" s="136"/>
      <c r="X21" s="137"/>
    </row>
    <row r="22" spans="1:24" s="2" customFormat="1" ht="12.75" x14ac:dyDescent="0.2">
      <c r="A22" s="216" t="s">
        <v>299</v>
      </c>
      <c r="B22" s="133"/>
      <c r="C22" s="122"/>
      <c r="D22" s="122"/>
      <c r="E22" s="122"/>
      <c r="F22" s="122"/>
      <c r="G22" s="122"/>
      <c r="H22" s="122"/>
      <c r="I22" s="122"/>
      <c r="J22" s="122"/>
      <c r="K22" s="122"/>
      <c r="L22" s="122"/>
      <c r="M22" s="122"/>
      <c r="N22" s="122"/>
      <c r="O22" s="122"/>
      <c r="P22" s="129"/>
      <c r="Q22" s="132"/>
      <c r="R22" s="133"/>
      <c r="S22" s="133"/>
      <c r="T22" s="133"/>
      <c r="U22" s="133"/>
      <c r="V22" s="133"/>
      <c r="W22" s="133"/>
      <c r="X22" s="134"/>
    </row>
    <row r="23" spans="1:24" s="2" customFormat="1" ht="12.75" x14ac:dyDescent="0.2">
      <c r="A23" s="216" t="s">
        <v>300</v>
      </c>
      <c r="B23" s="133"/>
      <c r="C23" s="122"/>
      <c r="D23" s="122"/>
      <c r="E23" s="122"/>
      <c r="F23" s="122"/>
      <c r="G23" s="122"/>
      <c r="H23" s="122"/>
      <c r="I23" s="122"/>
      <c r="J23" s="122"/>
      <c r="K23" s="122"/>
      <c r="L23" s="122"/>
      <c r="M23" s="122"/>
      <c r="N23" s="122"/>
      <c r="O23" s="122"/>
      <c r="P23" s="129"/>
      <c r="Q23" s="132"/>
      <c r="R23" s="133"/>
      <c r="S23" s="133"/>
      <c r="T23" s="133"/>
      <c r="U23" s="133"/>
      <c r="V23" s="133"/>
      <c r="W23" s="133"/>
      <c r="X23" s="134"/>
    </row>
    <row r="24" spans="1:24" s="2" customFormat="1" ht="12.75" x14ac:dyDescent="0.2">
      <c r="A24" s="216" t="s">
        <v>301</v>
      </c>
      <c r="B24" s="133"/>
      <c r="C24" s="122"/>
      <c r="D24" s="122"/>
      <c r="E24" s="122"/>
      <c r="F24" s="122"/>
      <c r="G24" s="122"/>
      <c r="H24" s="122"/>
      <c r="I24" s="122"/>
      <c r="J24" s="122"/>
      <c r="K24" s="122"/>
      <c r="L24" s="122"/>
      <c r="M24" s="122"/>
      <c r="N24" s="122"/>
      <c r="O24" s="122"/>
      <c r="P24" s="129"/>
      <c r="Q24" s="132"/>
      <c r="R24" s="133"/>
      <c r="S24" s="133"/>
      <c r="T24" s="133"/>
      <c r="U24" s="133"/>
      <c r="V24" s="133"/>
      <c r="W24" s="133"/>
      <c r="X24" s="134"/>
    </row>
    <row r="25" spans="1:24" s="2" customFormat="1" ht="12.75" x14ac:dyDescent="0.2">
      <c r="A25" s="216" t="s">
        <v>302</v>
      </c>
      <c r="B25" s="133"/>
      <c r="C25" s="122"/>
      <c r="D25" s="122"/>
      <c r="E25" s="122"/>
      <c r="F25" s="122"/>
      <c r="G25" s="122"/>
      <c r="H25" s="122"/>
      <c r="I25" s="122"/>
      <c r="J25" s="122"/>
      <c r="K25" s="122"/>
      <c r="L25" s="122"/>
      <c r="M25" s="122"/>
      <c r="N25" s="122"/>
      <c r="O25" s="122"/>
      <c r="P25" s="129"/>
      <c r="Q25" s="132"/>
      <c r="R25" s="133"/>
      <c r="S25" s="133"/>
      <c r="T25" s="133"/>
      <c r="U25" s="133"/>
      <c r="V25" s="133"/>
      <c r="W25" s="133"/>
      <c r="X25" s="134"/>
    </row>
    <row r="26" spans="1:24" x14ac:dyDescent="0.3">
      <c r="A26" s="216" t="s">
        <v>303</v>
      </c>
      <c r="B26" s="138"/>
      <c r="C26" s="139"/>
      <c r="D26" s="139"/>
      <c r="E26" s="140"/>
      <c r="F26" s="140"/>
      <c r="G26" s="140"/>
      <c r="H26" s="140"/>
      <c r="I26" s="140"/>
      <c r="J26" s="138"/>
      <c r="K26" s="138"/>
      <c r="L26" s="138"/>
      <c r="M26" s="138"/>
      <c r="N26" s="138"/>
      <c r="O26" s="138"/>
      <c r="P26" s="141"/>
      <c r="Q26" s="142"/>
      <c r="R26" s="138"/>
      <c r="S26" s="138"/>
      <c r="T26" s="138"/>
      <c r="U26" s="138"/>
      <c r="V26" s="138"/>
      <c r="W26" s="138"/>
      <c r="X26" s="143"/>
    </row>
    <row r="27" spans="1:24" x14ac:dyDescent="0.3">
      <c r="A27" s="216" t="s">
        <v>304</v>
      </c>
      <c r="B27" s="138"/>
      <c r="C27" s="139"/>
      <c r="D27" s="139"/>
      <c r="E27" s="140"/>
      <c r="F27" s="140"/>
      <c r="G27" s="140"/>
      <c r="H27" s="140"/>
      <c r="I27" s="140"/>
      <c r="J27" s="138"/>
      <c r="K27" s="138"/>
      <c r="L27" s="138"/>
      <c r="M27" s="138"/>
      <c r="N27" s="138"/>
      <c r="O27" s="138"/>
      <c r="P27" s="141"/>
      <c r="Q27" s="142"/>
      <c r="R27" s="138"/>
      <c r="S27" s="138"/>
      <c r="T27" s="138"/>
      <c r="U27" s="138"/>
      <c r="V27" s="138"/>
      <c r="W27" s="138"/>
      <c r="X27" s="143"/>
    </row>
    <row r="28" spans="1:24" x14ac:dyDescent="0.3">
      <c r="A28" s="216" t="s">
        <v>305</v>
      </c>
      <c r="B28" s="138"/>
      <c r="C28" s="139"/>
      <c r="D28" s="139"/>
      <c r="E28" s="140"/>
      <c r="F28" s="140"/>
      <c r="G28" s="140"/>
      <c r="H28" s="140"/>
      <c r="I28" s="140"/>
      <c r="J28" s="138"/>
      <c r="K28" s="138"/>
      <c r="L28" s="138"/>
      <c r="M28" s="138"/>
      <c r="N28" s="138"/>
      <c r="O28" s="138"/>
      <c r="P28" s="141"/>
      <c r="Q28" s="142"/>
      <c r="R28" s="138"/>
      <c r="S28" s="138"/>
      <c r="T28" s="138"/>
      <c r="U28" s="138"/>
      <c r="V28" s="138"/>
      <c r="W28" s="138"/>
      <c r="X28" s="143"/>
    </row>
    <row r="29" spans="1:24" x14ac:dyDescent="0.3">
      <c r="A29" s="216" t="s">
        <v>306</v>
      </c>
      <c r="B29" s="138"/>
      <c r="C29" s="139"/>
      <c r="D29" s="139"/>
      <c r="E29" s="140"/>
      <c r="F29" s="140"/>
      <c r="G29" s="140"/>
      <c r="H29" s="140"/>
      <c r="I29" s="140"/>
      <c r="J29" s="138"/>
      <c r="K29" s="138"/>
      <c r="L29" s="138"/>
      <c r="M29" s="138"/>
      <c r="N29" s="138"/>
      <c r="O29" s="138"/>
      <c r="P29" s="141"/>
      <c r="Q29" s="142"/>
      <c r="R29" s="138"/>
      <c r="S29" s="138"/>
      <c r="T29" s="138"/>
      <c r="U29" s="138"/>
      <c r="V29" s="138"/>
      <c r="W29" s="138"/>
      <c r="X29" s="143"/>
    </row>
    <row r="30" spans="1:24" x14ac:dyDescent="0.3">
      <c r="A30" s="216" t="s">
        <v>307</v>
      </c>
      <c r="B30" s="138"/>
      <c r="C30" s="139"/>
      <c r="D30" s="139"/>
      <c r="E30" s="140" t="str">
        <f>TRIM(RIGHT(SUBSTITUTE(E29,"-", REPT("-",LEN(E29))),LEN(E29)))</f>
        <v/>
      </c>
      <c r="F30" s="140"/>
      <c r="G30" s="140"/>
      <c r="H30" s="140"/>
      <c r="I30" s="140"/>
      <c r="J30" s="138"/>
      <c r="K30" s="138"/>
      <c r="L30" s="138"/>
      <c r="M30" s="138"/>
      <c r="N30" s="138"/>
      <c r="O30" s="138"/>
      <c r="P30" s="141"/>
      <c r="Q30" s="142"/>
      <c r="R30" s="138"/>
      <c r="S30" s="138"/>
      <c r="T30" s="138"/>
      <c r="U30" s="138"/>
      <c r="V30" s="138"/>
      <c r="W30" s="138"/>
      <c r="X30" s="143"/>
    </row>
    <row r="31" spans="1:24" x14ac:dyDescent="0.3">
      <c r="A31" s="216" t="s">
        <v>308</v>
      </c>
      <c r="B31" s="138"/>
      <c r="C31" s="139"/>
      <c r="D31" s="139"/>
      <c r="E31" s="144" t="str">
        <f>RIGHT(E29,1)</f>
        <v/>
      </c>
      <c r="F31" s="140"/>
      <c r="G31" s="140"/>
      <c r="H31" s="140"/>
      <c r="I31" s="140"/>
      <c r="J31" s="138"/>
      <c r="K31" s="138"/>
      <c r="L31" s="138"/>
      <c r="M31" s="138"/>
      <c r="N31" s="138"/>
      <c r="O31" s="138"/>
      <c r="P31" s="141"/>
      <c r="Q31" s="142"/>
      <c r="R31" s="138"/>
      <c r="S31" s="138"/>
      <c r="T31" s="138"/>
      <c r="U31" s="138"/>
      <c r="V31" s="138"/>
      <c r="W31" s="138"/>
      <c r="X31" s="143"/>
    </row>
    <row r="32" spans="1:24" x14ac:dyDescent="0.3">
      <c r="A32" s="216" t="s">
        <v>309</v>
      </c>
      <c r="B32" s="138"/>
      <c r="C32" s="139"/>
      <c r="D32" s="139"/>
      <c r="E32" s="140"/>
      <c r="F32" s="140"/>
      <c r="G32" s="140"/>
      <c r="H32" s="140"/>
      <c r="I32" s="140"/>
      <c r="J32" s="138"/>
      <c r="K32" s="138"/>
      <c r="L32" s="138"/>
      <c r="M32" s="138"/>
      <c r="N32" s="138"/>
      <c r="O32" s="138"/>
      <c r="P32" s="141"/>
      <c r="Q32" s="142"/>
      <c r="R32" s="138"/>
      <c r="S32" s="138"/>
      <c r="T32" s="138"/>
      <c r="U32" s="138"/>
      <c r="V32" s="138"/>
      <c r="W32" s="138"/>
      <c r="X32" s="143"/>
    </row>
    <row r="33" spans="1:24" x14ac:dyDescent="0.3">
      <c r="A33" s="216" t="s">
        <v>310</v>
      </c>
      <c r="B33" s="138"/>
      <c r="C33" s="139"/>
      <c r="D33" s="139"/>
      <c r="E33" s="140"/>
      <c r="F33" s="140"/>
      <c r="G33" s="140"/>
      <c r="H33" s="140"/>
      <c r="I33" s="140"/>
      <c r="J33" s="138"/>
      <c r="K33" s="138"/>
      <c r="L33" s="138"/>
      <c r="M33" s="138"/>
      <c r="N33" s="138"/>
      <c r="O33" s="138"/>
      <c r="P33" s="141"/>
      <c r="Q33" s="142"/>
      <c r="R33" s="138"/>
      <c r="S33" s="138"/>
      <c r="T33" s="138"/>
      <c r="U33" s="138"/>
      <c r="V33" s="138"/>
      <c r="W33" s="138"/>
      <c r="X33" s="143"/>
    </row>
    <row r="34" spans="1:24" x14ac:dyDescent="0.3">
      <c r="A34" s="216" t="s">
        <v>311</v>
      </c>
      <c r="B34" s="138"/>
      <c r="C34" s="139"/>
      <c r="D34" s="139"/>
      <c r="E34" s="140"/>
      <c r="F34" s="140"/>
      <c r="G34" s="140"/>
      <c r="H34" s="140"/>
      <c r="I34" s="140"/>
      <c r="J34" s="138"/>
      <c r="K34" s="138"/>
      <c r="L34" s="138"/>
      <c r="M34" s="138"/>
      <c r="N34" s="138"/>
      <c r="O34" s="138"/>
      <c r="P34" s="141"/>
      <c r="Q34" s="142"/>
      <c r="R34" s="138"/>
      <c r="S34" s="138"/>
      <c r="T34" s="138"/>
      <c r="U34" s="138"/>
      <c r="V34" s="138"/>
      <c r="W34" s="138"/>
      <c r="X34" s="143"/>
    </row>
    <row r="35" spans="1:24" x14ac:dyDescent="0.3">
      <c r="A35" s="216" t="s">
        <v>312</v>
      </c>
      <c r="B35" s="138"/>
      <c r="C35" s="139"/>
      <c r="D35" s="139"/>
      <c r="E35" s="140"/>
      <c r="F35" s="140"/>
      <c r="G35" s="140"/>
      <c r="H35" s="140"/>
      <c r="I35" s="140"/>
      <c r="J35" s="138"/>
      <c r="K35" s="138"/>
      <c r="L35" s="138"/>
      <c r="M35" s="138"/>
      <c r="N35" s="138"/>
      <c r="O35" s="138"/>
      <c r="P35" s="141"/>
      <c r="Q35" s="142"/>
      <c r="R35" s="138"/>
      <c r="S35" s="138"/>
      <c r="T35" s="138"/>
      <c r="U35" s="138"/>
      <c r="V35" s="138"/>
      <c r="W35" s="138"/>
      <c r="X35" s="143"/>
    </row>
    <row r="36" spans="1:24" x14ac:dyDescent="0.3">
      <c r="A36" s="216" t="s">
        <v>313</v>
      </c>
      <c r="B36" s="138"/>
      <c r="C36" s="139"/>
      <c r="D36" s="139"/>
      <c r="E36" s="140"/>
      <c r="F36" s="140"/>
      <c r="G36" s="140"/>
      <c r="H36" s="140"/>
      <c r="I36" s="140"/>
      <c r="J36" s="138"/>
      <c r="K36" s="138"/>
      <c r="L36" s="138"/>
      <c r="M36" s="138"/>
      <c r="N36" s="138"/>
      <c r="O36" s="138"/>
      <c r="P36" s="141"/>
      <c r="Q36" s="142"/>
      <c r="R36" s="138"/>
      <c r="S36" s="138"/>
      <c r="T36" s="138"/>
      <c r="U36" s="138"/>
      <c r="V36" s="138"/>
      <c r="W36" s="138"/>
      <c r="X36" s="143"/>
    </row>
    <row r="37" spans="1:24" x14ac:dyDescent="0.3">
      <c r="A37" s="216" t="s">
        <v>314</v>
      </c>
      <c r="B37" s="138"/>
      <c r="C37" s="139"/>
      <c r="D37" s="139"/>
      <c r="E37" s="140"/>
      <c r="F37" s="140"/>
      <c r="G37" s="140"/>
      <c r="H37" s="140"/>
      <c r="I37" s="140"/>
      <c r="J37" s="138"/>
      <c r="K37" s="138"/>
      <c r="L37" s="138"/>
      <c r="M37" s="138"/>
      <c r="N37" s="138"/>
      <c r="O37" s="138"/>
      <c r="P37" s="141"/>
      <c r="Q37" s="142"/>
      <c r="R37" s="138"/>
      <c r="S37" s="138"/>
      <c r="T37" s="138"/>
      <c r="U37" s="138"/>
      <c r="V37" s="138"/>
      <c r="W37" s="138"/>
      <c r="X37" s="143"/>
    </row>
    <row r="38" spans="1:24" x14ac:dyDescent="0.3">
      <c r="A38" s="216" t="s">
        <v>315</v>
      </c>
      <c r="B38" s="138"/>
      <c r="C38" s="139"/>
      <c r="D38" s="139"/>
      <c r="E38" s="140"/>
      <c r="F38" s="140"/>
      <c r="G38" s="140"/>
      <c r="H38" s="140"/>
      <c r="I38" s="140"/>
      <c r="J38" s="138"/>
      <c r="K38" s="138"/>
      <c r="L38" s="138"/>
      <c r="M38" s="138"/>
      <c r="N38" s="138"/>
      <c r="O38" s="138"/>
      <c r="P38" s="141"/>
      <c r="Q38" s="142"/>
      <c r="R38" s="138"/>
      <c r="S38" s="138"/>
      <c r="T38" s="138"/>
      <c r="U38" s="138"/>
      <c r="V38" s="138"/>
      <c r="W38" s="138"/>
      <c r="X38" s="143"/>
    </row>
    <row r="39" spans="1:24" x14ac:dyDescent="0.3">
      <c r="A39" s="216" t="s">
        <v>316</v>
      </c>
      <c r="B39" s="138"/>
      <c r="C39" s="139"/>
      <c r="D39" s="139"/>
      <c r="E39" s="140"/>
      <c r="F39" s="140"/>
      <c r="G39" s="140"/>
      <c r="H39" s="140"/>
      <c r="I39" s="140"/>
      <c r="J39" s="138"/>
      <c r="K39" s="138"/>
      <c r="L39" s="138"/>
      <c r="M39" s="138"/>
      <c r="N39" s="138"/>
      <c r="O39" s="138"/>
      <c r="P39" s="141"/>
      <c r="Q39" s="142"/>
      <c r="R39" s="138"/>
      <c r="S39" s="138"/>
      <c r="T39" s="138"/>
      <c r="U39" s="138"/>
      <c r="V39" s="138"/>
      <c r="W39" s="138"/>
      <c r="X39" s="143"/>
    </row>
    <row r="40" spans="1:24" x14ac:dyDescent="0.3">
      <c r="A40" s="216" t="s">
        <v>317</v>
      </c>
      <c r="B40" s="138"/>
      <c r="C40" s="139"/>
      <c r="D40" s="139"/>
      <c r="E40" s="140"/>
      <c r="F40" s="140"/>
      <c r="G40" s="140"/>
      <c r="H40" s="140"/>
      <c r="I40" s="140"/>
      <c r="J40" s="138"/>
      <c r="K40" s="138"/>
      <c r="L40" s="138"/>
      <c r="M40" s="138"/>
      <c r="N40" s="138"/>
      <c r="O40" s="138"/>
      <c r="P40" s="141"/>
      <c r="Q40" s="142"/>
      <c r="R40" s="138"/>
      <c r="S40" s="138"/>
      <c r="T40" s="138"/>
      <c r="U40" s="138"/>
      <c r="V40" s="138"/>
      <c r="W40" s="138"/>
      <c r="X40" s="143"/>
    </row>
    <row r="41" spans="1:24" x14ac:dyDescent="0.3">
      <c r="A41" s="216" t="s">
        <v>318</v>
      </c>
      <c r="B41" s="138"/>
      <c r="C41" s="139"/>
      <c r="D41" s="139"/>
      <c r="E41" s="140"/>
      <c r="F41" s="140"/>
      <c r="G41" s="140"/>
      <c r="H41" s="140"/>
      <c r="I41" s="140"/>
      <c r="J41" s="138"/>
      <c r="K41" s="138"/>
      <c r="L41" s="138"/>
      <c r="M41" s="138"/>
      <c r="N41" s="138"/>
      <c r="O41" s="138"/>
      <c r="P41" s="141"/>
      <c r="Q41" s="142"/>
      <c r="R41" s="138"/>
      <c r="S41" s="138"/>
      <c r="T41" s="138"/>
      <c r="U41" s="138"/>
      <c r="V41" s="138"/>
      <c r="W41" s="138"/>
      <c r="X41" s="143"/>
    </row>
    <row r="42" spans="1:24" x14ac:dyDescent="0.3">
      <c r="A42" s="216" t="s">
        <v>319</v>
      </c>
      <c r="B42" s="138"/>
      <c r="C42" s="139"/>
      <c r="D42" s="139"/>
      <c r="E42" s="140"/>
      <c r="F42" s="140"/>
      <c r="G42" s="140"/>
      <c r="H42" s="140"/>
      <c r="I42" s="140"/>
      <c r="J42" s="138"/>
      <c r="K42" s="138"/>
      <c r="L42" s="138"/>
      <c r="M42" s="138"/>
      <c r="N42" s="138"/>
      <c r="O42" s="138"/>
      <c r="P42" s="141"/>
      <c r="Q42" s="142"/>
      <c r="R42" s="138"/>
      <c r="S42" s="138"/>
      <c r="T42" s="138"/>
      <c r="U42" s="138"/>
      <c r="V42" s="138"/>
      <c r="W42" s="138"/>
      <c r="X42" s="143"/>
    </row>
    <row r="43" spans="1:24" x14ac:dyDescent="0.3">
      <c r="A43" s="216" t="s">
        <v>320</v>
      </c>
      <c r="B43" s="138"/>
      <c r="C43" s="139"/>
      <c r="D43" s="139"/>
      <c r="E43" s="140"/>
      <c r="F43" s="140"/>
      <c r="G43" s="140"/>
      <c r="H43" s="140"/>
      <c r="I43" s="140"/>
      <c r="J43" s="138"/>
      <c r="K43" s="138"/>
      <c r="L43" s="138"/>
      <c r="M43" s="138"/>
      <c r="N43" s="138"/>
      <c r="O43" s="138"/>
      <c r="P43" s="141"/>
      <c r="Q43" s="142"/>
      <c r="R43" s="138"/>
      <c r="S43" s="138"/>
      <c r="T43" s="138"/>
      <c r="U43" s="138"/>
      <c r="V43" s="138"/>
      <c r="W43" s="138"/>
      <c r="X43" s="143"/>
    </row>
    <row r="44" spans="1:24" x14ac:dyDescent="0.3">
      <c r="A44" s="216" t="s">
        <v>321</v>
      </c>
      <c r="B44" s="138"/>
      <c r="C44" s="139"/>
      <c r="D44" s="139"/>
      <c r="E44" s="140"/>
      <c r="F44" s="140"/>
      <c r="G44" s="140"/>
      <c r="H44" s="140"/>
      <c r="I44" s="140"/>
      <c r="J44" s="138"/>
      <c r="K44" s="138"/>
      <c r="L44" s="138"/>
      <c r="M44" s="138"/>
      <c r="N44" s="138"/>
      <c r="O44" s="138"/>
      <c r="P44" s="141"/>
      <c r="Q44" s="142"/>
      <c r="R44" s="138"/>
      <c r="S44" s="138"/>
      <c r="T44" s="138"/>
      <c r="U44" s="138"/>
      <c r="V44" s="138"/>
      <c r="W44" s="138"/>
      <c r="X44" s="143"/>
    </row>
    <row r="45" spans="1:24" x14ac:dyDescent="0.3">
      <c r="A45" s="216" t="s">
        <v>322</v>
      </c>
      <c r="B45" s="138"/>
      <c r="C45" s="139"/>
      <c r="D45" s="139"/>
      <c r="E45" s="140"/>
      <c r="F45" s="140"/>
      <c r="G45" s="140"/>
      <c r="H45" s="140"/>
      <c r="I45" s="140"/>
      <c r="J45" s="138"/>
      <c r="K45" s="138"/>
      <c r="L45" s="138"/>
      <c r="M45" s="138"/>
      <c r="N45" s="138"/>
      <c r="O45" s="138"/>
      <c r="P45" s="141"/>
      <c r="Q45" s="142"/>
      <c r="R45" s="138"/>
      <c r="S45" s="138"/>
      <c r="T45" s="138"/>
      <c r="U45" s="138"/>
      <c r="V45" s="138"/>
      <c r="W45" s="138"/>
      <c r="X45" s="143"/>
    </row>
    <row r="46" spans="1:24" x14ac:dyDescent="0.3">
      <c r="A46" s="216" t="s">
        <v>323</v>
      </c>
      <c r="B46" s="138"/>
      <c r="C46" s="139"/>
      <c r="D46" s="139"/>
      <c r="E46" s="140"/>
      <c r="F46" s="140"/>
      <c r="G46" s="140"/>
      <c r="H46" s="140"/>
      <c r="I46" s="140"/>
      <c r="J46" s="138"/>
      <c r="K46" s="138"/>
      <c r="L46" s="138"/>
      <c r="M46" s="138"/>
      <c r="N46" s="138"/>
      <c r="O46" s="138"/>
      <c r="P46" s="141"/>
      <c r="Q46" s="142"/>
      <c r="R46" s="138"/>
      <c r="S46" s="138"/>
      <c r="T46" s="138"/>
      <c r="U46" s="138"/>
      <c r="V46" s="138"/>
      <c r="W46" s="138"/>
      <c r="X46" s="143"/>
    </row>
    <row r="47" spans="1:24" x14ac:dyDescent="0.3">
      <c r="A47" s="216" t="s">
        <v>324</v>
      </c>
      <c r="B47" s="138"/>
      <c r="C47" s="139"/>
      <c r="D47" s="139"/>
      <c r="E47" s="140"/>
      <c r="F47" s="140"/>
      <c r="G47" s="140"/>
      <c r="H47" s="140"/>
      <c r="I47" s="140"/>
      <c r="J47" s="138"/>
      <c r="K47" s="138"/>
      <c r="L47" s="138"/>
      <c r="M47" s="138"/>
      <c r="N47" s="138"/>
      <c r="O47" s="138"/>
      <c r="P47" s="141"/>
      <c r="Q47" s="142"/>
      <c r="R47" s="138"/>
      <c r="S47" s="138"/>
      <c r="T47" s="138"/>
      <c r="U47" s="138"/>
      <c r="V47" s="138"/>
      <c r="W47" s="138"/>
      <c r="X47" s="143"/>
    </row>
    <row r="48" spans="1:24" x14ac:dyDescent="0.3">
      <c r="A48" s="216" t="s">
        <v>325</v>
      </c>
      <c r="B48" s="138"/>
      <c r="C48" s="139"/>
      <c r="D48" s="139"/>
      <c r="E48" s="140"/>
      <c r="F48" s="140"/>
      <c r="G48" s="140"/>
      <c r="H48" s="140"/>
      <c r="I48" s="140"/>
      <c r="J48" s="138"/>
      <c r="K48" s="138"/>
      <c r="L48" s="138"/>
      <c r="M48" s="138"/>
      <c r="N48" s="138"/>
      <c r="O48" s="138"/>
      <c r="P48" s="141"/>
      <c r="Q48" s="142"/>
      <c r="R48" s="138"/>
      <c r="S48" s="138"/>
      <c r="T48" s="138"/>
      <c r="U48" s="138"/>
      <c r="V48" s="138"/>
      <c r="W48" s="138"/>
      <c r="X48" s="143"/>
    </row>
    <row r="49" spans="1:24" x14ac:dyDescent="0.3">
      <c r="A49" s="216" t="s">
        <v>326</v>
      </c>
      <c r="B49" s="138"/>
      <c r="C49" s="139"/>
      <c r="D49" s="139"/>
      <c r="E49" s="140"/>
      <c r="F49" s="140"/>
      <c r="G49" s="140"/>
      <c r="H49" s="140"/>
      <c r="I49" s="140"/>
      <c r="J49" s="138"/>
      <c r="K49" s="138"/>
      <c r="L49" s="138"/>
      <c r="M49" s="138"/>
      <c r="N49" s="138"/>
      <c r="O49" s="138"/>
      <c r="P49" s="141"/>
      <c r="Q49" s="142"/>
      <c r="R49" s="138"/>
      <c r="S49" s="138"/>
      <c r="T49" s="138"/>
      <c r="U49" s="138"/>
      <c r="V49" s="138"/>
      <c r="W49" s="138"/>
      <c r="X49" s="143"/>
    </row>
    <row r="50" spans="1:24" x14ac:dyDescent="0.3">
      <c r="A50" s="216" t="s">
        <v>327</v>
      </c>
      <c r="B50" s="138"/>
      <c r="C50" s="139"/>
      <c r="D50" s="139"/>
      <c r="E50" s="140"/>
      <c r="F50" s="140"/>
      <c r="G50" s="140"/>
      <c r="H50" s="140"/>
      <c r="I50" s="140"/>
      <c r="J50" s="138"/>
      <c r="K50" s="138"/>
      <c r="L50" s="138"/>
      <c r="M50" s="138"/>
      <c r="N50" s="138"/>
      <c r="O50" s="138"/>
      <c r="P50" s="141"/>
      <c r="Q50" s="142"/>
      <c r="R50" s="138"/>
      <c r="S50" s="138"/>
      <c r="T50" s="138"/>
      <c r="U50" s="138"/>
      <c r="V50" s="138"/>
      <c r="W50" s="138"/>
      <c r="X50" s="143"/>
    </row>
    <row r="51" spans="1:24" x14ac:dyDescent="0.3">
      <c r="A51" s="216" t="s">
        <v>328</v>
      </c>
      <c r="B51" s="138"/>
      <c r="C51" s="139"/>
      <c r="D51" s="139"/>
      <c r="E51" s="140"/>
      <c r="F51" s="140"/>
      <c r="G51" s="140"/>
      <c r="H51" s="140"/>
      <c r="I51" s="140"/>
      <c r="J51" s="138"/>
      <c r="K51" s="138"/>
      <c r="L51" s="138"/>
      <c r="M51" s="138"/>
      <c r="N51" s="138"/>
      <c r="O51" s="138"/>
      <c r="P51" s="141"/>
      <c r="Q51" s="142"/>
      <c r="R51" s="138"/>
      <c r="S51" s="138"/>
      <c r="T51" s="138"/>
      <c r="U51" s="138"/>
      <c r="V51" s="138"/>
      <c r="W51" s="138"/>
      <c r="X51" s="143"/>
    </row>
    <row r="52" spans="1:24" x14ac:dyDescent="0.3">
      <c r="A52" s="216" t="s">
        <v>329</v>
      </c>
      <c r="B52" s="138"/>
      <c r="C52" s="139"/>
      <c r="D52" s="139"/>
      <c r="E52" s="140"/>
      <c r="F52" s="140"/>
      <c r="G52" s="140"/>
      <c r="H52" s="140"/>
      <c r="I52" s="140"/>
      <c r="J52" s="138"/>
      <c r="K52" s="138"/>
      <c r="L52" s="138"/>
      <c r="M52" s="138"/>
      <c r="N52" s="138"/>
      <c r="O52" s="138"/>
      <c r="P52" s="141"/>
      <c r="Q52" s="142"/>
      <c r="R52" s="138"/>
      <c r="S52" s="138"/>
      <c r="T52" s="138"/>
      <c r="U52" s="138"/>
      <c r="V52" s="138"/>
      <c r="W52" s="138"/>
      <c r="X52" s="143"/>
    </row>
    <row r="53" spans="1:24" x14ac:dyDescent="0.3">
      <c r="A53" s="216" t="s">
        <v>330</v>
      </c>
      <c r="B53" s="138"/>
      <c r="C53" s="139"/>
      <c r="D53" s="139"/>
      <c r="E53" s="140"/>
      <c r="F53" s="140"/>
      <c r="G53" s="140"/>
      <c r="H53" s="140"/>
      <c r="I53" s="140"/>
      <c r="J53" s="138"/>
      <c r="K53" s="138"/>
      <c r="L53" s="138"/>
      <c r="M53" s="138"/>
      <c r="N53" s="138"/>
      <c r="O53" s="138"/>
      <c r="P53" s="141"/>
      <c r="Q53" s="142"/>
      <c r="R53" s="138"/>
      <c r="S53" s="138"/>
      <c r="T53" s="138"/>
      <c r="U53" s="138"/>
      <c r="V53" s="138"/>
      <c r="W53" s="138"/>
      <c r="X53" s="143"/>
    </row>
    <row r="54" spans="1:24" x14ac:dyDescent="0.3">
      <c r="A54" s="216" t="s">
        <v>331</v>
      </c>
      <c r="B54" s="138"/>
      <c r="C54" s="139"/>
      <c r="D54" s="139"/>
      <c r="E54" s="140"/>
      <c r="F54" s="140"/>
      <c r="G54" s="140"/>
      <c r="H54" s="140"/>
      <c r="I54" s="140"/>
      <c r="J54" s="138"/>
      <c r="K54" s="138"/>
      <c r="L54" s="138"/>
      <c r="M54" s="138"/>
      <c r="N54" s="138"/>
      <c r="O54" s="138"/>
      <c r="P54" s="141"/>
      <c r="Q54" s="142"/>
      <c r="R54" s="138"/>
      <c r="S54" s="138"/>
      <c r="T54" s="138"/>
      <c r="U54" s="138"/>
      <c r="V54" s="138"/>
      <c r="W54" s="138"/>
      <c r="X54" s="143"/>
    </row>
    <row r="55" spans="1:24" ht="17.25" thickBot="1" x14ac:dyDescent="0.35">
      <c r="A55" s="217" t="s">
        <v>332</v>
      </c>
      <c r="B55" s="145"/>
      <c r="C55" s="146"/>
      <c r="D55" s="146"/>
      <c r="E55" s="147"/>
      <c r="F55" s="147"/>
      <c r="G55" s="147"/>
      <c r="H55" s="147"/>
      <c r="I55" s="147"/>
      <c r="J55" s="145"/>
      <c r="K55" s="145"/>
      <c r="L55" s="145"/>
      <c r="M55" s="145"/>
      <c r="N55" s="145"/>
      <c r="O55" s="145"/>
      <c r="P55" s="148"/>
      <c r="Q55" s="149"/>
      <c r="R55" s="145"/>
      <c r="S55" s="145"/>
      <c r="T55" s="145"/>
      <c r="U55" s="145"/>
      <c r="V55" s="145"/>
      <c r="W55" s="145"/>
      <c r="X55" s="150"/>
    </row>
  </sheetData>
  <autoFilter ref="B3:WVX6">
    <filterColumn colId="8" showButton="0"/>
    <filterColumn colId="9" showButton="0"/>
    <filterColumn colId="10" showButton="0"/>
  </autoFilter>
  <mergeCells count="24">
    <mergeCell ref="N3:N5"/>
    <mergeCell ref="P3:P5"/>
    <mergeCell ref="B3:B5"/>
    <mergeCell ref="C3:C5"/>
    <mergeCell ref="E3:E5"/>
    <mergeCell ref="O3:O5"/>
    <mergeCell ref="F3:F5"/>
    <mergeCell ref="G3:G5"/>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s>
  <hyperlinks>
    <hyperlink ref="G6" r:id="rId1"/>
    <hyperlink ref="G7" r:id="rId2"/>
    <hyperlink ref="G8" r:id="rId3"/>
    <hyperlink ref="G9" r:id="rId4"/>
    <hyperlink ref="G10" r:id="rId5"/>
    <hyperlink ref="G11" r:id="rId6"/>
    <hyperlink ref="G12" r:id="rId7"/>
    <hyperlink ref="G13" r:id="rId8"/>
    <hyperlink ref="G14" r:id="rId9"/>
    <hyperlink ref="G15" r:id="rId10"/>
    <hyperlink ref="G16" r:id="rId11"/>
    <hyperlink ref="G17" r:id="rId12"/>
    <hyperlink ref="G18" r:id="rId13"/>
    <hyperlink ref="G19" r:id="rId14"/>
    <hyperlink ref="G20" r:id="rId15"/>
    <hyperlink ref="G21" r:id="rId16"/>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98"/>
  <sheetViews>
    <sheetView workbookViewId="0">
      <selection activeCell="D25" sqref="D25:N25"/>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MATCH(MID(CELL("nombrearchivo",'9'!E9),FIND("]", CELL("nombrearchivo",'9'!E9),1)+1,LEN(CELL("nombrearchivo",'9'!E9))-FIND("]",CELL("nombrearchivo",'9'!E9),1)),GENERAL!A6:A54,0)</f>
        <v>1</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5"/>
      <c r="E8" s="337" t="s">
        <v>17</v>
      </c>
      <c r="F8" s="337" t="s">
        <v>18</v>
      </c>
      <c r="G8" s="337" t="s">
        <v>19</v>
      </c>
      <c r="H8" s="337" t="s">
        <v>20</v>
      </c>
      <c r="I8" s="337" t="s">
        <v>21</v>
      </c>
      <c r="J8" s="339" t="s">
        <v>22</v>
      </c>
      <c r="K8" s="16"/>
      <c r="L8" s="341"/>
      <c r="M8" s="341"/>
      <c r="N8" s="343" t="s">
        <v>23</v>
      </c>
    </row>
    <row r="9" spans="1:16" ht="31.5" customHeight="1" thickBot="1" x14ac:dyDescent="0.3">
      <c r="A9" s="333"/>
      <c r="B9" s="334"/>
      <c r="C9" s="336"/>
      <c r="D9" s="17"/>
      <c r="E9" s="338"/>
      <c r="F9" s="338"/>
      <c r="G9" s="338"/>
      <c r="H9" s="338"/>
      <c r="I9" s="338"/>
      <c r="J9" s="340"/>
      <c r="K9" s="18"/>
      <c r="L9" s="342"/>
      <c r="M9" s="342"/>
      <c r="N9" s="344"/>
    </row>
    <row r="10" spans="1:16" ht="44.25" customHeight="1" thickBot="1" x14ac:dyDescent="0.3">
      <c r="A10" s="345" t="str">
        <f ca="1">CONCATENATE((INDIRECT("GENERAL!D"&amp;P2+5))," ",((INDIRECT("GENERAL!E"&amp;P2+5))))</f>
        <v>ALVAREZ CASTRO ASTRID YINNET</v>
      </c>
      <c r="B10" s="346"/>
      <c r="C10" s="19">
        <f>N14</f>
        <v>4</v>
      </c>
      <c r="D10" s="20"/>
      <c r="E10" s="21">
        <f>N16</f>
        <v>0</v>
      </c>
      <c r="F10" s="21">
        <f>N18</f>
        <v>3</v>
      </c>
      <c r="G10" s="21">
        <f>N20</f>
        <v>0</v>
      </c>
      <c r="H10" s="21">
        <f>N27</f>
        <v>2.7777777777777776E-2</v>
      </c>
      <c r="I10" s="21">
        <f>N32</f>
        <v>2.8329999999999997</v>
      </c>
      <c r="J10" s="22">
        <f>N37</f>
        <v>0</v>
      </c>
      <c r="K10" s="23"/>
      <c r="L10" s="23"/>
      <c r="M10" s="23"/>
      <c r="N10" s="24">
        <f>IF( SUM(C10:J10)&lt;=30,SUM(C10:J10),"EXCEDE LOS 30 PUNTOS")</f>
        <v>9.860777777777777</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MATEMATICA/ UNIVERSIDAD DEL CAUCA/2009</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 xml:space="preserve">NO REGISTRA </v>
      </c>
      <c r="F16" s="327"/>
      <c r="G16" s="327"/>
      <c r="H16" s="327"/>
      <c r="I16" s="327"/>
      <c r="J16" s="327"/>
      <c r="K16" s="327"/>
      <c r="L16" s="328"/>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35"/>
      <c r="E18" s="327" t="str">
        <f ca="1">(INDIRECT("GENERAL!L"&amp;P2+5))</f>
        <v>MÁSTER EN MODERNIZACIÓN MATEMÁTICA, ESTADISTICA Y COMPUTACION /UNIVERSIDAD PÚBLICA DE NAVARRA/2013</v>
      </c>
      <c r="F18" s="327"/>
      <c r="G18" s="327"/>
      <c r="H18" s="327"/>
      <c r="I18" s="327"/>
      <c r="J18" s="327"/>
      <c r="K18" s="327"/>
      <c r="L18" s="328"/>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NO REGISTRA</v>
      </c>
      <c r="E20" s="324"/>
      <c r="F20" s="324"/>
      <c r="G20" s="324"/>
      <c r="H20" s="324"/>
      <c r="I20" s="324"/>
      <c r="J20" s="324"/>
      <c r="K20" s="324"/>
      <c r="L20" s="325"/>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68.25" customHeight="1" thickBot="1" x14ac:dyDescent="0.3">
      <c r="A25" s="265" t="s">
        <v>33</v>
      </c>
      <c r="B25" s="267"/>
      <c r="C25" s="28"/>
      <c r="D25" s="323" t="s">
        <v>334</v>
      </c>
      <c r="E25" s="324"/>
      <c r="F25" s="324"/>
      <c r="G25" s="324"/>
      <c r="H25" s="324"/>
      <c r="I25" s="324"/>
      <c r="J25" s="324"/>
      <c r="K25" s="324"/>
      <c r="L25" s="325"/>
      <c r="M25" s="29"/>
      <c r="N25" s="30">
        <f>10/360</f>
        <v>2.7777777777777776E-2</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309" t="s">
        <v>34</v>
      </c>
      <c r="B27" s="310"/>
      <c r="C27" s="310"/>
      <c r="D27" s="310"/>
      <c r="E27" s="310"/>
      <c r="F27" s="310"/>
      <c r="G27" s="310"/>
      <c r="H27" s="310"/>
      <c r="I27" s="310"/>
      <c r="J27" s="310"/>
      <c r="K27" s="310"/>
      <c r="L27" s="311"/>
      <c r="M27" s="38"/>
      <c r="N27" s="160">
        <f>IF(N25&lt;=5,N25,"EXCEDE LOS 5 PUNTOS PERMITIDOS")</f>
        <v>2.7777777777777776E-2</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142.5" customHeight="1" thickBot="1" x14ac:dyDescent="0.3">
      <c r="A30" s="265" t="s">
        <v>36</v>
      </c>
      <c r="B30" s="267"/>
      <c r="C30" s="28"/>
      <c r="D30" s="315" t="s">
        <v>210</v>
      </c>
      <c r="E30" s="316"/>
      <c r="F30" s="316"/>
      <c r="G30" s="316"/>
      <c r="H30" s="316"/>
      <c r="I30" s="316"/>
      <c r="J30" s="316"/>
      <c r="K30" s="316"/>
      <c r="L30" s="317"/>
      <c r="M30" s="29"/>
      <c r="N30" s="30">
        <f>0.13+0.25+0.5+0.053+1+0.08+0.5+0.32</f>
        <v>2.8329999999999997</v>
      </c>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38"/>
      <c r="N32" s="160">
        <f>IF(N30&lt;=5,N30,"EXCEDE LOS 5 PUNTOS PERMITIDOS")</f>
        <v>2.8329999999999997</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65.25" customHeight="1" thickBot="1" x14ac:dyDescent="0.3">
      <c r="A35" s="318" t="s">
        <v>39</v>
      </c>
      <c r="B35" s="319"/>
      <c r="C35" s="28"/>
      <c r="D35" s="315" t="s">
        <v>211</v>
      </c>
      <c r="E35" s="316"/>
      <c r="F35" s="316"/>
      <c r="G35" s="316"/>
      <c r="H35" s="316"/>
      <c r="I35" s="316"/>
      <c r="J35" s="316"/>
      <c r="K35" s="316"/>
      <c r="L35" s="317"/>
      <c r="M35" s="29"/>
      <c r="N35" s="30">
        <v>0</v>
      </c>
    </row>
    <row r="36" spans="1:14" ht="16.5" thickBot="1" x14ac:dyDescent="0.3">
      <c r="A36" s="36"/>
      <c r="B36" s="37"/>
      <c r="C36" s="38"/>
      <c r="D36" s="39"/>
      <c r="E36" s="39"/>
      <c r="F36" s="39"/>
      <c r="G36" s="39"/>
      <c r="H36" s="39"/>
      <c r="I36" s="39"/>
      <c r="J36" s="39"/>
      <c r="K36" s="39"/>
      <c r="L36" s="39"/>
      <c r="M36" s="38"/>
      <c r="N36" s="40"/>
    </row>
    <row r="37" spans="1:14" ht="19.5" thickTop="1" thickBot="1" x14ac:dyDescent="0.3">
      <c r="A37" s="309" t="s">
        <v>40</v>
      </c>
      <c r="B37" s="310"/>
      <c r="C37" s="310"/>
      <c r="D37" s="310"/>
      <c r="E37" s="310"/>
      <c r="F37" s="310"/>
      <c r="G37" s="310"/>
      <c r="H37" s="310"/>
      <c r="I37" s="310"/>
      <c r="J37" s="310"/>
      <c r="K37" s="310"/>
      <c r="L37" s="311"/>
      <c r="M37" s="38"/>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9.860777777777777</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6"/>
      <c r="M57" s="8"/>
      <c r="N57" s="57" t="s">
        <v>48</v>
      </c>
    </row>
    <row r="58" spans="1:14" ht="46.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46.5" customHeight="1"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46.5" customHeight="1"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46.5" customHeight="1"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46.5" customHeight="1"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46.5" customHeight="1"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46.5" customHeight="1"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6"/>
      <c r="M68" s="8"/>
      <c r="N68" s="57" t="s">
        <v>48</v>
      </c>
    </row>
    <row r="69" spans="1:14" ht="30.75" customHeight="1"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30.75" customHeight="1"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30.75" customHeight="1"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92"/>
    </row>
    <row r="75" spans="1:14" ht="26.25" thickBot="1" x14ac:dyDescent="0.3">
      <c r="A75" s="274" t="s">
        <v>68</v>
      </c>
      <c r="B75" s="275"/>
      <c r="C75" s="275"/>
      <c r="D75" s="275"/>
      <c r="E75" s="275"/>
      <c r="F75" s="275"/>
      <c r="G75" s="276"/>
      <c r="H75" s="93" t="s">
        <v>44</v>
      </c>
      <c r="I75" s="57" t="s">
        <v>45</v>
      </c>
      <c r="J75" s="16"/>
      <c r="K75" s="16"/>
      <c r="L75" s="82"/>
      <c r="M75" s="45"/>
      <c r="N75" s="94" t="s">
        <v>48</v>
      </c>
    </row>
    <row r="76" spans="1:14" ht="37.5" customHeight="1" thickBot="1" x14ac:dyDescent="0.3">
      <c r="A76" s="95">
        <v>1</v>
      </c>
      <c r="B76" s="277" t="s">
        <v>69</v>
      </c>
      <c r="C76" s="277"/>
      <c r="D76" s="277"/>
      <c r="E76" s="277"/>
      <c r="F76" s="278"/>
      <c r="G76" s="279"/>
      <c r="H76" s="96" t="s">
        <v>63</v>
      </c>
      <c r="I76" s="90">
        <v>0</v>
      </c>
      <c r="J76" s="82"/>
      <c r="K76" s="82"/>
      <c r="L76" s="82"/>
      <c r="M76" s="45"/>
      <c r="N76" s="97">
        <f>I76</f>
        <v>0</v>
      </c>
    </row>
    <row r="77" spans="1:14" ht="37.5" customHeight="1" thickBot="1" x14ac:dyDescent="0.3">
      <c r="A77" s="63">
        <v>2</v>
      </c>
      <c r="B77" s="280" t="s">
        <v>70</v>
      </c>
      <c r="C77" s="280"/>
      <c r="D77" s="280"/>
      <c r="E77" s="280"/>
      <c r="F77" s="281"/>
      <c r="G77" s="282"/>
      <c r="H77" s="98" t="s">
        <v>63</v>
      </c>
      <c r="I77" s="99">
        <v>0</v>
      </c>
      <c r="J77" s="82"/>
      <c r="K77" s="82"/>
      <c r="L77" s="82"/>
      <c r="M77" s="45"/>
      <c r="N77" s="97">
        <f>I77</f>
        <v>0</v>
      </c>
    </row>
    <row r="78" spans="1:14" ht="37.5" customHeight="1"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6"/>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9.860777777777777</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9.860777777777777</v>
      </c>
    </row>
    <row r="98" spans="1:14" x14ac:dyDescent="0.25">
      <c r="A98" s="32"/>
      <c r="B98" s="32"/>
      <c r="C98" s="32"/>
      <c r="D98" s="32"/>
      <c r="E98" s="32"/>
      <c r="F98" s="32"/>
      <c r="G98" s="32"/>
      <c r="H98" s="32"/>
      <c r="I98" s="32"/>
      <c r="J98" s="32"/>
      <c r="K98" s="32"/>
      <c r="L98" s="32"/>
      <c r="M98" s="32"/>
      <c r="N98" s="32"/>
    </row>
  </sheetData>
  <sheetProtection algorithmName="SHA-512" hashValue="qV6JH1VZhGsKmzn1Jb8lAMkCTgK2UibMqSxo80lh52YQRyHHf8NmOlWIHdqCMvHfXJ5lFr6J5TtH3e2DhOB9nQ==" saltValue="eoEKARWNvdwHpgkfC6jlBw=="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31496062992125984" footer="0.31496062992125984"/>
  <pageSetup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MATCH(MID(CELL("nombrearchivo",'10'!E9),FIND("]", CELL("nombrearchivo",'10'!E9),1)+1,LEN(CELL("nombrearchivo",'10'!E9))-FIND("]",CELL("nombrearchivo",'10'!E9),1)),GENERAL!A6:A54,0)</f>
        <v>16</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81"/>
      <c r="E8" s="337" t="s">
        <v>17</v>
      </c>
      <c r="F8" s="337" t="s">
        <v>18</v>
      </c>
      <c r="G8" s="337" t="s">
        <v>19</v>
      </c>
      <c r="H8" s="337" t="s">
        <v>20</v>
      </c>
      <c r="I8" s="337" t="s">
        <v>21</v>
      </c>
      <c r="J8" s="339" t="s">
        <v>22</v>
      </c>
      <c r="K8" s="182"/>
      <c r="L8" s="341"/>
      <c r="M8" s="341"/>
      <c r="N8" s="343" t="s">
        <v>23</v>
      </c>
    </row>
    <row r="9" spans="1:16" ht="31.5" customHeight="1" thickBot="1" x14ac:dyDescent="0.3">
      <c r="A9" s="333"/>
      <c r="B9" s="334"/>
      <c r="C9" s="336"/>
      <c r="D9" s="17"/>
      <c r="E9" s="338"/>
      <c r="F9" s="338"/>
      <c r="G9" s="338"/>
      <c r="H9" s="338"/>
      <c r="I9" s="338"/>
      <c r="J9" s="340"/>
      <c r="K9" s="183"/>
      <c r="L9" s="342"/>
      <c r="M9" s="342"/>
      <c r="N9" s="344"/>
    </row>
    <row r="10" spans="1:16" ht="44.25" customHeight="1" thickBot="1" x14ac:dyDescent="0.3">
      <c r="A10" s="345" t="str">
        <f ca="1">CONCATENATE((INDIRECT("GENERAL!D"&amp;P2+5))," ",((INDIRECT("GENERAL!E"&amp;P2+5))))</f>
        <v>BERMUDEZ TOBON YAMIDT</v>
      </c>
      <c r="B10" s="346"/>
      <c r="C10" s="19">
        <f>N14</f>
        <v>4</v>
      </c>
      <c r="D10" s="20"/>
      <c r="E10" s="21">
        <f>N16</f>
        <v>0</v>
      </c>
      <c r="F10" s="21">
        <f>N18</f>
        <v>3</v>
      </c>
      <c r="G10" s="21">
        <f>N20</f>
        <v>0</v>
      </c>
      <c r="H10" s="21">
        <f>N27</f>
        <v>0</v>
      </c>
      <c r="I10" s="21">
        <f>N32</f>
        <v>2.0299999999999998</v>
      </c>
      <c r="J10" s="22">
        <f>N37</f>
        <v>0</v>
      </c>
      <c r="K10" s="23"/>
      <c r="L10" s="23"/>
      <c r="M10" s="23"/>
      <c r="N10" s="24">
        <f>IF( SUM(C10:J10)&lt;=30,SUM(C10:J10),"EXCEDE LOS 30 PUNTOS")</f>
        <v>9.0299999999999994</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MATEMATICO/UNIVERSIDAD DE ANTIOQUIA/ 2003</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 xml:space="preserve">NO REGISTRA </v>
      </c>
      <c r="F16" s="327"/>
      <c r="G16" s="327"/>
      <c r="H16" s="327"/>
      <c r="I16" s="327"/>
      <c r="J16" s="327"/>
      <c r="K16" s="327"/>
      <c r="L16" s="328"/>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80"/>
      <c r="E18" s="327" t="str">
        <f ca="1">(INDIRECT("GENERAL!L"&amp;P2+5))</f>
        <v>MAESTRO EN CIENCIAS CON ESPECIALIDAD EN MATEMATICAS BASICAS/ CENTRO DE INVESTIGACION EN MATEMATICAS A.C.(MEXICO)/2007</v>
      </c>
      <c r="F18" s="327"/>
      <c r="G18" s="327"/>
      <c r="H18" s="327"/>
      <c r="I18" s="327"/>
      <c r="J18" s="327"/>
      <c r="K18" s="327"/>
      <c r="L18" s="328"/>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ESTUDIOS DE DOCTOR EN MATEMATICA/ RUPRECHT-KARLS-UNIVERSITÄT HEIDELBERG (ALEMANIA)/ ACTUALMENTE SE ENCUENTRA ESTUDIANDO - EL CERTIFICADO NO CUMPLE CON LOS REQUISITOS DE INFORMACIÓN REQUERIDOS EN LOS TÉRMINOS DE REFERENCIA DE LA CONVOCATORIA</v>
      </c>
      <c r="E20" s="324"/>
      <c r="F20" s="324"/>
      <c r="G20" s="324"/>
      <c r="H20" s="324"/>
      <c r="I20" s="324"/>
      <c r="J20" s="324"/>
      <c r="K20" s="324"/>
      <c r="L20" s="325"/>
      <c r="M20" s="29"/>
      <c r="N20" s="30">
        <v>0</v>
      </c>
    </row>
    <row r="21" spans="1:17" ht="16.5" thickBot="1" x14ac:dyDescent="0.3">
      <c r="A21" s="36"/>
      <c r="B21" s="37"/>
      <c r="C21" s="179"/>
      <c r="D21" s="39"/>
      <c r="E21" s="39"/>
      <c r="F21" s="39"/>
      <c r="G21" s="39"/>
      <c r="H21" s="39"/>
      <c r="I21" s="39"/>
      <c r="J21" s="39"/>
      <c r="K21" s="39"/>
      <c r="L21" s="39"/>
      <c r="M21" s="179"/>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108" customHeight="1" thickBot="1" x14ac:dyDescent="0.3">
      <c r="A25" s="265" t="s">
        <v>33</v>
      </c>
      <c r="B25" s="267"/>
      <c r="C25" s="28"/>
      <c r="D25" s="315" t="s">
        <v>278</v>
      </c>
      <c r="E25" s="316"/>
      <c r="F25" s="316"/>
      <c r="G25" s="316"/>
      <c r="H25" s="316"/>
      <c r="I25" s="316"/>
      <c r="J25" s="316"/>
      <c r="K25" s="316"/>
      <c r="L25" s="317"/>
      <c r="M25" s="29"/>
      <c r="N25" s="30">
        <v>0</v>
      </c>
      <c r="P25" s="43"/>
      <c r="Q25" s="43"/>
    </row>
    <row r="26" spans="1:17" ht="16.5" thickBot="1" x14ac:dyDescent="0.3">
      <c r="A26" s="36"/>
      <c r="B26" s="37"/>
      <c r="C26" s="179"/>
      <c r="D26" s="39"/>
      <c r="E26" s="39"/>
      <c r="F26" s="39"/>
      <c r="G26" s="39"/>
      <c r="H26" s="39"/>
      <c r="I26" s="39"/>
      <c r="J26" s="39"/>
      <c r="K26" s="39"/>
      <c r="L26" s="39"/>
      <c r="M26" s="179"/>
      <c r="N26" s="40"/>
    </row>
    <row r="27" spans="1:17" ht="19.5" thickTop="1" thickBot="1" x14ac:dyDescent="0.3">
      <c r="A27" s="309" t="s">
        <v>34</v>
      </c>
      <c r="B27" s="310"/>
      <c r="C27" s="310"/>
      <c r="D27" s="310"/>
      <c r="E27" s="310"/>
      <c r="F27" s="310"/>
      <c r="G27" s="310"/>
      <c r="H27" s="310"/>
      <c r="I27" s="310"/>
      <c r="J27" s="310"/>
      <c r="K27" s="310"/>
      <c r="L27" s="311"/>
      <c r="M27" s="179"/>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c r="P29" s="185">
        <f>90+120+80+80+64+80+192+85</f>
        <v>791</v>
      </c>
      <c r="Q29" s="185">
        <f>+P29/480</f>
        <v>1.6479166666666667</v>
      </c>
    </row>
    <row r="30" spans="1:17" ht="90" customHeight="1" thickBot="1" x14ac:dyDescent="0.3">
      <c r="A30" s="265" t="s">
        <v>36</v>
      </c>
      <c r="B30" s="267"/>
      <c r="C30" s="28"/>
      <c r="D30" s="315" t="s">
        <v>279</v>
      </c>
      <c r="E30" s="316"/>
      <c r="F30" s="316"/>
      <c r="G30" s="316"/>
      <c r="H30" s="316"/>
      <c r="I30" s="316"/>
      <c r="J30" s="316"/>
      <c r="K30" s="316"/>
      <c r="L30" s="317"/>
      <c r="M30" s="29"/>
      <c r="N30" s="30">
        <f>0.38+1.65</f>
        <v>2.0299999999999998</v>
      </c>
      <c r="P30" s="185">
        <f>180/480</f>
        <v>0.375</v>
      </c>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79"/>
      <c r="N32" s="160">
        <f>IF(N30&lt;=5,N30,"EXCEDE LOS 5 PUNTOS PERMITIDOS")</f>
        <v>2.0299999999999998</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78" customHeight="1" thickBot="1" x14ac:dyDescent="0.3">
      <c r="A35" s="318" t="s">
        <v>39</v>
      </c>
      <c r="B35" s="319"/>
      <c r="C35" s="28"/>
      <c r="D35" s="315" t="s">
        <v>280</v>
      </c>
      <c r="E35" s="316"/>
      <c r="F35" s="316"/>
      <c r="G35" s="316"/>
      <c r="H35" s="316"/>
      <c r="I35" s="316"/>
      <c r="J35" s="316"/>
      <c r="K35" s="316"/>
      <c r="L35" s="317"/>
      <c r="M35" s="29"/>
      <c r="N35" s="30">
        <v>0</v>
      </c>
    </row>
    <row r="36" spans="1:14" ht="16.5" thickBot="1" x14ac:dyDescent="0.3">
      <c r="A36" s="36"/>
      <c r="B36" s="37"/>
      <c r="C36" s="179"/>
      <c r="D36" s="39"/>
      <c r="E36" s="39"/>
      <c r="F36" s="39"/>
      <c r="G36" s="39"/>
      <c r="H36" s="39"/>
      <c r="I36" s="39"/>
      <c r="J36" s="39"/>
      <c r="K36" s="39"/>
      <c r="L36" s="39"/>
      <c r="M36" s="179"/>
      <c r="N36" s="40"/>
    </row>
    <row r="37" spans="1:14" ht="19.5" thickTop="1" thickBot="1" x14ac:dyDescent="0.3">
      <c r="A37" s="309" t="s">
        <v>40</v>
      </c>
      <c r="B37" s="310"/>
      <c r="C37" s="310"/>
      <c r="D37" s="310"/>
      <c r="E37" s="310"/>
      <c r="F37" s="310"/>
      <c r="G37" s="310"/>
      <c r="H37" s="310"/>
      <c r="I37" s="310"/>
      <c r="J37" s="310"/>
      <c r="K37" s="310"/>
      <c r="L37" s="311"/>
      <c r="M37" s="179"/>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9.0299999999999994</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82"/>
      <c r="M57" s="8"/>
      <c r="N57" s="57" t="s">
        <v>48</v>
      </c>
    </row>
    <row r="58" spans="1:14" ht="23.2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16.5"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16.5"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16.5"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16.5"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16.5"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16.5"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82"/>
      <c r="M68" s="8"/>
      <c r="N68" s="57" t="s">
        <v>48</v>
      </c>
    </row>
    <row r="69" spans="1:14" ht="17.25"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17.25"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17.25"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84"/>
    </row>
    <row r="75" spans="1:14" ht="26.25" thickBot="1" x14ac:dyDescent="0.3">
      <c r="A75" s="274" t="s">
        <v>68</v>
      </c>
      <c r="B75" s="275"/>
      <c r="C75" s="275"/>
      <c r="D75" s="275"/>
      <c r="E75" s="275"/>
      <c r="F75" s="275"/>
      <c r="G75" s="276"/>
      <c r="H75" s="93" t="s">
        <v>44</v>
      </c>
      <c r="I75" s="57" t="s">
        <v>45</v>
      </c>
      <c r="J75" s="182"/>
      <c r="K75" s="182"/>
      <c r="L75" s="82"/>
      <c r="M75" s="45"/>
      <c r="N75" s="94" t="s">
        <v>48</v>
      </c>
    </row>
    <row r="76" spans="1:14" ht="16.5" thickBot="1" x14ac:dyDescent="0.3">
      <c r="A76" s="95">
        <v>1</v>
      </c>
      <c r="B76" s="277" t="s">
        <v>69</v>
      </c>
      <c r="C76" s="277"/>
      <c r="D76" s="277"/>
      <c r="E76" s="277"/>
      <c r="F76" s="278"/>
      <c r="G76" s="279"/>
      <c r="H76" s="96" t="s">
        <v>63</v>
      </c>
      <c r="I76" s="90">
        <v>0</v>
      </c>
      <c r="J76" s="82"/>
      <c r="K76" s="82"/>
      <c r="L76" s="82"/>
      <c r="M76" s="45"/>
      <c r="N76" s="97">
        <f>I76</f>
        <v>0</v>
      </c>
    </row>
    <row r="77" spans="1:14" ht="16.5" thickBot="1" x14ac:dyDescent="0.3">
      <c r="A77" s="63">
        <v>2</v>
      </c>
      <c r="B77" s="280" t="s">
        <v>70</v>
      </c>
      <c r="C77" s="280"/>
      <c r="D77" s="280"/>
      <c r="E77" s="280"/>
      <c r="F77" s="281"/>
      <c r="G77" s="282"/>
      <c r="H77" s="98" t="s">
        <v>63</v>
      </c>
      <c r="I77" s="99">
        <v>0</v>
      </c>
      <c r="J77" s="82"/>
      <c r="K77" s="82"/>
      <c r="L77" s="82"/>
      <c r="M77" s="45"/>
      <c r="N77" s="97">
        <f>I77</f>
        <v>0</v>
      </c>
    </row>
    <row r="78" spans="1:14" ht="16.5"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82"/>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9.0299999999999994</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9.0299999999999994</v>
      </c>
    </row>
    <row r="98" spans="1:14" x14ac:dyDescent="0.25">
      <c r="A98" s="32"/>
      <c r="B98" s="32"/>
      <c r="C98" s="32"/>
      <c r="D98" s="32"/>
      <c r="E98" s="32"/>
      <c r="F98" s="32"/>
      <c r="G98" s="32"/>
      <c r="H98" s="32"/>
      <c r="I98" s="32"/>
      <c r="J98" s="32"/>
      <c r="K98" s="32"/>
      <c r="L98" s="32"/>
      <c r="M98" s="32"/>
      <c r="N98" s="32"/>
    </row>
  </sheetData>
  <sheetProtection algorithmName="SHA-512" hashValue="y4e7Jn1mdS9OiGaRtTc4HnWjTI2UCTS2D4kYeQL34gFGduHYVWS7aRXFz5UsgDZxH8wVTJ8dUpfRfK627PkoDA==" saltValue="4hcqJHn6iUFG53QxYgu35w=="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31496062992125984" footer="0.31496062992125984"/>
  <pageSetup scale="6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6"/>
  <sheetViews>
    <sheetView workbookViewId="0">
      <selection activeCell="E16" sqref="E16"/>
    </sheetView>
  </sheetViews>
  <sheetFormatPr baseColWidth="10" defaultRowHeight="15" x14ac:dyDescent="0.25"/>
  <cols>
    <col min="1" max="1" width="4.7109375" customWidth="1"/>
    <col min="2" max="2" width="20.140625" customWidth="1"/>
    <col min="3" max="3" width="17.28515625" customWidth="1"/>
    <col min="4" max="4" width="25.28515625" customWidth="1"/>
    <col min="5" max="5" width="33" customWidth="1"/>
    <col min="6" max="6" width="23.42578125" customWidth="1"/>
    <col min="7" max="8" width="9.7109375" customWidth="1"/>
    <col min="9" max="9" width="12.42578125" customWidth="1"/>
    <col min="10" max="10" width="26" customWidth="1"/>
  </cols>
  <sheetData>
    <row r="1" spans="1:10" ht="18" x14ac:dyDescent="0.25">
      <c r="A1" s="369" t="s">
        <v>235</v>
      </c>
      <c r="B1" s="369"/>
      <c r="C1" s="369"/>
      <c r="D1" s="369"/>
      <c r="E1" s="369"/>
      <c r="F1" s="369"/>
      <c r="G1" s="369"/>
      <c r="H1" s="369"/>
      <c r="I1" s="369"/>
      <c r="J1" s="369"/>
    </row>
    <row r="2" spans="1:10" x14ac:dyDescent="0.25">
      <c r="A2" s="370" t="s">
        <v>251</v>
      </c>
      <c r="B2" s="370"/>
      <c r="C2" s="370"/>
      <c r="D2" s="370"/>
      <c r="E2" s="370"/>
      <c r="F2" s="370"/>
      <c r="G2" s="370"/>
      <c r="H2" s="370"/>
      <c r="I2" s="370"/>
      <c r="J2" s="370"/>
    </row>
    <row r="3" spans="1:10" ht="16.5" thickBot="1" x14ac:dyDescent="0.3">
      <c r="A3" s="187"/>
      <c r="B3" s="187"/>
      <c r="C3" s="187"/>
      <c r="D3" s="187"/>
      <c r="E3" s="187"/>
      <c r="F3" s="187"/>
      <c r="G3" s="187"/>
      <c r="H3" s="187"/>
      <c r="I3" s="187"/>
      <c r="J3" s="187"/>
    </row>
    <row r="4" spans="1:10" ht="48.75" customHeight="1" thickBot="1" x14ac:dyDescent="0.3">
      <c r="A4" s="371" t="s">
        <v>236</v>
      </c>
      <c r="B4" s="371" t="s">
        <v>237</v>
      </c>
      <c r="C4" s="371" t="s">
        <v>238</v>
      </c>
      <c r="D4" s="373" t="s">
        <v>239</v>
      </c>
      <c r="E4" s="374"/>
      <c r="F4" s="375" t="s">
        <v>240</v>
      </c>
      <c r="G4" s="373" t="s">
        <v>241</v>
      </c>
      <c r="H4" s="374"/>
      <c r="I4" s="377" t="s">
        <v>242</v>
      </c>
      <c r="J4" s="375" t="s">
        <v>6</v>
      </c>
    </row>
    <row r="5" spans="1:10" ht="15.75" thickBot="1" x14ac:dyDescent="0.3">
      <c r="A5" s="372"/>
      <c r="B5" s="372"/>
      <c r="C5" s="372"/>
      <c r="D5" s="188" t="s">
        <v>7</v>
      </c>
      <c r="E5" s="188" t="s">
        <v>8</v>
      </c>
      <c r="F5" s="376"/>
      <c r="G5" s="189" t="s">
        <v>243</v>
      </c>
      <c r="H5" s="189" t="s">
        <v>244</v>
      </c>
      <c r="I5" s="378"/>
      <c r="J5" s="376"/>
    </row>
    <row r="6" spans="1:10" ht="51" customHeight="1" x14ac:dyDescent="0.25">
      <c r="A6" s="190">
        <f t="shared" ref="A6" si="0">+A5+1</f>
        <v>1</v>
      </c>
      <c r="B6" s="191" t="s">
        <v>265</v>
      </c>
      <c r="C6" s="363" t="s">
        <v>268</v>
      </c>
      <c r="D6" s="211" t="s">
        <v>197</v>
      </c>
      <c r="E6" s="211" t="s">
        <v>198</v>
      </c>
      <c r="F6" s="366" t="s">
        <v>269</v>
      </c>
      <c r="G6" s="192" t="s">
        <v>245</v>
      </c>
      <c r="H6" s="192"/>
      <c r="I6" s="193">
        <v>22.48</v>
      </c>
      <c r="J6" s="194" t="s">
        <v>246</v>
      </c>
    </row>
    <row r="7" spans="1:10" ht="76.5" customHeight="1" x14ac:dyDescent="0.25">
      <c r="A7" s="195">
        <f>+A6+1</f>
        <v>2</v>
      </c>
      <c r="B7" s="196" t="s">
        <v>249</v>
      </c>
      <c r="C7" s="364"/>
      <c r="D7" s="122" t="s">
        <v>129</v>
      </c>
      <c r="E7" s="122" t="s">
        <v>250</v>
      </c>
      <c r="F7" s="367"/>
      <c r="G7" s="197" t="s">
        <v>245</v>
      </c>
      <c r="H7" s="197"/>
      <c r="I7" s="198">
        <v>20</v>
      </c>
      <c r="J7" s="199" t="s">
        <v>246</v>
      </c>
    </row>
    <row r="8" spans="1:10" ht="140.25" x14ac:dyDescent="0.25">
      <c r="A8" s="195">
        <f t="shared" ref="A8:A21" si="1">+A7+1</f>
        <v>3</v>
      </c>
      <c r="B8" s="196" t="s">
        <v>252</v>
      </c>
      <c r="C8" s="364"/>
      <c r="D8" s="122" t="s">
        <v>178</v>
      </c>
      <c r="E8" s="122" t="s">
        <v>253</v>
      </c>
      <c r="F8" s="367"/>
      <c r="G8" s="197" t="s">
        <v>245</v>
      </c>
      <c r="H8" s="197"/>
      <c r="I8" s="198">
        <v>18</v>
      </c>
      <c r="J8" s="199" t="s">
        <v>246</v>
      </c>
    </row>
    <row r="9" spans="1:10" ht="38.25" x14ac:dyDescent="0.25">
      <c r="A9" s="195">
        <f t="shared" si="1"/>
        <v>4</v>
      </c>
      <c r="B9" s="196" t="s">
        <v>254</v>
      </c>
      <c r="C9" s="364"/>
      <c r="D9" s="122" t="s">
        <v>143</v>
      </c>
      <c r="E9" s="122" t="s">
        <v>144</v>
      </c>
      <c r="F9" s="367"/>
      <c r="G9" s="197" t="s">
        <v>245</v>
      </c>
      <c r="H9" s="197"/>
      <c r="I9" s="198">
        <v>17.77</v>
      </c>
      <c r="J9" s="199" t="s">
        <v>246</v>
      </c>
    </row>
    <row r="10" spans="1:10" ht="76.5" x14ac:dyDescent="0.25">
      <c r="A10" s="195">
        <f t="shared" si="1"/>
        <v>5</v>
      </c>
      <c r="B10" s="196" t="s">
        <v>255</v>
      </c>
      <c r="C10" s="364"/>
      <c r="D10" s="122" t="s">
        <v>149</v>
      </c>
      <c r="E10" s="122" t="s">
        <v>256</v>
      </c>
      <c r="F10" s="367"/>
      <c r="G10" s="197" t="s">
        <v>245</v>
      </c>
      <c r="H10" s="197"/>
      <c r="I10" s="198">
        <v>16.920000000000002</v>
      </c>
      <c r="J10" s="199" t="s">
        <v>246</v>
      </c>
    </row>
    <row r="11" spans="1:10" ht="63.75" x14ac:dyDescent="0.25">
      <c r="A11" s="195">
        <f t="shared" si="1"/>
        <v>6</v>
      </c>
      <c r="B11" s="196" t="s">
        <v>263</v>
      </c>
      <c r="C11" s="364"/>
      <c r="D11" s="122" t="s">
        <v>165</v>
      </c>
      <c r="E11" s="122" t="s">
        <v>166</v>
      </c>
      <c r="F11" s="367"/>
      <c r="G11" s="197" t="s">
        <v>245</v>
      </c>
      <c r="H11" s="197"/>
      <c r="I11" s="198">
        <v>16.36</v>
      </c>
      <c r="J11" s="199" t="s">
        <v>246</v>
      </c>
    </row>
    <row r="12" spans="1:10" ht="51" x14ac:dyDescent="0.25">
      <c r="A12" s="195">
        <f t="shared" si="1"/>
        <v>7</v>
      </c>
      <c r="B12" s="196" t="s">
        <v>257</v>
      </c>
      <c r="C12" s="364"/>
      <c r="D12" s="122" t="s">
        <v>157</v>
      </c>
      <c r="E12" s="122" t="s">
        <v>158</v>
      </c>
      <c r="F12" s="367"/>
      <c r="G12" s="197" t="s">
        <v>245</v>
      </c>
      <c r="H12" s="197"/>
      <c r="I12" s="198">
        <v>14.43</v>
      </c>
      <c r="J12" s="199" t="s">
        <v>246</v>
      </c>
    </row>
    <row r="13" spans="1:10" ht="38.25" x14ac:dyDescent="0.25">
      <c r="A13" s="195">
        <f t="shared" si="1"/>
        <v>8</v>
      </c>
      <c r="B13" s="196" t="s">
        <v>258</v>
      </c>
      <c r="C13" s="364"/>
      <c r="D13" s="122" t="s">
        <v>186</v>
      </c>
      <c r="E13" s="122" t="s">
        <v>144</v>
      </c>
      <c r="F13" s="367"/>
      <c r="G13" s="197" t="s">
        <v>245</v>
      </c>
      <c r="H13" s="197"/>
      <c r="I13" s="198">
        <v>13.83</v>
      </c>
      <c r="J13" s="199" t="s">
        <v>246</v>
      </c>
    </row>
    <row r="14" spans="1:10" ht="96.75" x14ac:dyDescent="0.25">
      <c r="A14" s="195">
        <f t="shared" si="1"/>
        <v>9</v>
      </c>
      <c r="B14" s="196" t="s">
        <v>259</v>
      </c>
      <c r="C14" s="364"/>
      <c r="D14" s="122" t="s">
        <v>102</v>
      </c>
      <c r="E14" s="122" t="s">
        <v>105</v>
      </c>
      <c r="F14" s="367"/>
      <c r="G14" s="197" t="s">
        <v>245</v>
      </c>
      <c r="H14" s="197"/>
      <c r="I14" s="198">
        <v>9.86</v>
      </c>
      <c r="J14" s="199" t="s">
        <v>333</v>
      </c>
    </row>
    <row r="15" spans="1:10" ht="102" x14ac:dyDescent="0.25">
      <c r="A15" s="195">
        <f t="shared" si="1"/>
        <v>10</v>
      </c>
      <c r="B15" s="196" t="s">
        <v>267</v>
      </c>
      <c r="C15" s="364"/>
      <c r="D15" s="122" t="s">
        <v>233</v>
      </c>
      <c r="E15" s="122" t="s">
        <v>271</v>
      </c>
      <c r="F15" s="367"/>
      <c r="G15" s="197" t="s">
        <v>245</v>
      </c>
      <c r="H15" s="197"/>
      <c r="I15" s="198">
        <v>9.0299999999999994</v>
      </c>
      <c r="J15" s="199" t="s">
        <v>333</v>
      </c>
    </row>
    <row r="16" spans="1:10" ht="63.75" x14ac:dyDescent="0.25">
      <c r="A16" s="195">
        <f t="shared" si="1"/>
        <v>11</v>
      </c>
      <c r="B16" s="196" t="s">
        <v>260</v>
      </c>
      <c r="C16" s="364"/>
      <c r="D16" s="122" t="s">
        <v>112</v>
      </c>
      <c r="E16" s="122" t="s">
        <v>273</v>
      </c>
      <c r="F16" s="367"/>
      <c r="G16" s="197"/>
      <c r="H16" s="197" t="s">
        <v>245</v>
      </c>
      <c r="I16" s="198">
        <v>0</v>
      </c>
      <c r="J16" s="199" t="s">
        <v>272</v>
      </c>
    </row>
    <row r="17" spans="1:10" ht="80.25" x14ac:dyDescent="0.25">
      <c r="A17" s="195">
        <f t="shared" si="1"/>
        <v>12</v>
      </c>
      <c r="B17" s="196" t="s">
        <v>261</v>
      </c>
      <c r="C17" s="364"/>
      <c r="D17" s="122" t="s">
        <v>121</v>
      </c>
      <c r="E17" s="122" t="s">
        <v>122</v>
      </c>
      <c r="F17" s="367"/>
      <c r="G17" s="197"/>
      <c r="H17" s="197" t="s">
        <v>245</v>
      </c>
      <c r="I17" s="198">
        <v>0</v>
      </c>
      <c r="J17" s="199" t="s">
        <v>274</v>
      </c>
    </row>
    <row r="18" spans="1:10" ht="46.5" x14ac:dyDescent="0.25">
      <c r="A18" s="195">
        <f t="shared" si="1"/>
        <v>13</v>
      </c>
      <c r="B18" s="196" t="s">
        <v>262</v>
      </c>
      <c r="C18" s="364"/>
      <c r="D18" s="122" t="s">
        <v>136</v>
      </c>
      <c r="E18" s="122" t="s">
        <v>137</v>
      </c>
      <c r="F18" s="367"/>
      <c r="G18" s="197"/>
      <c r="H18" s="197" t="s">
        <v>245</v>
      </c>
      <c r="I18" s="198">
        <v>0</v>
      </c>
      <c r="J18" s="199" t="s">
        <v>272</v>
      </c>
    </row>
    <row r="19" spans="1:10" ht="48" customHeight="1" x14ac:dyDescent="0.25">
      <c r="A19" s="195">
        <f t="shared" si="1"/>
        <v>14</v>
      </c>
      <c r="B19" s="196" t="s">
        <v>247</v>
      </c>
      <c r="C19" s="364"/>
      <c r="D19" s="122" t="s">
        <v>172</v>
      </c>
      <c r="E19" s="122" t="s">
        <v>173</v>
      </c>
      <c r="F19" s="367"/>
      <c r="G19" s="197"/>
      <c r="H19" s="197" t="s">
        <v>245</v>
      </c>
      <c r="I19" s="198">
        <v>0</v>
      </c>
      <c r="J19" s="199" t="s">
        <v>272</v>
      </c>
    </row>
    <row r="20" spans="1:10" ht="48" customHeight="1" x14ac:dyDescent="0.25">
      <c r="A20" s="195">
        <f t="shared" si="1"/>
        <v>15</v>
      </c>
      <c r="B20" s="196" t="s">
        <v>264</v>
      </c>
      <c r="C20" s="364"/>
      <c r="D20" s="122" t="s">
        <v>191</v>
      </c>
      <c r="E20" s="122" t="s">
        <v>137</v>
      </c>
      <c r="F20" s="367"/>
      <c r="G20" s="197"/>
      <c r="H20" s="197" t="s">
        <v>245</v>
      </c>
      <c r="I20" s="198">
        <v>0</v>
      </c>
      <c r="J20" s="199" t="s">
        <v>272</v>
      </c>
    </row>
    <row r="21" spans="1:10" ht="93.75" customHeight="1" thickBot="1" x14ac:dyDescent="0.3">
      <c r="A21" s="212">
        <f t="shared" si="1"/>
        <v>16</v>
      </c>
      <c r="B21" s="213" t="s">
        <v>266</v>
      </c>
      <c r="C21" s="365"/>
      <c r="D21" s="214" t="s">
        <v>205</v>
      </c>
      <c r="E21" s="214" t="s">
        <v>270</v>
      </c>
      <c r="F21" s="368"/>
      <c r="G21" s="200"/>
      <c r="H21" s="200" t="s">
        <v>245</v>
      </c>
      <c r="I21" s="201">
        <v>0</v>
      </c>
      <c r="J21" s="202" t="s">
        <v>275</v>
      </c>
    </row>
    <row r="22" spans="1:10" ht="18" x14ac:dyDescent="0.25">
      <c r="A22" s="203" t="s">
        <v>248</v>
      </c>
      <c r="B22" s="204"/>
      <c r="C22" s="204"/>
      <c r="D22" s="204"/>
      <c r="E22" s="204"/>
      <c r="F22" s="205"/>
      <c r="G22" s="206"/>
      <c r="H22" s="207"/>
      <c r="I22" s="208"/>
      <c r="J22" s="209"/>
    </row>
    <row r="23" spans="1:10" x14ac:dyDescent="0.25">
      <c r="B23" s="210"/>
    </row>
    <row r="26" spans="1:10" x14ac:dyDescent="0.25">
      <c r="B26" s="210"/>
    </row>
  </sheetData>
  <sheetProtection algorithmName="SHA-512" hashValue="rryENPL09c8ch4OKTXhpFzYtI2CUJ2hGG7bptDS8F1VGTC/rglOQzGR1UzBy8jd/PUEAMEzlU23OGQG0TgK/7Q==" saltValue="fZbmhdxInXNIZ3cAqVMXWA==" spinCount="100000" sheet="1" objects="1" scenarios="1" selectLockedCells="1" selectUnlockedCells="1"/>
  <mergeCells count="12">
    <mergeCell ref="C6:C21"/>
    <mergeCell ref="F6:F21"/>
    <mergeCell ref="A1:J1"/>
    <mergeCell ref="A2:J2"/>
    <mergeCell ref="A4:A5"/>
    <mergeCell ref="B4:B5"/>
    <mergeCell ref="C4:C5"/>
    <mergeCell ref="D4:E4"/>
    <mergeCell ref="F4:F5"/>
    <mergeCell ref="G4:H4"/>
    <mergeCell ref="I4:I5"/>
    <mergeCell ref="J4:J5"/>
  </mergeCells>
  <pageMargins left="0.11811023622047245" right="0" top="0.35433070866141736" bottom="0.35433070866141736" header="0.31496062992125984" footer="0.31496062992125984"/>
  <pageSetup paperSize="14"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election activeCell="M17" sqref="M17"/>
    </sheetView>
  </sheetViews>
  <sheetFormatPr baseColWidth="10" defaultRowHeight="15" x14ac:dyDescent="0.25"/>
  <sheetData/>
  <sheetProtection algorithmName="SHA-512" hashValue="fEm3CybprhutZR6HFvG+ugkwKosYn+fOo6vOMMKY+cI045HXb53JzpNIHOTkbLr5qWOVGuo4lhVR6j3a9uWVpg==" saltValue="ACMyNjcpFRwcpCRk7zNlBQ==" spinCount="100000" sheet="1" objects="1" scenarios="1" selectLockedCells="1" selectUnlockedCells="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H17" sqref="H17"/>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t="str">
        <f ca="1">MID(CELL("nombrearchivo",'98'!E9),FIND("]", CELL("nombrearchivo",'98'!E9),1)+1,LEN(CELL("nombrearchivo",'98'!E9))-FIND("]",CELL("nombrearchivo",'98'!E9),1))</f>
        <v>98</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56"/>
      <c r="E8" s="337" t="s">
        <v>17</v>
      </c>
      <c r="F8" s="337" t="s">
        <v>18</v>
      </c>
      <c r="G8" s="337" t="s">
        <v>19</v>
      </c>
      <c r="H8" s="337" t="s">
        <v>20</v>
      </c>
      <c r="I8" s="337" t="s">
        <v>21</v>
      </c>
      <c r="J8" s="339" t="s">
        <v>22</v>
      </c>
      <c r="K8" s="157"/>
      <c r="L8" s="341"/>
      <c r="M8" s="341"/>
      <c r="N8" s="343" t="s">
        <v>23</v>
      </c>
    </row>
    <row r="9" spans="1:16" ht="31.5" customHeight="1" thickBot="1" x14ac:dyDescent="0.3">
      <c r="A9" s="333"/>
      <c r="B9" s="334"/>
      <c r="C9" s="336"/>
      <c r="D9" s="17"/>
      <c r="E9" s="338"/>
      <c r="F9" s="338"/>
      <c r="G9" s="338"/>
      <c r="H9" s="338"/>
      <c r="I9" s="338"/>
      <c r="J9" s="340"/>
      <c r="K9" s="158"/>
      <c r="L9" s="342"/>
      <c r="M9" s="342"/>
      <c r="N9" s="344"/>
    </row>
    <row r="10" spans="1:16" ht="44.25" customHeight="1" thickBot="1" x14ac:dyDescent="0.3">
      <c r="A10" s="345" t="str">
        <f ca="1">CONCATENATE((INDIRECT("GENERAL!D"&amp;P2+5))," ",((INDIRECT("GENERAL!E"&amp;P2+5))))</f>
        <v xml:space="preserve"> </v>
      </c>
      <c r="B10" s="346"/>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f ca="1">(INDIRECT("GENERAL!J"&amp;P2+5))</f>
        <v>0</v>
      </c>
      <c r="E14" s="316"/>
      <c r="F14" s="316"/>
      <c r="G14" s="316"/>
      <c r="H14" s="316"/>
      <c r="I14" s="316"/>
      <c r="J14" s="316"/>
      <c r="K14" s="316"/>
      <c r="L14" s="317"/>
      <c r="M14" s="29"/>
      <c r="N14" s="30">
        <v>0</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f ca="1">(INDIRECT("GENERAL!K"&amp;P2+5))</f>
        <v>0</v>
      </c>
      <c r="F16" s="327"/>
      <c r="G16" s="327"/>
      <c r="H16" s="327"/>
      <c r="I16" s="327"/>
      <c r="J16" s="327"/>
      <c r="K16" s="327"/>
      <c r="L16" s="328"/>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55"/>
      <c r="E18" s="327">
        <f ca="1">(INDIRECT("GENERAL!L"&amp;P2+5))</f>
        <v>0</v>
      </c>
      <c r="F18" s="327"/>
      <c r="G18" s="327"/>
      <c r="H18" s="327"/>
      <c r="I18" s="327"/>
      <c r="J18" s="327"/>
      <c r="K18" s="327"/>
      <c r="L18" s="328"/>
      <c r="M18" s="29"/>
      <c r="N18" s="30">
        <v>0</v>
      </c>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f ca="1">(INDIRECT("GENERAL!M"&amp;P2+5))</f>
        <v>0</v>
      </c>
      <c r="E20" s="324"/>
      <c r="F20" s="324"/>
      <c r="G20" s="324"/>
      <c r="H20" s="324"/>
      <c r="I20" s="324"/>
      <c r="J20" s="324"/>
      <c r="K20" s="324"/>
      <c r="L20" s="325"/>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68.25" customHeight="1" thickBot="1" x14ac:dyDescent="0.3">
      <c r="A25" s="265" t="s">
        <v>33</v>
      </c>
      <c r="B25" s="267"/>
      <c r="C25" s="28"/>
      <c r="D25" s="315"/>
      <c r="E25" s="316"/>
      <c r="F25" s="316"/>
      <c r="G25" s="316"/>
      <c r="H25" s="316"/>
      <c r="I25" s="316"/>
      <c r="J25" s="316"/>
      <c r="K25" s="316"/>
      <c r="L25" s="317"/>
      <c r="M25" s="29"/>
      <c r="N25" s="30">
        <v>0</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309" t="s">
        <v>34</v>
      </c>
      <c r="B27" s="310"/>
      <c r="C27" s="310"/>
      <c r="D27" s="310"/>
      <c r="E27" s="310"/>
      <c r="F27" s="310"/>
      <c r="G27" s="310"/>
      <c r="H27" s="310"/>
      <c r="I27" s="310"/>
      <c r="J27" s="310"/>
      <c r="K27" s="310"/>
      <c r="L27" s="311"/>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35.25" customHeight="1" thickBot="1" x14ac:dyDescent="0.3">
      <c r="A30" s="265" t="s">
        <v>36</v>
      </c>
      <c r="B30" s="267"/>
      <c r="C30" s="28"/>
      <c r="D30" s="315"/>
      <c r="E30" s="316"/>
      <c r="F30" s="316"/>
      <c r="G30" s="316"/>
      <c r="H30" s="316"/>
      <c r="I30" s="316"/>
      <c r="J30" s="316"/>
      <c r="K30" s="316"/>
      <c r="L30" s="317"/>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39.75" customHeight="1" thickBot="1" x14ac:dyDescent="0.3">
      <c r="A35" s="318" t="s">
        <v>39</v>
      </c>
      <c r="B35" s="319"/>
      <c r="C35" s="28"/>
      <c r="D35" s="315"/>
      <c r="E35" s="316"/>
      <c r="F35" s="316"/>
      <c r="G35" s="316"/>
      <c r="H35" s="316"/>
      <c r="I35" s="316"/>
      <c r="J35" s="316"/>
      <c r="K35" s="316"/>
      <c r="L35" s="317"/>
      <c r="M35" s="29"/>
      <c r="N35" s="30">
        <v>0</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309" t="s">
        <v>40</v>
      </c>
      <c r="B37" s="310"/>
      <c r="C37" s="310"/>
      <c r="D37" s="310"/>
      <c r="E37" s="310"/>
      <c r="F37" s="310"/>
      <c r="G37" s="310"/>
      <c r="H37" s="310"/>
      <c r="I37" s="310"/>
      <c r="J37" s="310"/>
      <c r="K37" s="310"/>
      <c r="L37" s="311"/>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57"/>
      <c r="M57" s="8"/>
      <c r="N57" s="57" t="s">
        <v>48</v>
      </c>
    </row>
    <row r="58" spans="1:14" ht="42.7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42.75" customHeight="1"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42.75" customHeight="1"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42.75" customHeight="1"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42.75" customHeight="1"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42.75" customHeight="1"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42.75" customHeight="1"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57"/>
      <c r="M68" s="8"/>
      <c r="N68" s="57" t="s">
        <v>48</v>
      </c>
    </row>
    <row r="69" spans="1:14" ht="30" customHeight="1"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30" customHeight="1"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30" customHeight="1"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59"/>
    </row>
    <row r="75" spans="1:14" ht="26.25" thickBot="1" x14ac:dyDescent="0.3">
      <c r="A75" s="274" t="s">
        <v>68</v>
      </c>
      <c r="B75" s="275"/>
      <c r="C75" s="275"/>
      <c r="D75" s="275"/>
      <c r="E75" s="275"/>
      <c r="F75" s="275"/>
      <c r="G75" s="276"/>
      <c r="H75" s="93" t="s">
        <v>44</v>
      </c>
      <c r="I75" s="57" t="s">
        <v>45</v>
      </c>
      <c r="J75" s="157"/>
      <c r="K75" s="157"/>
      <c r="L75" s="82"/>
      <c r="M75" s="45"/>
      <c r="N75" s="94" t="s">
        <v>48</v>
      </c>
    </row>
    <row r="76" spans="1:14" ht="36.75" customHeight="1" thickBot="1" x14ac:dyDescent="0.3">
      <c r="A76" s="95">
        <v>1</v>
      </c>
      <c r="B76" s="277" t="s">
        <v>69</v>
      </c>
      <c r="C76" s="277"/>
      <c r="D76" s="277"/>
      <c r="E76" s="277"/>
      <c r="F76" s="278"/>
      <c r="G76" s="279"/>
      <c r="H76" s="96" t="s">
        <v>63</v>
      </c>
      <c r="I76" s="90">
        <v>0</v>
      </c>
      <c r="J76" s="82"/>
      <c r="K76" s="82"/>
      <c r="L76" s="82"/>
      <c r="M76" s="45"/>
      <c r="N76" s="97">
        <f>I76</f>
        <v>0</v>
      </c>
    </row>
    <row r="77" spans="1:14" ht="36.75" customHeight="1" thickBot="1" x14ac:dyDescent="0.3">
      <c r="A77" s="63">
        <v>2</v>
      </c>
      <c r="B77" s="280" t="s">
        <v>70</v>
      </c>
      <c r="C77" s="280"/>
      <c r="D77" s="280"/>
      <c r="E77" s="280"/>
      <c r="F77" s="281"/>
      <c r="G77" s="282"/>
      <c r="H77" s="98" t="s">
        <v>63</v>
      </c>
      <c r="I77" s="99">
        <v>0</v>
      </c>
      <c r="J77" s="82"/>
      <c r="K77" s="82"/>
      <c r="L77" s="82"/>
      <c r="M77" s="45"/>
      <c r="N77" s="97">
        <f>I77</f>
        <v>0</v>
      </c>
    </row>
    <row r="78" spans="1:14" ht="36.75" customHeight="1"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57"/>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0</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L11" sqref="L11"/>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t="str">
        <f ca="1">MID(CELL("nombrearchivo",'97'!E9),FIND("]", CELL("nombrearchivo",'97'!E9),1)+1,LEN(CELL("nombrearchivo",'97'!E9))-FIND("]",CELL("nombrearchivo",'97'!E9),1))</f>
        <v>97</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56"/>
      <c r="E8" s="337" t="s">
        <v>17</v>
      </c>
      <c r="F8" s="337" t="s">
        <v>18</v>
      </c>
      <c r="G8" s="337" t="s">
        <v>19</v>
      </c>
      <c r="H8" s="337" t="s">
        <v>20</v>
      </c>
      <c r="I8" s="337" t="s">
        <v>21</v>
      </c>
      <c r="J8" s="339" t="s">
        <v>22</v>
      </c>
      <c r="K8" s="157"/>
      <c r="L8" s="341"/>
      <c r="M8" s="341"/>
      <c r="N8" s="343" t="s">
        <v>23</v>
      </c>
    </row>
    <row r="9" spans="1:16" ht="31.5" customHeight="1" thickBot="1" x14ac:dyDescent="0.3">
      <c r="A9" s="333"/>
      <c r="B9" s="334"/>
      <c r="C9" s="336"/>
      <c r="D9" s="17"/>
      <c r="E9" s="338"/>
      <c r="F9" s="338"/>
      <c r="G9" s="338"/>
      <c r="H9" s="338"/>
      <c r="I9" s="338"/>
      <c r="J9" s="340"/>
      <c r="K9" s="158"/>
      <c r="L9" s="342"/>
      <c r="M9" s="342"/>
      <c r="N9" s="344"/>
    </row>
    <row r="10" spans="1:16" ht="44.25" customHeight="1" thickBot="1" x14ac:dyDescent="0.3">
      <c r="A10" s="345" t="str">
        <f ca="1">CONCATENATE((INDIRECT("GENERAL!D"&amp;P2+5))," ",((INDIRECT("GENERAL!E"&amp;P2+5))))</f>
        <v xml:space="preserve"> </v>
      </c>
      <c r="B10" s="346"/>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f ca="1">(INDIRECT("GENERAL!J"&amp;P2+5))</f>
        <v>0</v>
      </c>
      <c r="E14" s="316"/>
      <c r="F14" s="316"/>
      <c r="G14" s="316"/>
      <c r="H14" s="316"/>
      <c r="I14" s="316"/>
      <c r="J14" s="316"/>
      <c r="K14" s="316"/>
      <c r="L14" s="317"/>
      <c r="M14" s="29"/>
      <c r="N14" s="30">
        <v>0</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f ca="1">(INDIRECT("GENERAL!K"&amp;P2+5))</f>
        <v>0</v>
      </c>
      <c r="F16" s="327"/>
      <c r="G16" s="327"/>
      <c r="H16" s="327"/>
      <c r="I16" s="327"/>
      <c r="J16" s="327"/>
      <c r="K16" s="327"/>
      <c r="L16" s="328"/>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55"/>
      <c r="E18" s="327">
        <f ca="1">(INDIRECT("GENERAL!L"&amp;P2+5))</f>
        <v>0</v>
      </c>
      <c r="F18" s="327"/>
      <c r="G18" s="327"/>
      <c r="H18" s="327"/>
      <c r="I18" s="327"/>
      <c r="J18" s="327"/>
      <c r="K18" s="327"/>
      <c r="L18" s="328"/>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f ca="1">(INDIRECT("GENERAL!M"&amp;P2+5))</f>
        <v>0</v>
      </c>
      <c r="E20" s="324"/>
      <c r="F20" s="324"/>
      <c r="G20" s="324"/>
      <c r="H20" s="324"/>
      <c r="I20" s="324"/>
      <c r="J20" s="324"/>
      <c r="K20" s="324"/>
      <c r="L20" s="325"/>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68.25" customHeight="1" thickBot="1" x14ac:dyDescent="0.3">
      <c r="A25" s="265" t="s">
        <v>33</v>
      </c>
      <c r="B25" s="267"/>
      <c r="C25" s="28"/>
      <c r="D25" s="315"/>
      <c r="E25" s="316"/>
      <c r="F25" s="316"/>
      <c r="G25" s="316"/>
      <c r="H25" s="316"/>
      <c r="I25" s="316"/>
      <c r="J25" s="316"/>
      <c r="K25" s="316"/>
      <c r="L25" s="317"/>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309" t="s">
        <v>34</v>
      </c>
      <c r="B27" s="310"/>
      <c r="C27" s="310"/>
      <c r="D27" s="310"/>
      <c r="E27" s="310"/>
      <c r="F27" s="310"/>
      <c r="G27" s="310"/>
      <c r="H27" s="310"/>
      <c r="I27" s="310"/>
      <c r="J27" s="310"/>
      <c r="K27" s="310"/>
      <c r="L27" s="311"/>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35.25" customHeight="1" thickBot="1" x14ac:dyDescent="0.3">
      <c r="A30" s="265" t="s">
        <v>36</v>
      </c>
      <c r="B30" s="267"/>
      <c r="C30" s="28"/>
      <c r="D30" s="315"/>
      <c r="E30" s="316"/>
      <c r="F30" s="316"/>
      <c r="G30" s="316"/>
      <c r="H30" s="316"/>
      <c r="I30" s="316"/>
      <c r="J30" s="316"/>
      <c r="K30" s="316"/>
      <c r="L30" s="317"/>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39.75" customHeight="1" thickBot="1" x14ac:dyDescent="0.3">
      <c r="A35" s="318" t="s">
        <v>39</v>
      </c>
      <c r="B35" s="319"/>
      <c r="C35" s="28"/>
      <c r="D35" s="315"/>
      <c r="E35" s="316"/>
      <c r="F35" s="316"/>
      <c r="G35" s="316"/>
      <c r="H35" s="316"/>
      <c r="I35" s="316"/>
      <c r="J35" s="316"/>
      <c r="K35" s="316"/>
      <c r="L35" s="317"/>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309" t="s">
        <v>40</v>
      </c>
      <c r="B37" s="310"/>
      <c r="C37" s="310"/>
      <c r="D37" s="310"/>
      <c r="E37" s="310"/>
      <c r="F37" s="310"/>
      <c r="G37" s="310"/>
      <c r="H37" s="310"/>
      <c r="I37" s="310"/>
      <c r="J37" s="310"/>
      <c r="K37" s="310"/>
      <c r="L37" s="311"/>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57"/>
      <c r="M57" s="8"/>
      <c r="N57" s="57" t="s">
        <v>48</v>
      </c>
    </row>
    <row r="58" spans="1:14" ht="23.2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16.5"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16.5"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16.5"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16.5"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16.5"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16.5"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57"/>
      <c r="M68" s="8"/>
      <c r="N68" s="57" t="s">
        <v>48</v>
      </c>
    </row>
    <row r="69" spans="1:14" ht="17.25"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17.25"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17.25"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59"/>
    </row>
    <row r="75" spans="1:14" ht="26.25" thickBot="1" x14ac:dyDescent="0.3">
      <c r="A75" s="274" t="s">
        <v>68</v>
      </c>
      <c r="B75" s="275"/>
      <c r="C75" s="275"/>
      <c r="D75" s="275"/>
      <c r="E75" s="275"/>
      <c r="F75" s="275"/>
      <c r="G75" s="276"/>
      <c r="H75" s="93" t="s">
        <v>44</v>
      </c>
      <c r="I75" s="57" t="s">
        <v>45</v>
      </c>
      <c r="J75" s="157"/>
      <c r="K75" s="157"/>
      <c r="L75" s="82"/>
      <c r="M75" s="45"/>
      <c r="N75" s="94" t="s">
        <v>48</v>
      </c>
    </row>
    <row r="76" spans="1:14" ht="16.5" thickBot="1" x14ac:dyDescent="0.3">
      <c r="A76" s="95">
        <v>1</v>
      </c>
      <c r="B76" s="277" t="s">
        <v>69</v>
      </c>
      <c r="C76" s="277"/>
      <c r="D76" s="277"/>
      <c r="E76" s="277"/>
      <c r="F76" s="278"/>
      <c r="G76" s="279"/>
      <c r="H76" s="96" t="s">
        <v>63</v>
      </c>
      <c r="I76" s="90">
        <v>0</v>
      </c>
      <c r="J76" s="82"/>
      <c r="K76" s="82"/>
      <c r="L76" s="82"/>
      <c r="M76" s="45"/>
      <c r="N76" s="97">
        <f>I76</f>
        <v>0</v>
      </c>
    </row>
    <row r="77" spans="1:14" ht="16.5" thickBot="1" x14ac:dyDescent="0.3">
      <c r="A77" s="63">
        <v>2</v>
      </c>
      <c r="B77" s="280" t="s">
        <v>70</v>
      </c>
      <c r="C77" s="280"/>
      <c r="D77" s="280"/>
      <c r="E77" s="280"/>
      <c r="F77" s="281"/>
      <c r="G77" s="282"/>
      <c r="H77" s="98" t="s">
        <v>63</v>
      </c>
      <c r="I77" s="99">
        <v>0</v>
      </c>
      <c r="J77" s="82"/>
      <c r="K77" s="82"/>
      <c r="L77" s="82"/>
      <c r="M77" s="45"/>
      <c r="N77" s="97">
        <f>I77</f>
        <v>0</v>
      </c>
    </row>
    <row r="78" spans="1:14" ht="16.5"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57"/>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0</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t="str">
        <f ca="1">MID(CELL("nombrearchivo",'96'!E9),FIND("]", CELL("nombrearchivo",'96'!E9),1)+1,LEN(CELL("nombrearchivo",'96'!E9))-FIND("]",CELL("nombrearchivo",'96'!E9),1))</f>
        <v>96</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56"/>
      <c r="E8" s="337" t="s">
        <v>17</v>
      </c>
      <c r="F8" s="337" t="s">
        <v>18</v>
      </c>
      <c r="G8" s="337" t="s">
        <v>19</v>
      </c>
      <c r="H8" s="337" t="s">
        <v>20</v>
      </c>
      <c r="I8" s="337" t="s">
        <v>21</v>
      </c>
      <c r="J8" s="339" t="s">
        <v>22</v>
      </c>
      <c r="K8" s="157"/>
      <c r="L8" s="341"/>
      <c r="M8" s="341"/>
      <c r="N8" s="343" t="s">
        <v>23</v>
      </c>
    </row>
    <row r="9" spans="1:16" ht="31.5" customHeight="1" thickBot="1" x14ac:dyDescent="0.3">
      <c r="A9" s="333"/>
      <c r="B9" s="334"/>
      <c r="C9" s="336"/>
      <c r="D9" s="17"/>
      <c r="E9" s="338"/>
      <c r="F9" s="338"/>
      <c r="G9" s="338"/>
      <c r="H9" s="338"/>
      <c r="I9" s="338"/>
      <c r="J9" s="340"/>
      <c r="K9" s="158"/>
      <c r="L9" s="342"/>
      <c r="M9" s="342"/>
      <c r="N9" s="344"/>
    </row>
    <row r="10" spans="1:16" ht="44.25" customHeight="1" thickBot="1" x14ac:dyDescent="0.3">
      <c r="A10" s="345" t="str">
        <f ca="1">CONCATENATE((INDIRECT("GENERAL!D"&amp;P2+5))," ",((INDIRECT("GENERAL!E"&amp;P2+5))))</f>
        <v xml:space="preserve"> </v>
      </c>
      <c r="B10" s="346"/>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f ca="1">(INDIRECT("GENERAL!J"&amp;P2+5))</f>
        <v>0</v>
      </c>
      <c r="E14" s="316"/>
      <c r="F14" s="316"/>
      <c r="G14" s="316"/>
      <c r="H14" s="316"/>
      <c r="I14" s="316"/>
      <c r="J14" s="316"/>
      <c r="K14" s="316"/>
      <c r="L14" s="317"/>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f ca="1">(INDIRECT("GENERAL!K"&amp;P2+5))</f>
        <v>0</v>
      </c>
      <c r="F16" s="327"/>
      <c r="G16" s="327"/>
      <c r="H16" s="327"/>
      <c r="I16" s="327"/>
      <c r="J16" s="327"/>
      <c r="K16" s="327"/>
      <c r="L16" s="328"/>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55"/>
      <c r="E18" s="327">
        <f ca="1">(INDIRECT("GENERAL!L"&amp;P2+5))</f>
        <v>0</v>
      </c>
      <c r="F18" s="327"/>
      <c r="G18" s="327"/>
      <c r="H18" s="327"/>
      <c r="I18" s="327"/>
      <c r="J18" s="327"/>
      <c r="K18" s="327"/>
      <c r="L18" s="328"/>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f ca="1">(INDIRECT("GENERAL!M"&amp;P2+5))</f>
        <v>0</v>
      </c>
      <c r="E20" s="324"/>
      <c r="F20" s="324"/>
      <c r="G20" s="324"/>
      <c r="H20" s="324"/>
      <c r="I20" s="324"/>
      <c r="J20" s="324"/>
      <c r="K20" s="324"/>
      <c r="L20" s="325"/>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68.25" customHeight="1" thickBot="1" x14ac:dyDescent="0.3">
      <c r="A25" s="265" t="s">
        <v>33</v>
      </c>
      <c r="B25" s="267"/>
      <c r="C25" s="28"/>
      <c r="D25" s="315"/>
      <c r="E25" s="316"/>
      <c r="F25" s="316"/>
      <c r="G25" s="316"/>
      <c r="H25" s="316"/>
      <c r="I25" s="316"/>
      <c r="J25" s="316"/>
      <c r="K25" s="316"/>
      <c r="L25" s="317"/>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309" t="s">
        <v>34</v>
      </c>
      <c r="B27" s="310"/>
      <c r="C27" s="310"/>
      <c r="D27" s="310"/>
      <c r="E27" s="310"/>
      <c r="F27" s="310"/>
      <c r="G27" s="310"/>
      <c r="H27" s="310"/>
      <c r="I27" s="310"/>
      <c r="J27" s="310"/>
      <c r="K27" s="310"/>
      <c r="L27" s="311"/>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35.25" customHeight="1" thickBot="1" x14ac:dyDescent="0.3">
      <c r="A30" s="265" t="s">
        <v>36</v>
      </c>
      <c r="B30" s="267"/>
      <c r="C30" s="28"/>
      <c r="D30" s="315"/>
      <c r="E30" s="316"/>
      <c r="F30" s="316"/>
      <c r="G30" s="316"/>
      <c r="H30" s="316"/>
      <c r="I30" s="316"/>
      <c r="J30" s="316"/>
      <c r="K30" s="316"/>
      <c r="L30" s="317"/>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39.75" customHeight="1" thickBot="1" x14ac:dyDescent="0.3">
      <c r="A35" s="318" t="s">
        <v>39</v>
      </c>
      <c r="B35" s="319"/>
      <c r="C35" s="28"/>
      <c r="D35" s="315"/>
      <c r="E35" s="316"/>
      <c r="F35" s="316"/>
      <c r="G35" s="316"/>
      <c r="H35" s="316"/>
      <c r="I35" s="316"/>
      <c r="J35" s="316"/>
      <c r="K35" s="316"/>
      <c r="L35" s="317"/>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309" t="s">
        <v>40</v>
      </c>
      <c r="B37" s="310"/>
      <c r="C37" s="310"/>
      <c r="D37" s="310"/>
      <c r="E37" s="310"/>
      <c r="F37" s="310"/>
      <c r="G37" s="310"/>
      <c r="H37" s="310"/>
      <c r="I37" s="310"/>
      <c r="J37" s="310"/>
      <c r="K37" s="310"/>
      <c r="L37" s="311"/>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57"/>
      <c r="M57" s="8"/>
      <c r="N57" s="57" t="s">
        <v>48</v>
      </c>
    </row>
    <row r="58" spans="1:14" ht="23.2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16.5"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16.5"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16.5"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16.5"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16.5"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16.5"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57"/>
      <c r="M68" s="8"/>
      <c r="N68" s="57" t="s">
        <v>48</v>
      </c>
    </row>
    <row r="69" spans="1:14" ht="17.25"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17.25"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17.25"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59"/>
    </row>
    <row r="75" spans="1:14" ht="26.25" thickBot="1" x14ac:dyDescent="0.3">
      <c r="A75" s="274" t="s">
        <v>68</v>
      </c>
      <c r="B75" s="275"/>
      <c r="C75" s="275"/>
      <c r="D75" s="275"/>
      <c r="E75" s="275"/>
      <c r="F75" s="275"/>
      <c r="G75" s="276"/>
      <c r="H75" s="93" t="s">
        <v>44</v>
      </c>
      <c r="I75" s="57" t="s">
        <v>45</v>
      </c>
      <c r="J75" s="157"/>
      <c r="K75" s="157"/>
      <c r="L75" s="82"/>
      <c r="M75" s="45"/>
      <c r="N75" s="94" t="s">
        <v>48</v>
      </c>
    </row>
    <row r="76" spans="1:14" ht="16.5" thickBot="1" x14ac:dyDescent="0.3">
      <c r="A76" s="95">
        <v>1</v>
      </c>
      <c r="B76" s="277" t="s">
        <v>69</v>
      </c>
      <c r="C76" s="277"/>
      <c r="D76" s="277"/>
      <c r="E76" s="277"/>
      <c r="F76" s="278"/>
      <c r="G76" s="279"/>
      <c r="H76" s="96" t="s">
        <v>63</v>
      </c>
      <c r="I76" s="90">
        <v>0</v>
      </c>
      <c r="J76" s="82"/>
      <c r="K76" s="82"/>
      <c r="L76" s="82"/>
      <c r="M76" s="45"/>
      <c r="N76" s="97">
        <f>I76</f>
        <v>0</v>
      </c>
    </row>
    <row r="77" spans="1:14" ht="16.5" thickBot="1" x14ac:dyDescent="0.3">
      <c r="A77" s="63">
        <v>2</v>
      </c>
      <c r="B77" s="280" t="s">
        <v>70</v>
      </c>
      <c r="C77" s="280"/>
      <c r="D77" s="280"/>
      <c r="E77" s="280"/>
      <c r="F77" s="281"/>
      <c r="G77" s="282"/>
      <c r="H77" s="98" t="s">
        <v>63</v>
      </c>
      <c r="I77" s="99">
        <v>0</v>
      </c>
      <c r="J77" s="82"/>
      <c r="K77" s="82"/>
      <c r="L77" s="82"/>
      <c r="M77" s="45"/>
      <c r="N77" s="97">
        <f>I77</f>
        <v>0</v>
      </c>
    </row>
    <row r="78" spans="1:14" ht="16.5"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57"/>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0</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disablePrompts="1"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22"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t="str">
        <f ca="1">MID(CELL("nombrearchivo",'95'!E9),FIND("]", CELL("nombrearchivo",'95'!E9),1)+1,LEN(CELL("nombrearchivo",'95'!E9))-FIND("]",CELL("nombrearchivo",'95'!E9),1))</f>
        <v>95</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62"/>
      <c r="E8" s="337" t="s">
        <v>17</v>
      </c>
      <c r="F8" s="337" t="s">
        <v>18</v>
      </c>
      <c r="G8" s="337" t="s">
        <v>19</v>
      </c>
      <c r="H8" s="337" t="s">
        <v>20</v>
      </c>
      <c r="I8" s="337" t="s">
        <v>21</v>
      </c>
      <c r="J8" s="339" t="s">
        <v>22</v>
      </c>
      <c r="K8" s="163"/>
      <c r="L8" s="341"/>
      <c r="M8" s="341"/>
      <c r="N8" s="343" t="s">
        <v>23</v>
      </c>
    </row>
    <row r="9" spans="1:16" ht="31.5" customHeight="1" thickBot="1" x14ac:dyDescent="0.3">
      <c r="A9" s="333"/>
      <c r="B9" s="334"/>
      <c r="C9" s="336"/>
      <c r="D9" s="17"/>
      <c r="E9" s="338"/>
      <c r="F9" s="338"/>
      <c r="G9" s="338"/>
      <c r="H9" s="338"/>
      <c r="I9" s="338"/>
      <c r="J9" s="340"/>
      <c r="K9" s="164"/>
      <c r="L9" s="342"/>
      <c r="M9" s="342"/>
      <c r="N9" s="344"/>
    </row>
    <row r="10" spans="1:16" ht="44.25" customHeight="1" thickBot="1" x14ac:dyDescent="0.3">
      <c r="A10" s="345" t="str">
        <f ca="1">CONCATENATE((INDIRECT("GENERAL!D"&amp;P2+5))," ",((INDIRECT("GENERAL!E"&amp;P2+5))))</f>
        <v xml:space="preserve"> </v>
      </c>
      <c r="B10" s="346"/>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f ca="1">(INDIRECT("GENERAL!J"&amp;P2+5))</f>
        <v>0</v>
      </c>
      <c r="E14" s="316"/>
      <c r="F14" s="316"/>
      <c r="G14" s="316"/>
      <c r="H14" s="316"/>
      <c r="I14" s="316"/>
      <c r="J14" s="316"/>
      <c r="K14" s="316"/>
      <c r="L14" s="317"/>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f ca="1">(INDIRECT("GENERAL!K"&amp;P2+5))</f>
        <v>0</v>
      </c>
      <c r="F16" s="327"/>
      <c r="G16" s="327"/>
      <c r="H16" s="327"/>
      <c r="I16" s="327"/>
      <c r="J16" s="327"/>
      <c r="K16" s="327"/>
      <c r="L16" s="328"/>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66"/>
      <c r="E18" s="327">
        <f ca="1">(INDIRECT("GENERAL!L"&amp;P2+5))</f>
        <v>0</v>
      </c>
      <c r="F18" s="327"/>
      <c r="G18" s="327"/>
      <c r="H18" s="327"/>
      <c r="I18" s="327"/>
      <c r="J18" s="327"/>
      <c r="K18" s="327"/>
      <c r="L18" s="328"/>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f ca="1">(INDIRECT("GENERAL!M"&amp;P2+5))</f>
        <v>0</v>
      </c>
      <c r="E20" s="324"/>
      <c r="F20" s="324"/>
      <c r="G20" s="324"/>
      <c r="H20" s="324"/>
      <c r="I20" s="324"/>
      <c r="J20" s="324"/>
      <c r="K20" s="324"/>
      <c r="L20" s="325"/>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68.25" customHeight="1" thickBot="1" x14ac:dyDescent="0.3">
      <c r="A25" s="265" t="s">
        <v>33</v>
      </c>
      <c r="B25" s="267"/>
      <c r="C25" s="28"/>
      <c r="D25" s="315"/>
      <c r="E25" s="316"/>
      <c r="F25" s="316"/>
      <c r="G25" s="316"/>
      <c r="H25" s="316"/>
      <c r="I25" s="316"/>
      <c r="J25" s="316"/>
      <c r="K25" s="316"/>
      <c r="L25" s="317"/>
      <c r="M25" s="29"/>
      <c r="N25" s="30"/>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309" t="s">
        <v>34</v>
      </c>
      <c r="B27" s="310"/>
      <c r="C27" s="310"/>
      <c r="D27" s="310"/>
      <c r="E27" s="310"/>
      <c r="F27" s="310"/>
      <c r="G27" s="310"/>
      <c r="H27" s="310"/>
      <c r="I27" s="310"/>
      <c r="J27" s="310"/>
      <c r="K27" s="310"/>
      <c r="L27" s="311"/>
      <c r="M27" s="167"/>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35.25" customHeight="1" thickBot="1" x14ac:dyDescent="0.3">
      <c r="A30" s="265" t="s">
        <v>36</v>
      </c>
      <c r="B30" s="267"/>
      <c r="C30" s="28"/>
      <c r="D30" s="315"/>
      <c r="E30" s="316"/>
      <c r="F30" s="316"/>
      <c r="G30" s="316"/>
      <c r="H30" s="316"/>
      <c r="I30" s="316"/>
      <c r="J30" s="316"/>
      <c r="K30" s="316"/>
      <c r="L30" s="317"/>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39.75" customHeight="1" thickBot="1" x14ac:dyDescent="0.3">
      <c r="A35" s="318" t="s">
        <v>39</v>
      </c>
      <c r="B35" s="319"/>
      <c r="C35" s="28"/>
      <c r="D35" s="315"/>
      <c r="E35" s="316"/>
      <c r="F35" s="316"/>
      <c r="G35" s="316"/>
      <c r="H35" s="316"/>
      <c r="I35" s="316"/>
      <c r="J35" s="316"/>
      <c r="K35" s="316"/>
      <c r="L35" s="317"/>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309" t="s">
        <v>40</v>
      </c>
      <c r="B37" s="310"/>
      <c r="C37" s="310"/>
      <c r="D37" s="310"/>
      <c r="E37" s="310"/>
      <c r="F37" s="310"/>
      <c r="G37" s="310"/>
      <c r="H37" s="310"/>
      <c r="I37" s="310"/>
      <c r="J37" s="310"/>
      <c r="K37" s="310"/>
      <c r="L37" s="311"/>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63"/>
      <c r="M57" s="8"/>
      <c r="N57" s="57" t="s">
        <v>48</v>
      </c>
    </row>
    <row r="58" spans="1:14" ht="23.2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16.5"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16.5"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16.5"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16.5"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16.5"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16.5"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63"/>
      <c r="M68" s="8"/>
      <c r="N68" s="57" t="s">
        <v>48</v>
      </c>
    </row>
    <row r="69" spans="1:14" ht="17.25"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17.25"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17.25"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65"/>
    </row>
    <row r="75" spans="1:14" ht="26.25" thickBot="1" x14ac:dyDescent="0.3">
      <c r="A75" s="274" t="s">
        <v>68</v>
      </c>
      <c r="B75" s="275"/>
      <c r="C75" s="275"/>
      <c r="D75" s="275"/>
      <c r="E75" s="275"/>
      <c r="F75" s="275"/>
      <c r="G75" s="276"/>
      <c r="H75" s="93" t="s">
        <v>44</v>
      </c>
      <c r="I75" s="57" t="s">
        <v>45</v>
      </c>
      <c r="J75" s="163"/>
      <c r="K75" s="163"/>
      <c r="L75" s="82"/>
      <c r="M75" s="45"/>
      <c r="N75" s="94" t="s">
        <v>48</v>
      </c>
    </row>
    <row r="76" spans="1:14" ht="16.5" thickBot="1" x14ac:dyDescent="0.3">
      <c r="A76" s="95">
        <v>1</v>
      </c>
      <c r="B76" s="277" t="s">
        <v>69</v>
      </c>
      <c r="C76" s="277"/>
      <c r="D76" s="277"/>
      <c r="E76" s="277"/>
      <c r="F76" s="278"/>
      <c r="G76" s="279"/>
      <c r="H76" s="96" t="s">
        <v>63</v>
      </c>
      <c r="I76" s="90">
        <v>0</v>
      </c>
      <c r="J76" s="82"/>
      <c r="K76" s="82"/>
      <c r="L76" s="82"/>
      <c r="M76" s="45"/>
      <c r="N76" s="97">
        <f>I76</f>
        <v>0</v>
      </c>
    </row>
    <row r="77" spans="1:14" ht="16.5" thickBot="1" x14ac:dyDescent="0.3">
      <c r="A77" s="63">
        <v>2</v>
      </c>
      <c r="B77" s="280" t="s">
        <v>70</v>
      </c>
      <c r="C77" s="280"/>
      <c r="D77" s="280"/>
      <c r="E77" s="280"/>
      <c r="F77" s="281"/>
      <c r="G77" s="282"/>
      <c r="H77" s="98" t="s">
        <v>63</v>
      </c>
      <c r="I77" s="99">
        <v>0</v>
      </c>
      <c r="J77" s="82"/>
      <c r="K77" s="82"/>
      <c r="L77" s="82"/>
      <c r="M77" s="45"/>
      <c r="N77" s="97">
        <f>I77</f>
        <v>0</v>
      </c>
    </row>
    <row r="78" spans="1:14" ht="16.5"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63"/>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0</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B78" sqref="B78:G78"/>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t="str">
        <f ca="1">MID(CELL("nombrearchivo",'13'!E9),FIND("]", CELL("nombrearchivo",'13'!E9),1)+1,LEN(CELL("nombrearchivo",'13'!E9))-FIND("]",CELL("nombrearchivo",'13'!E9),1))</f>
        <v>13</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70"/>
      <c r="E8" s="337" t="s">
        <v>17</v>
      </c>
      <c r="F8" s="337" t="s">
        <v>18</v>
      </c>
      <c r="G8" s="337" t="s">
        <v>19</v>
      </c>
      <c r="H8" s="337" t="s">
        <v>20</v>
      </c>
      <c r="I8" s="337" t="s">
        <v>21</v>
      </c>
      <c r="J8" s="339" t="s">
        <v>22</v>
      </c>
      <c r="K8" s="171"/>
      <c r="L8" s="341"/>
      <c r="M8" s="341"/>
      <c r="N8" s="343" t="s">
        <v>23</v>
      </c>
    </row>
    <row r="9" spans="1:16" ht="31.5" customHeight="1" thickBot="1" x14ac:dyDescent="0.3">
      <c r="A9" s="333"/>
      <c r="B9" s="334"/>
      <c r="C9" s="336"/>
      <c r="D9" s="17"/>
      <c r="E9" s="338"/>
      <c r="F9" s="338"/>
      <c r="G9" s="338"/>
      <c r="H9" s="338"/>
      <c r="I9" s="338"/>
      <c r="J9" s="340"/>
      <c r="K9" s="172"/>
      <c r="L9" s="342"/>
      <c r="M9" s="342"/>
      <c r="N9" s="344"/>
    </row>
    <row r="10" spans="1:16" ht="44.25" customHeight="1" thickBot="1" x14ac:dyDescent="0.3">
      <c r="A10" s="345" t="str">
        <f ca="1">CONCATENATE((INDIRECT("GENERAL!D"&amp;P2+5))," ",((INDIRECT("GENERAL!E"&amp;P2+5))))</f>
        <v>TRULILLO SALAZAR CARLOS ANDRES</v>
      </c>
      <c r="B10" s="346"/>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LICENCIADO EN MATEMATICASY COMPUTACION/UNIVERSIDAD DEL QUINDIO/2004</v>
      </c>
      <c r="E14" s="316"/>
      <c r="F14" s="316"/>
      <c r="G14" s="316"/>
      <c r="H14" s="316"/>
      <c r="I14" s="316"/>
      <c r="J14" s="316"/>
      <c r="K14" s="316"/>
      <c r="L14" s="317"/>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 xml:space="preserve">NO REGISTRA </v>
      </c>
      <c r="F16" s="327"/>
      <c r="G16" s="327"/>
      <c r="H16" s="327"/>
      <c r="I16" s="327"/>
      <c r="J16" s="327"/>
      <c r="K16" s="327"/>
      <c r="L16" s="328"/>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69"/>
      <c r="E18" s="327" t="str">
        <f ca="1">(INDIRECT("GENERAL!L"&amp;P2+5))</f>
        <v>MAGISTER EN BIOMATEMATICAS/UNIVERSIDAD DEL QUINDIO/2010</v>
      </c>
      <c r="F18" s="327"/>
      <c r="G18" s="327"/>
      <c r="H18" s="327"/>
      <c r="I18" s="327"/>
      <c r="J18" s="327"/>
      <c r="K18" s="327"/>
      <c r="L18" s="328"/>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NO REGISTRA</v>
      </c>
      <c r="E20" s="324"/>
      <c r="F20" s="324"/>
      <c r="G20" s="324"/>
      <c r="H20" s="324"/>
      <c r="I20" s="324"/>
      <c r="J20" s="324"/>
      <c r="K20" s="324"/>
      <c r="L20" s="325"/>
      <c r="M20" s="29"/>
      <c r="N20" s="30"/>
    </row>
    <row r="21" spans="1:17" ht="16.5" thickBot="1" x14ac:dyDescent="0.3">
      <c r="A21" s="36"/>
      <c r="B21" s="37"/>
      <c r="C21" s="168"/>
      <c r="D21" s="39"/>
      <c r="E21" s="39"/>
      <c r="F21" s="39"/>
      <c r="G21" s="39"/>
      <c r="H21" s="39"/>
      <c r="I21" s="39"/>
      <c r="J21" s="39"/>
      <c r="K21" s="39"/>
      <c r="L21" s="39"/>
      <c r="M21" s="168"/>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68.25" customHeight="1" thickBot="1" x14ac:dyDescent="0.3">
      <c r="A25" s="265" t="s">
        <v>33</v>
      </c>
      <c r="B25" s="267"/>
      <c r="C25" s="28"/>
      <c r="D25" s="315"/>
      <c r="E25" s="316"/>
      <c r="F25" s="316"/>
      <c r="G25" s="316"/>
      <c r="H25" s="316"/>
      <c r="I25" s="316"/>
      <c r="J25" s="316"/>
      <c r="K25" s="316"/>
      <c r="L25" s="317"/>
      <c r="M25" s="29"/>
      <c r="N25" s="30"/>
      <c r="P25" s="43"/>
      <c r="Q25" s="43"/>
    </row>
    <row r="26" spans="1:17" ht="16.5" thickBot="1" x14ac:dyDescent="0.3">
      <c r="A26" s="36"/>
      <c r="B26" s="37"/>
      <c r="C26" s="168"/>
      <c r="D26" s="39"/>
      <c r="E26" s="39"/>
      <c r="F26" s="39"/>
      <c r="G26" s="39"/>
      <c r="H26" s="39"/>
      <c r="I26" s="39"/>
      <c r="J26" s="39"/>
      <c r="K26" s="39"/>
      <c r="L26" s="39"/>
      <c r="M26" s="168"/>
      <c r="N26" s="40"/>
    </row>
    <row r="27" spans="1:17" ht="19.5" thickTop="1" thickBot="1" x14ac:dyDescent="0.3">
      <c r="A27" s="309" t="s">
        <v>34</v>
      </c>
      <c r="B27" s="310"/>
      <c r="C27" s="310"/>
      <c r="D27" s="310"/>
      <c r="E27" s="310"/>
      <c r="F27" s="310"/>
      <c r="G27" s="310"/>
      <c r="H27" s="310"/>
      <c r="I27" s="310"/>
      <c r="J27" s="310"/>
      <c r="K27" s="310"/>
      <c r="L27" s="311"/>
      <c r="M27" s="168"/>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35.25" customHeight="1" thickBot="1" x14ac:dyDescent="0.3">
      <c r="A30" s="265" t="s">
        <v>36</v>
      </c>
      <c r="B30" s="267"/>
      <c r="C30" s="28"/>
      <c r="D30" s="315"/>
      <c r="E30" s="316"/>
      <c r="F30" s="316"/>
      <c r="G30" s="316"/>
      <c r="H30" s="316"/>
      <c r="I30" s="316"/>
      <c r="J30" s="316"/>
      <c r="K30" s="316"/>
      <c r="L30" s="317"/>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68"/>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39.75" customHeight="1" thickBot="1" x14ac:dyDescent="0.3">
      <c r="A35" s="318" t="s">
        <v>39</v>
      </c>
      <c r="B35" s="319"/>
      <c r="C35" s="28"/>
      <c r="D35" s="315"/>
      <c r="E35" s="316"/>
      <c r="F35" s="316"/>
      <c r="G35" s="316"/>
      <c r="H35" s="316"/>
      <c r="I35" s="316"/>
      <c r="J35" s="316"/>
      <c r="K35" s="316"/>
      <c r="L35" s="317"/>
      <c r="M35" s="29"/>
      <c r="N35" s="30"/>
    </row>
    <row r="36" spans="1:14" ht="16.5" thickBot="1" x14ac:dyDescent="0.3">
      <c r="A36" s="36"/>
      <c r="B36" s="37"/>
      <c r="C36" s="168"/>
      <c r="D36" s="39"/>
      <c r="E36" s="39"/>
      <c r="F36" s="39"/>
      <c r="G36" s="39"/>
      <c r="H36" s="39"/>
      <c r="I36" s="39"/>
      <c r="J36" s="39"/>
      <c r="K36" s="39"/>
      <c r="L36" s="39"/>
      <c r="M36" s="168"/>
      <c r="N36" s="40"/>
    </row>
    <row r="37" spans="1:14" ht="19.5" thickTop="1" thickBot="1" x14ac:dyDescent="0.3">
      <c r="A37" s="309" t="s">
        <v>40</v>
      </c>
      <c r="B37" s="310"/>
      <c r="C37" s="310"/>
      <c r="D37" s="310"/>
      <c r="E37" s="310"/>
      <c r="F37" s="310"/>
      <c r="G37" s="310"/>
      <c r="H37" s="310"/>
      <c r="I37" s="310"/>
      <c r="J37" s="310"/>
      <c r="K37" s="310"/>
      <c r="L37" s="311"/>
      <c r="M37" s="168"/>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71"/>
      <c r="M57" s="8"/>
      <c r="N57" s="57" t="s">
        <v>48</v>
      </c>
    </row>
    <row r="58" spans="1:14" ht="23.2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28.5" customHeight="1"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35.25" customHeight="1"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38.25" customHeight="1"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34.5" customHeight="1"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36" customHeight="1"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34.5" customHeight="1"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71"/>
      <c r="M68" s="8"/>
      <c r="N68" s="57" t="s">
        <v>48</v>
      </c>
    </row>
    <row r="69" spans="1:14" ht="17.25"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17.25"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17.25"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73"/>
    </row>
    <row r="75" spans="1:14" ht="26.25" thickBot="1" x14ac:dyDescent="0.3">
      <c r="A75" s="274" t="s">
        <v>68</v>
      </c>
      <c r="B75" s="275"/>
      <c r="C75" s="275"/>
      <c r="D75" s="275"/>
      <c r="E75" s="275"/>
      <c r="F75" s="275"/>
      <c r="G75" s="276"/>
      <c r="H75" s="93" t="s">
        <v>44</v>
      </c>
      <c r="I75" s="57" t="s">
        <v>45</v>
      </c>
      <c r="J75" s="171"/>
      <c r="K75" s="171"/>
      <c r="L75" s="82"/>
      <c r="M75" s="45"/>
      <c r="N75" s="94" t="s">
        <v>48</v>
      </c>
    </row>
    <row r="76" spans="1:14" ht="42.75" customHeight="1" thickBot="1" x14ac:dyDescent="0.3">
      <c r="A76" s="95">
        <v>1</v>
      </c>
      <c r="B76" s="277" t="s">
        <v>69</v>
      </c>
      <c r="C76" s="277"/>
      <c r="D76" s="277"/>
      <c r="E76" s="277"/>
      <c r="F76" s="278"/>
      <c r="G76" s="279"/>
      <c r="H76" s="96" t="s">
        <v>63</v>
      </c>
      <c r="I76" s="90">
        <v>0</v>
      </c>
      <c r="J76" s="82"/>
      <c r="K76" s="82"/>
      <c r="L76" s="82"/>
      <c r="M76" s="45"/>
      <c r="N76" s="97">
        <f>I76</f>
        <v>0</v>
      </c>
    </row>
    <row r="77" spans="1:14" ht="42.75" customHeight="1" thickBot="1" x14ac:dyDescent="0.3">
      <c r="A77" s="63">
        <v>2</v>
      </c>
      <c r="B77" s="280" t="s">
        <v>70</v>
      </c>
      <c r="C77" s="280"/>
      <c r="D77" s="280"/>
      <c r="E77" s="280"/>
      <c r="F77" s="281"/>
      <c r="G77" s="282"/>
      <c r="H77" s="98" t="s">
        <v>63</v>
      </c>
      <c r="I77" s="99">
        <v>0</v>
      </c>
      <c r="J77" s="82"/>
      <c r="K77" s="82"/>
      <c r="L77" s="82"/>
      <c r="M77" s="45"/>
      <c r="N77" s="97">
        <f>I77</f>
        <v>0</v>
      </c>
    </row>
    <row r="78" spans="1:14" ht="42.75" customHeight="1"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71"/>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0</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H10" sqref="H10"/>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t="str">
        <f ca="1">MID(CELL("nombrearchivo",'15'!E9),FIND("]", CELL("nombrearchivo",'15'!E9),1)+1,LEN(CELL("nombrearchivo",'15'!E9))-FIND("]",CELL("nombrearchivo",'15'!E9),1))</f>
        <v>15</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70"/>
      <c r="E8" s="337" t="s">
        <v>17</v>
      </c>
      <c r="F8" s="337" t="s">
        <v>18</v>
      </c>
      <c r="G8" s="337" t="s">
        <v>19</v>
      </c>
      <c r="H8" s="337" t="s">
        <v>20</v>
      </c>
      <c r="I8" s="337" t="s">
        <v>21</v>
      </c>
      <c r="J8" s="339" t="s">
        <v>22</v>
      </c>
      <c r="K8" s="171"/>
      <c r="L8" s="341"/>
      <c r="M8" s="341"/>
      <c r="N8" s="343" t="s">
        <v>23</v>
      </c>
    </row>
    <row r="9" spans="1:16" ht="31.5" customHeight="1" thickBot="1" x14ac:dyDescent="0.3">
      <c r="A9" s="333"/>
      <c r="B9" s="334"/>
      <c r="C9" s="336"/>
      <c r="D9" s="17"/>
      <c r="E9" s="338"/>
      <c r="F9" s="338"/>
      <c r="G9" s="338"/>
      <c r="H9" s="338"/>
      <c r="I9" s="338"/>
      <c r="J9" s="340"/>
      <c r="K9" s="172"/>
      <c r="L9" s="342"/>
      <c r="M9" s="342"/>
      <c r="N9" s="344"/>
    </row>
    <row r="10" spans="1:16" ht="44.25" customHeight="1" thickBot="1" x14ac:dyDescent="0.3">
      <c r="A10" s="345" t="str">
        <f ca="1">CONCATENATE((INDIRECT("GENERAL!D"&amp;P2+5))," ",((INDIRECT("GENERAL!E"&amp;P2+5))))</f>
        <v>ARREDONDO GARCIA  JHON ALEXANDER</v>
      </c>
      <c r="B10" s="346"/>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LICENCIADO EN FISICA /UNIVERSIDAD DISTRITAL FRANCISCO JOSE DE CALDAS /2005</v>
      </c>
      <c r="E14" s="316"/>
      <c r="F14" s="316"/>
      <c r="G14" s="316"/>
      <c r="H14" s="316"/>
      <c r="I14" s="316"/>
      <c r="J14" s="316"/>
      <c r="K14" s="316"/>
      <c r="L14" s="317"/>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ESPECIALISTA EN MATEMATICAS APLICADAS /UNIVERSIDAD SERGIO ARBOLEDA /2007</v>
      </c>
      <c r="F16" s="327"/>
      <c r="G16" s="327"/>
      <c r="H16" s="327"/>
      <c r="I16" s="327"/>
      <c r="J16" s="327"/>
      <c r="K16" s="327"/>
      <c r="L16" s="328"/>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69"/>
      <c r="E18" s="327" t="str">
        <f ca="1">(INDIRECT("GENERAL!L"&amp;P2+5))</f>
        <v>NO REGISTRA</v>
      </c>
      <c r="F18" s="327"/>
      <c r="G18" s="327"/>
      <c r="H18" s="327"/>
      <c r="I18" s="327"/>
      <c r="J18" s="327"/>
      <c r="K18" s="327"/>
      <c r="L18" s="328"/>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DOCTOR CIENCIAS MATEMATICAS /UNIVERSIDAD AUTONOMA METROPOLITANA CAMPUS IZTAPALAPA (MEXICO)</v>
      </c>
      <c r="E20" s="324"/>
      <c r="F20" s="324"/>
      <c r="G20" s="324"/>
      <c r="H20" s="324"/>
      <c r="I20" s="324"/>
      <c r="J20" s="324"/>
      <c r="K20" s="324"/>
      <c r="L20" s="325"/>
      <c r="M20" s="29"/>
      <c r="N20" s="30"/>
    </row>
    <row r="21" spans="1:17" ht="16.5" thickBot="1" x14ac:dyDescent="0.3">
      <c r="A21" s="36"/>
      <c r="B21" s="37"/>
      <c r="C21" s="168"/>
      <c r="D21" s="39"/>
      <c r="E21" s="39"/>
      <c r="F21" s="39"/>
      <c r="G21" s="39"/>
      <c r="H21" s="39"/>
      <c r="I21" s="39"/>
      <c r="J21" s="39"/>
      <c r="K21" s="39"/>
      <c r="L21" s="39"/>
      <c r="M21" s="168"/>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68.25" customHeight="1" thickBot="1" x14ac:dyDescent="0.3">
      <c r="A25" s="265" t="s">
        <v>33</v>
      </c>
      <c r="B25" s="267"/>
      <c r="C25" s="28"/>
      <c r="D25" s="315"/>
      <c r="E25" s="316"/>
      <c r="F25" s="316"/>
      <c r="G25" s="316"/>
      <c r="H25" s="316"/>
      <c r="I25" s="316"/>
      <c r="J25" s="316"/>
      <c r="K25" s="316"/>
      <c r="L25" s="317"/>
      <c r="M25" s="29"/>
      <c r="N25" s="30"/>
      <c r="P25" s="43"/>
      <c r="Q25" s="43"/>
    </row>
    <row r="26" spans="1:17" ht="16.5" thickBot="1" x14ac:dyDescent="0.3">
      <c r="A26" s="36"/>
      <c r="B26" s="37"/>
      <c r="C26" s="168"/>
      <c r="D26" s="39"/>
      <c r="E26" s="39"/>
      <c r="F26" s="39"/>
      <c r="G26" s="39"/>
      <c r="H26" s="39"/>
      <c r="I26" s="39"/>
      <c r="J26" s="39"/>
      <c r="K26" s="39"/>
      <c r="L26" s="39"/>
      <c r="M26" s="168"/>
      <c r="N26" s="40"/>
    </row>
    <row r="27" spans="1:17" ht="19.5" thickTop="1" thickBot="1" x14ac:dyDescent="0.3">
      <c r="A27" s="309" t="s">
        <v>34</v>
      </c>
      <c r="B27" s="310"/>
      <c r="C27" s="310"/>
      <c r="D27" s="310"/>
      <c r="E27" s="310"/>
      <c r="F27" s="310"/>
      <c r="G27" s="310"/>
      <c r="H27" s="310"/>
      <c r="I27" s="310"/>
      <c r="J27" s="310"/>
      <c r="K27" s="310"/>
      <c r="L27" s="311"/>
      <c r="M27" s="168"/>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35.25" customHeight="1" thickBot="1" x14ac:dyDescent="0.3">
      <c r="A30" s="265" t="s">
        <v>36</v>
      </c>
      <c r="B30" s="267"/>
      <c r="C30" s="28"/>
      <c r="D30" s="315"/>
      <c r="E30" s="316"/>
      <c r="F30" s="316"/>
      <c r="G30" s="316"/>
      <c r="H30" s="316"/>
      <c r="I30" s="316"/>
      <c r="J30" s="316"/>
      <c r="K30" s="316"/>
      <c r="L30" s="317"/>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68"/>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39.75" customHeight="1" thickBot="1" x14ac:dyDescent="0.3">
      <c r="A35" s="318" t="s">
        <v>39</v>
      </c>
      <c r="B35" s="319"/>
      <c r="C35" s="28"/>
      <c r="D35" s="315"/>
      <c r="E35" s="316"/>
      <c r="F35" s="316"/>
      <c r="G35" s="316"/>
      <c r="H35" s="316"/>
      <c r="I35" s="316"/>
      <c r="J35" s="316"/>
      <c r="K35" s="316"/>
      <c r="L35" s="317"/>
      <c r="M35" s="29"/>
      <c r="N35" s="30"/>
    </row>
    <row r="36" spans="1:14" ht="16.5" thickBot="1" x14ac:dyDescent="0.3">
      <c r="A36" s="36"/>
      <c r="B36" s="37"/>
      <c r="C36" s="168"/>
      <c r="D36" s="39"/>
      <c r="E36" s="39"/>
      <c r="F36" s="39"/>
      <c r="G36" s="39"/>
      <c r="H36" s="39"/>
      <c r="I36" s="39"/>
      <c r="J36" s="39"/>
      <c r="K36" s="39"/>
      <c r="L36" s="39"/>
      <c r="M36" s="168"/>
      <c r="N36" s="40"/>
    </row>
    <row r="37" spans="1:14" ht="19.5" thickTop="1" thickBot="1" x14ac:dyDescent="0.3">
      <c r="A37" s="309" t="s">
        <v>40</v>
      </c>
      <c r="B37" s="310"/>
      <c r="C37" s="310"/>
      <c r="D37" s="310"/>
      <c r="E37" s="310"/>
      <c r="F37" s="310"/>
      <c r="G37" s="310"/>
      <c r="H37" s="310"/>
      <c r="I37" s="310"/>
      <c r="J37" s="310"/>
      <c r="K37" s="310"/>
      <c r="L37" s="311"/>
      <c r="M37" s="168"/>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71"/>
      <c r="M57" s="8"/>
      <c r="N57" s="57" t="s">
        <v>48</v>
      </c>
    </row>
    <row r="58" spans="1:14" ht="23.2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16.5"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16.5"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16.5"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16.5"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16.5"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16.5"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71"/>
      <c r="M68" s="8"/>
      <c r="N68" s="57" t="s">
        <v>48</v>
      </c>
    </row>
    <row r="69" spans="1:14" ht="17.25"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17.25"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17.25"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73"/>
    </row>
    <row r="75" spans="1:14" ht="26.25" thickBot="1" x14ac:dyDescent="0.3">
      <c r="A75" s="274" t="s">
        <v>68</v>
      </c>
      <c r="B75" s="275"/>
      <c r="C75" s="275"/>
      <c r="D75" s="275"/>
      <c r="E75" s="275"/>
      <c r="F75" s="275"/>
      <c r="G75" s="276"/>
      <c r="H75" s="93" t="s">
        <v>44</v>
      </c>
      <c r="I75" s="57" t="s">
        <v>45</v>
      </c>
      <c r="J75" s="171"/>
      <c r="K75" s="171"/>
      <c r="L75" s="82"/>
      <c r="M75" s="45"/>
      <c r="N75" s="94" t="s">
        <v>48</v>
      </c>
    </row>
    <row r="76" spans="1:14" ht="16.5" thickBot="1" x14ac:dyDescent="0.3">
      <c r="A76" s="95">
        <v>1</v>
      </c>
      <c r="B76" s="277" t="s">
        <v>69</v>
      </c>
      <c r="C76" s="277"/>
      <c r="D76" s="277"/>
      <c r="E76" s="277"/>
      <c r="F76" s="278"/>
      <c r="G76" s="279"/>
      <c r="H76" s="96" t="s">
        <v>63</v>
      </c>
      <c r="I76" s="90">
        <v>0</v>
      </c>
      <c r="J76" s="82"/>
      <c r="K76" s="82"/>
      <c r="L76" s="82"/>
      <c r="M76" s="45"/>
      <c r="N76" s="97">
        <f>I76</f>
        <v>0</v>
      </c>
    </row>
    <row r="77" spans="1:14" ht="16.5" thickBot="1" x14ac:dyDescent="0.3">
      <c r="A77" s="63">
        <v>2</v>
      </c>
      <c r="B77" s="280" t="s">
        <v>70</v>
      </c>
      <c r="C77" s="280"/>
      <c r="D77" s="280"/>
      <c r="E77" s="280"/>
      <c r="F77" s="281"/>
      <c r="G77" s="282"/>
      <c r="H77" s="98" t="s">
        <v>63</v>
      </c>
      <c r="I77" s="99">
        <v>0</v>
      </c>
      <c r="J77" s="82"/>
      <c r="K77" s="82"/>
      <c r="L77" s="82"/>
      <c r="M77" s="45"/>
      <c r="N77" s="97">
        <f>I77</f>
        <v>0</v>
      </c>
    </row>
    <row r="78" spans="1:14" ht="16.5"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71"/>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0</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MATCH(MID(CELL("nombrearchivo",'1'!E9),FIND("]", CELL("nombrearchivo",'1'!E9),1)+1,LEN(CELL("nombrearchivo",'1'!E9))-FIND("]",CELL("nombrearchivo",'1'!E9),1)),GENERAL!A6:A54,0)</f>
        <v>14</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70"/>
      <c r="E8" s="337" t="s">
        <v>17</v>
      </c>
      <c r="F8" s="337" t="s">
        <v>18</v>
      </c>
      <c r="G8" s="337" t="s">
        <v>19</v>
      </c>
      <c r="H8" s="337" t="s">
        <v>20</v>
      </c>
      <c r="I8" s="337" t="s">
        <v>21</v>
      </c>
      <c r="J8" s="339" t="s">
        <v>22</v>
      </c>
      <c r="K8" s="171"/>
      <c r="L8" s="341"/>
      <c r="M8" s="341"/>
      <c r="N8" s="343" t="s">
        <v>23</v>
      </c>
    </row>
    <row r="9" spans="1:16" ht="31.5" customHeight="1" thickBot="1" x14ac:dyDescent="0.3">
      <c r="A9" s="333"/>
      <c r="B9" s="334"/>
      <c r="C9" s="336"/>
      <c r="D9" s="17"/>
      <c r="E9" s="338"/>
      <c r="F9" s="338"/>
      <c r="G9" s="338"/>
      <c r="H9" s="338"/>
      <c r="I9" s="338"/>
      <c r="J9" s="340"/>
      <c r="K9" s="172"/>
      <c r="L9" s="342"/>
      <c r="M9" s="342"/>
      <c r="N9" s="344"/>
    </row>
    <row r="10" spans="1:16" ht="44.25" customHeight="1" thickBot="1" x14ac:dyDescent="0.3">
      <c r="A10" s="345" t="str">
        <f ca="1">CONCATENATE((INDIRECT("GENERAL!D"&amp;P2+5))," ",((INDIRECT("GENERAL!E"&amp;P2+5))))</f>
        <v>LOMBANA IVAN CAMILO</v>
      </c>
      <c r="B10" s="346"/>
      <c r="C10" s="19">
        <f>N14</f>
        <v>4</v>
      </c>
      <c r="D10" s="20"/>
      <c r="E10" s="21">
        <f>N16</f>
        <v>0</v>
      </c>
      <c r="F10" s="21">
        <f>N18</f>
        <v>3</v>
      </c>
      <c r="G10" s="21">
        <f>N20</f>
        <v>0</v>
      </c>
      <c r="H10" s="21">
        <f>N27</f>
        <v>5</v>
      </c>
      <c r="I10" s="21">
        <f>N32</f>
        <v>4.4800000000000004</v>
      </c>
      <c r="J10" s="22">
        <f>N37</f>
        <v>6</v>
      </c>
      <c r="K10" s="23"/>
      <c r="L10" s="23"/>
      <c r="M10" s="23"/>
      <c r="N10" s="24">
        <f>IF( SUM(C10:J10)&lt;=30,SUM(C10:J10),"EXCEDE LOS 30 PUNTOS")</f>
        <v>22.48</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LICENCIADO EN MATEMATICAS Y FISICA/ UNIVERSIDAD DEL TOLIMA/2004</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 xml:space="preserve">NO REGISTRA </v>
      </c>
      <c r="F16" s="327"/>
      <c r="G16" s="327"/>
      <c r="H16" s="327"/>
      <c r="I16" s="327"/>
      <c r="J16" s="327"/>
      <c r="K16" s="327"/>
      <c r="L16" s="328"/>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69"/>
      <c r="E18" s="327" t="str">
        <f ca="1">(INDIRECT("GENERAL!L"&amp;P2+5))</f>
        <v>MAESTRIA  EN  MATEMATICA APLICADA/UNIVERSIDAD POLITECNICA DE VALENCIA(ESPAÑA)/2009</v>
      </c>
      <c r="F18" s="327"/>
      <c r="G18" s="327"/>
      <c r="H18" s="327"/>
      <c r="I18" s="327"/>
      <c r="J18" s="327"/>
      <c r="K18" s="327"/>
      <c r="L18" s="328"/>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NO REGISTRA</v>
      </c>
      <c r="E20" s="324"/>
      <c r="F20" s="324"/>
      <c r="G20" s="324"/>
      <c r="H20" s="324"/>
      <c r="I20" s="324"/>
      <c r="J20" s="324"/>
      <c r="K20" s="324"/>
      <c r="L20" s="325"/>
      <c r="M20" s="29"/>
      <c r="N20" s="30">
        <v>0</v>
      </c>
    </row>
    <row r="21" spans="1:17" ht="16.5" thickBot="1" x14ac:dyDescent="0.3">
      <c r="A21" s="36"/>
      <c r="B21" s="37"/>
      <c r="C21" s="168"/>
      <c r="D21" s="39"/>
      <c r="E21" s="39"/>
      <c r="F21" s="39"/>
      <c r="G21" s="39"/>
      <c r="H21" s="39"/>
      <c r="I21" s="39"/>
      <c r="J21" s="39"/>
      <c r="K21" s="39"/>
      <c r="L21" s="39"/>
      <c r="M21" s="168"/>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152.25" customHeight="1" thickBot="1" x14ac:dyDescent="0.3">
      <c r="A25" s="265" t="s">
        <v>33</v>
      </c>
      <c r="B25" s="267"/>
      <c r="C25" s="28"/>
      <c r="D25" s="315" t="s">
        <v>284</v>
      </c>
      <c r="E25" s="316"/>
      <c r="F25" s="316"/>
      <c r="G25" s="316"/>
      <c r="H25" s="316"/>
      <c r="I25" s="316"/>
      <c r="J25" s="316"/>
      <c r="K25" s="316"/>
      <c r="L25" s="317"/>
      <c r="M25" s="29"/>
      <c r="N25" s="30">
        <v>5</v>
      </c>
      <c r="P25" s="43"/>
      <c r="Q25" s="43"/>
    </row>
    <row r="26" spans="1:17" ht="16.5" thickBot="1" x14ac:dyDescent="0.3">
      <c r="A26" s="36"/>
      <c r="B26" s="37"/>
      <c r="C26" s="168"/>
      <c r="D26" s="39"/>
      <c r="E26" s="39"/>
      <c r="F26" s="39"/>
      <c r="G26" s="39"/>
      <c r="H26" s="39"/>
      <c r="I26" s="39"/>
      <c r="J26" s="39"/>
      <c r="K26" s="39"/>
      <c r="L26" s="39"/>
      <c r="M26" s="168"/>
      <c r="N26" s="40"/>
    </row>
    <row r="27" spans="1:17" ht="19.5" thickTop="1" thickBot="1" x14ac:dyDescent="0.3">
      <c r="A27" s="309" t="s">
        <v>34</v>
      </c>
      <c r="B27" s="310"/>
      <c r="C27" s="310"/>
      <c r="D27" s="310"/>
      <c r="E27" s="310"/>
      <c r="F27" s="310"/>
      <c r="G27" s="310"/>
      <c r="H27" s="310"/>
      <c r="I27" s="310"/>
      <c r="J27" s="310"/>
      <c r="K27" s="310"/>
      <c r="L27" s="311"/>
      <c r="M27" s="168"/>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93" customHeight="1" thickBot="1" x14ac:dyDescent="0.3">
      <c r="A30" s="265" t="s">
        <v>36</v>
      </c>
      <c r="B30" s="267"/>
      <c r="C30" s="28"/>
      <c r="D30" s="315" t="s">
        <v>285</v>
      </c>
      <c r="E30" s="316"/>
      <c r="F30" s="316"/>
      <c r="G30" s="316"/>
      <c r="H30" s="316"/>
      <c r="I30" s="316"/>
      <c r="J30" s="316"/>
      <c r="K30" s="316"/>
      <c r="L30" s="317"/>
      <c r="M30" s="29"/>
      <c r="N30" s="30">
        <v>4.4800000000000004</v>
      </c>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68"/>
      <c r="N32" s="160">
        <f>IF(N30&lt;=5,N30,"EXCEDE LOS 5 PUNTOS PERMITIDOS")</f>
        <v>4.4800000000000004</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96.75" customHeight="1" thickBot="1" x14ac:dyDescent="0.3">
      <c r="A35" s="318" t="s">
        <v>39</v>
      </c>
      <c r="B35" s="319"/>
      <c r="C35" s="28"/>
      <c r="D35" s="315" t="s">
        <v>286</v>
      </c>
      <c r="E35" s="316"/>
      <c r="F35" s="316"/>
      <c r="G35" s="316"/>
      <c r="H35" s="316"/>
      <c r="I35" s="316"/>
      <c r="J35" s="316"/>
      <c r="K35" s="316"/>
      <c r="L35" s="317"/>
      <c r="M35" s="29"/>
      <c r="N35" s="30">
        <f>4+2</f>
        <v>6</v>
      </c>
    </row>
    <row r="36" spans="1:14" ht="16.5" thickBot="1" x14ac:dyDescent="0.3">
      <c r="A36" s="36"/>
      <c r="B36" s="37"/>
      <c r="C36" s="168"/>
      <c r="D36" s="39"/>
      <c r="E36" s="39"/>
      <c r="F36" s="39"/>
      <c r="G36" s="39"/>
      <c r="H36" s="39"/>
      <c r="I36" s="39"/>
      <c r="J36" s="39"/>
      <c r="K36" s="39"/>
      <c r="L36" s="39"/>
      <c r="M36" s="168"/>
      <c r="N36" s="40"/>
    </row>
    <row r="37" spans="1:14" ht="19.5" thickTop="1" thickBot="1" x14ac:dyDescent="0.3">
      <c r="A37" s="309" t="s">
        <v>40</v>
      </c>
      <c r="B37" s="310"/>
      <c r="C37" s="310"/>
      <c r="D37" s="310"/>
      <c r="E37" s="310"/>
      <c r="F37" s="310"/>
      <c r="G37" s="310"/>
      <c r="H37" s="310"/>
      <c r="I37" s="310"/>
      <c r="J37" s="310"/>
      <c r="K37" s="310"/>
      <c r="L37" s="311"/>
      <c r="M37" s="168"/>
      <c r="N37" s="160">
        <f>IF(N35&lt;=10,N35,"EXCEDE LOS 10 PUNTOS PERMITIDOS")</f>
        <v>6</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22.48</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71"/>
      <c r="M57" s="8"/>
      <c r="N57" s="57" t="s">
        <v>48</v>
      </c>
    </row>
    <row r="58" spans="1:14" ht="23.2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16.5"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16.5"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16.5"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16.5"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16.5"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16.5"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71"/>
      <c r="M68" s="8"/>
      <c r="N68" s="57" t="s">
        <v>48</v>
      </c>
    </row>
    <row r="69" spans="1:14" ht="17.25"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17.25"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17.25"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73"/>
    </row>
    <row r="75" spans="1:14" ht="26.25" thickBot="1" x14ac:dyDescent="0.3">
      <c r="A75" s="274" t="s">
        <v>68</v>
      </c>
      <c r="B75" s="275"/>
      <c r="C75" s="275"/>
      <c r="D75" s="275"/>
      <c r="E75" s="275"/>
      <c r="F75" s="275"/>
      <c r="G75" s="276"/>
      <c r="H75" s="93" t="s">
        <v>44</v>
      </c>
      <c r="I75" s="57" t="s">
        <v>45</v>
      </c>
      <c r="J75" s="171"/>
      <c r="K75" s="171"/>
      <c r="L75" s="82"/>
      <c r="M75" s="45"/>
      <c r="N75" s="94" t="s">
        <v>48</v>
      </c>
    </row>
    <row r="76" spans="1:14" ht="16.5" thickBot="1" x14ac:dyDescent="0.3">
      <c r="A76" s="95">
        <v>1</v>
      </c>
      <c r="B76" s="277" t="s">
        <v>69</v>
      </c>
      <c r="C76" s="277"/>
      <c r="D76" s="277"/>
      <c r="E76" s="277"/>
      <c r="F76" s="278"/>
      <c r="G76" s="279"/>
      <c r="H76" s="96" t="s">
        <v>63</v>
      </c>
      <c r="I76" s="90">
        <v>0</v>
      </c>
      <c r="J76" s="82"/>
      <c r="K76" s="82"/>
      <c r="L76" s="82"/>
      <c r="M76" s="45"/>
      <c r="N76" s="97">
        <f>I76</f>
        <v>0</v>
      </c>
    </row>
    <row r="77" spans="1:14" ht="16.5" thickBot="1" x14ac:dyDescent="0.3">
      <c r="A77" s="63">
        <v>2</v>
      </c>
      <c r="B77" s="280" t="s">
        <v>70</v>
      </c>
      <c r="C77" s="280"/>
      <c r="D77" s="280"/>
      <c r="E77" s="280"/>
      <c r="F77" s="281"/>
      <c r="G77" s="282"/>
      <c r="H77" s="98" t="s">
        <v>63</v>
      </c>
      <c r="I77" s="99">
        <v>0</v>
      </c>
      <c r="J77" s="82"/>
      <c r="K77" s="82"/>
      <c r="L77" s="82"/>
      <c r="M77" s="45"/>
      <c r="N77" s="97">
        <f>I77</f>
        <v>0</v>
      </c>
    </row>
    <row r="78" spans="1:14" ht="16.5"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71"/>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22.48</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22.48</v>
      </c>
    </row>
    <row r="98" spans="1:14" x14ac:dyDescent="0.25">
      <c r="A98" s="32"/>
      <c r="B98" s="32"/>
      <c r="C98" s="32"/>
      <c r="D98" s="32"/>
      <c r="E98" s="32"/>
      <c r="F98" s="32"/>
      <c r="G98" s="32"/>
      <c r="H98" s="32"/>
      <c r="I98" s="32"/>
      <c r="J98" s="32"/>
      <c r="K98" s="32"/>
      <c r="L98" s="32"/>
      <c r="M98" s="32"/>
      <c r="N98" s="32"/>
    </row>
  </sheetData>
  <sheetProtection algorithmName="SHA-512" hashValue="L1bilLCl9IGy3TlqP9RKjHrz76rIn0NFgMDS7zN+oV+3Gjlr4gdDQ87QiRLCEGgzM3cwQcC39WE6GfVTS6v55Q==" saltValue="b8SfPCDiNkGsmsCQd2mo2g=="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31496062992125984" footer="0.31496062992125984"/>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MATCH(MID(CELL("nombrearchivo",'2'!E9),FIND("]", CELL("nombrearchivo",'2'!E9),1)+1,LEN(CELL("nombrearchivo",'2'!E9))-FIND("]",CELL("nombrearchivo",'2'!E9),1)),GENERAL!A6:A54,0)</f>
        <v>4</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56"/>
      <c r="E8" s="337" t="s">
        <v>17</v>
      </c>
      <c r="F8" s="337" t="s">
        <v>18</v>
      </c>
      <c r="G8" s="337" t="s">
        <v>19</v>
      </c>
      <c r="H8" s="337" t="s">
        <v>20</v>
      </c>
      <c r="I8" s="337" t="s">
        <v>21</v>
      </c>
      <c r="J8" s="339" t="s">
        <v>22</v>
      </c>
      <c r="K8" s="157"/>
      <c r="L8" s="341"/>
      <c r="M8" s="341"/>
      <c r="N8" s="343" t="s">
        <v>23</v>
      </c>
    </row>
    <row r="9" spans="1:16" ht="31.5" customHeight="1" thickBot="1" x14ac:dyDescent="0.3">
      <c r="A9" s="333"/>
      <c r="B9" s="334"/>
      <c r="C9" s="336"/>
      <c r="D9" s="17"/>
      <c r="E9" s="338"/>
      <c r="F9" s="338"/>
      <c r="G9" s="338"/>
      <c r="H9" s="338"/>
      <c r="I9" s="338"/>
      <c r="J9" s="340"/>
      <c r="K9" s="158"/>
      <c r="L9" s="342"/>
      <c r="M9" s="342"/>
      <c r="N9" s="344"/>
    </row>
    <row r="10" spans="1:16" ht="44.25" customHeight="1" thickBot="1" x14ac:dyDescent="0.3">
      <c r="A10" s="345" t="str">
        <f ca="1">CONCATENATE((INDIRECT("GENERAL!D"&amp;P2+5))," ",((INDIRECT("GENERAL!E"&amp;P2+5))))</f>
        <v>HUERTAS SANABRIA JOSE RAFAEL</v>
      </c>
      <c r="B10" s="346"/>
      <c r="C10" s="19">
        <f>N14</f>
        <v>4</v>
      </c>
      <c r="D10" s="20"/>
      <c r="E10" s="21">
        <f>N16</f>
        <v>1</v>
      </c>
      <c r="F10" s="21">
        <f>N18</f>
        <v>3</v>
      </c>
      <c r="G10" s="21">
        <f>N20</f>
        <v>0</v>
      </c>
      <c r="H10" s="21">
        <f>N27</f>
        <v>5</v>
      </c>
      <c r="I10" s="21">
        <f>N32</f>
        <v>5</v>
      </c>
      <c r="J10" s="22">
        <f>N37</f>
        <v>2</v>
      </c>
      <c r="K10" s="23"/>
      <c r="L10" s="23"/>
      <c r="M10" s="23"/>
      <c r="N10" s="24">
        <f>IF( SUM(C10:J10)&lt;=30,SUM(C10:J10),"EXCEDE LOS 30 PUNTOS")</f>
        <v>20</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LICENCIADO EN MATEMATICAS/UNIVERSIDAD PEDAGOGICA NACIONAL/1996</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ESPECIALISTA EN MATEMATICA AVANZADA/UNIVERSIDAD NACIONAL DE COLOMBIA/2001</v>
      </c>
      <c r="F16" s="327"/>
      <c r="G16" s="327"/>
      <c r="H16" s="327"/>
      <c r="I16" s="327"/>
      <c r="J16" s="327"/>
      <c r="K16" s="327"/>
      <c r="L16" s="328"/>
      <c r="M16" s="29"/>
      <c r="N16" s="30">
        <v>1</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55"/>
      <c r="E18" s="327" t="str">
        <f ca="1">(INDIRECT("GENERAL!L"&amp;P2+5))</f>
        <v>MAGISTER EN CIENCIAS MATEMATICAS/UNIVERSIDAD NACIONAL DE COLOMBIA/2011</v>
      </c>
      <c r="F18" s="327"/>
      <c r="G18" s="327"/>
      <c r="H18" s="327"/>
      <c r="I18" s="327"/>
      <c r="J18" s="327"/>
      <c r="K18" s="327"/>
      <c r="L18" s="328"/>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NO REGISTRA</v>
      </c>
      <c r="E20" s="324"/>
      <c r="F20" s="324"/>
      <c r="G20" s="324"/>
      <c r="H20" s="324"/>
      <c r="I20" s="324"/>
      <c r="J20" s="324"/>
      <c r="K20" s="324"/>
      <c r="L20" s="325"/>
      <c r="M20" s="29"/>
      <c r="N20" s="30">
        <v>0</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68.25" customHeight="1" thickBot="1" x14ac:dyDescent="0.3">
      <c r="A25" s="265" t="s">
        <v>33</v>
      </c>
      <c r="B25" s="267"/>
      <c r="C25" s="28"/>
      <c r="D25" s="315" t="s">
        <v>213</v>
      </c>
      <c r="E25" s="316"/>
      <c r="F25" s="316"/>
      <c r="G25" s="316"/>
      <c r="H25" s="316"/>
      <c r="I25" s="316"/>
      <c r="J25" s="316"/>
      <c r="K25" s="316"/>
      <c r="L25" s="317"/>
      <c r="M25" s="29"/>
      <c r="N25" s="30">
        <v>5</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309" t="s">
        <v>34</v>
      </c>
      <c r="B27" s="310"/>
      <c r="C27" s="310"/>
      <c r="D27" s="310"/>
      <c r="E27" s="310"/>
      <c r="F27" s="310"/>
      <c r="G27" s="310"/>
      <c r="H27" s="310"/>
      <c r="I27" s="310"/>
      <c r="J27" s="310"/>
      <c r="K27" s="310"/>
      <c r="L27" s="311"/>
      <c r="M27" s="154"/>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97.5" customHeight="1" thickBot="1" x14ac:dyDescent="0.3">
      <c r="A30" s="265" t="s">
        <v>36</v>
      </c>
      <c r="B30" s="267"/>
      <c r="C30" s="28"/>
      <c r="D30" s="315" t="s">
        <v>212</v>
      </c>
      <c r="E30" s="316"/>
      <c r="F30" s="316"/>
      <c r="G30" s="316"/>
      <c r="H30" s="316"/>
      <c r="I30" s="316"/>
      <c r="J30" s="316"/>
      <c r="K30" s="316"/>
      <c r="L30" s="317"/>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54"/>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65.25" customHeight="1" thickBot="1" x14ac:dyDescent="0.3">
      <c r="A35" s="318" t="s">
        <v>39</v>
      </c>
      <c r="B35" s="319"/>
      <c r="C35" s="28"/>
      <c r="D35" s="315" t="s">
        <v>214</v>
      </c>
      <c r="E35" s="316"/>
      <c r="F35" s="316"/>
      <c r="G35" s="316"/>
      <c r="H35" s="316"/>
      <c r="I35" s="316"/>
      <c r="J35" s="316"/>
      <c r="K35" s="316"/>
      <c r="L35" s="317"/>
      <c r="M35" s="29"/>
      <c r="N35" s="30">
        <v>2</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309" t="s">
        <v>40</v>
      </c>
      <c r="B37" s="310"/>
      <c r="C37" s="310"/>
      <c r="D37" s="310"/>
      <c r="E37" s="310"/>
      <c r="F37" s="310"/>
      <c r="G37" s="310"/>
      <c r="H37" s="310"/>
      <c r="I37" s="310"/>
      <c r="J37" s="310"/>
      <c r="K37" s="310"/>
      <c r="L37" s="311"/>
      <c r="M37" s="154"/>
      <c r="N37" s="160">
        <f>IF(N35&lt;=10,N35,"EXCEDE LOS 10 PUNTOS PERMITIDOS")</f>
        <v>2</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20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57"/>
      <c r="M57" s="8"/>
      <c r="N57" s="57" t="s">
        <v>48</v>
      </c>
    </row>
    <row r="58" spans="1:14" ht="39"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39" customHeight="1"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39" customHeight="1"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39" customHeight="1"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39" customHeight="1"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39" customHeight="1"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39" customHeight="1"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57"/>
      <c r="M68" s="8"/>
      <c r="N68" s="57" t="s">
        <v>48</v>
      </c>
    </row>
    <row r="69" spans="1:14" ht="27" customHeight="1"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27" customHeight="1"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27" customHeight="1"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59"/>
    </row>
    <row r="75" spans="1:14" ht="26.25" thickBot="1" x14ac:dyDescent="0.3">
      <c r="A75" s="274" t="s">
        <v>68</v>
      </c>
      <c r="B75" s="275"/>
      <c r="C75" s="275"/>
      <c r="D75" s="275"/>
      <c r="E75" s="275"/>
      <c r="F75" s="275"/>
      <c r="G75" s="276"/>
      <c r="H75" s="93" t="s">
        <v>44</v>
      </c>
      <c r="I75" s="57" t="s">
        <v>45</v>
      </c>
      <c r="J75" s="157"/>
      <c r="K75" s="157"/>
      <c r="L75" s="82"/>
      <c r="M75" s="45"/>
      <c r="N75" s="94" t="s">
        <v>48</v>
      </c>
    </row>
    <row r="76" spans="1:14" ht="37.5" customHeight="1" thickBot="1" x14ac:dyDescent="0.3">
      <c r="A76" s="95">
        <v>1</v>
      </c>
      <c r="B76" s="277" t="s">
        <v>69</v>
      </c>
      <c r="C76" s="277"/>
      <c r="D76" s="277"/>
      <c r="E76" s="277"/>
      <c r="F76" s="278"/>
      <c r="G76" s="279"/>
      <c r="H76" s="96" t="s">
        <v>63</v>
      </c>
      <c r="I76" s="90">
        <v>0</v>
      </c>
      <c r="J76" s="82"/>
      <c r="K76" s="82"/>
      <c r="L76" s="82"/>
      <c r="M76" s="45"/>
      <c r="N76" s="97">
        <f>I76</f>
        <v>0</v>
      </c>
    </row>
    <row r="77" spans="1:14" ht="37.5" customHeight="1" thickBot="1" x14ac:dyDescent="0.3">
      <c r="A77" s="63">
        <v>2</v>
      </c>
      <c r="B77" s="280" t="s">
        <v>70</v>
      </c>
      <c r="C77" s="280"/>
      <c r="D77" s="280"/>
      <c r="E77" s="280"/>
      <c r="F77" s="281"/>
      <c r="G77" s="282"/>
      <c r="H77" s="98" t="s">
        <v>63</v>
      </c>
      <c r="I77" s="99">
        <v>0</v>
      </c>
      <c r="J77" s="82"/>
      <c r="K77" s="82"/>
      <c r="L77" s="82"/>
      <c r="M77" s="45"/>
      <c r="N77" s="97">
        <f>I77</f>
        <v>0</v>
      </c>
    </row>
    <row r="78" spans="1:14" ht="37.5" customHeight="1"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57"/>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20</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20</v>
      </c>
    </row>
    <row r="98" spans="1:14" x14ac:dyDescent="0.25">
      <c r="A98" s="32"/>
      <c r="B98" s="32"/>
      <c r="C98" s="32"/>
      <c r="D98" s="32"/>
      <c r="E98" s="32"/>
      <c r="F98" s="32"/>
      <c r="G98" s="32"/>
      <c r="H98" s="32"/>
      <c r="I98" s="32"/>
      <c r="J98" s="32"/>
      <c r="K98" s="32"/>
      <c r="L98" s="32"/>
      <c r="M98" s="32"/>
      <c r="N98" s="32"/>
    </row>
  </sheetData>
  <sheetProtection algorithmName="SHA-512" hashValue="0fsokY1sRySImtL0hzs4YnQqjRo6gFOYUJutqA3EiNqNuZE2w4Ec9FiVaTehVIHOPP6gTM38E3L863/fy3uCCA==" saltValue="aWxjdt7Ntfkmyc/JWGRtIQ=="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MATCH(MID(CELL("nombrearchivo",'3'!E9),FIND("]", CELL("nombrearchivo",'3'!E9),1)+1,LEN(CELL("nombrearchivo",'3'!E9))-FIND("]",CELL("nombrearchivo",'3'!E9),1)),GENERAL!A6:A54,0)</f>
        <v>11</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70"/>
      <c r="E8" s="337" t="s">
        <v>17</v>
      </c>
      <c r="F8" s="337" t="s">
        <v>18</v>
      </c>
      <c r="G8" s="337" t="s">
        <v>19</v>
      </c>
      <c r="H8" s="337" t="s">
        <v>20</v>
      </c>
      <c r="I8" s="337" t="s">
        <v>21</v>
      </c>
      <c r="J8" s="339" t="s">
        <v>22</v>
      </c>
      <c r="K8" s="171"/>
      <c r="L8" s="341"/>
      <c r="M8" s="341"/>
      <c r="N8" s="343" t="s">
        <v>23</v>
      </c>
    </row>
    <row r="9" spans="1:16" ht="31.5" customHeight="1" thickBot="1" x14ac:dyDescent="0.3">
      <c r="A9" s="333"/>
      <c r="B9" s="334"/>
      <c r="C9" s="336"/>
      <c r="D9" s="17"/>
      <c r="E9" s="338"/>
      <c r="F9" s="338"/>
      <c r="G9" s="338"/>
      <c r="H9" s="338"/>
      <c r="I9" s="338"/>
      <c r="J9" s="340"/>
      <c r="K9" s="172"/>
      <c r="L9" s="342"/>
      <c r="M9" s="342"/>
      <c r="N9" s="344"/>
    </row>
    <row r="10" spans="1:16" ht="44.25" customHeight="1" thickBot="1" x14ac:dyDescent="0.3">
      <c r="A10" s="345" t="str">
        <f ca="1">CONCATENATE((INDIRECT("GENERAL!D"&amp;P2+5))," ",((INDIRECT("GENERAL!E"&amp;P2+5))))</f>
        <v>CARDONA HURTADO OSCAR ABEL</v>
      </c>
      <c r="B10" s="346"/>
      <c r="C10" s="19">
        <f>N14</f>
        <v>4</v>
      </c>
      <c r="D10" s="20"/>
      <c r="E10" s="21">
        <f>N16</f>
        <v>1</v>
      </c>
      <c r="F10" s="21">
        <f>N18</f>
        <v>3</v>
      </c>
      <c r="G10" s="21">
        <f>N20</f>
        <v>0</v>
      </c>
      <c r="H10" s="21">
        <f>N27</f>
        <v>5</v>
      </c>
      <c r="I10" s="21">
        <f>N32</f>
        <v>5</v>
      </c>
      <c r="J10" s="22">
        <f>N37</f>
        <v>0</v>
      </c>
      <c r="K10" s="23"/>
      <c r="L10" s="23"/>
      <c r="M10" s="23"/>
      <c r="N10" s="24">
        <f>IF( SUM(C10:J10)&lt;=30,SUM(C10:J10),"EXCEDE LOS 30 PUNTOS")</f>
        <v>18</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PROFESIONAL EN MATEMATICAS CON ENFASIS EN ESTADISTICA/UNIVERSIDAD DEL TOLIMA/2006</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ESPECIALISTA EN MATEMATICAS AVANZADAS/UNIVERSIDAD DEL TOLIMA/2011</v>
      </c>
      <c r="F16" s="327"/>
      <c r="G16" s="327"/>
      <c r="H16" s="327"/>
      <c r="I16" s="327"/>
      <c r="J16" s="327"/>
      <c r="K16" s="327"/>
      <c r="L16" s="328"/>
      <c r="M16" s="29"/>
      <c r="N16" s="30">
        <v>1</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69"/>
      <c r="E18" s="327" t="str">
        <f ca="1">(INDIRECT("GENERAL!L"&amp;P2+5))</f>
        <v>MAGISTER EN MATEMATICAS APLICADAS/UNIVERSIDAD EAFIT/2014</v>
      </c>
      <c r="F18" s="327"/>
      <c r="G18" s="327"/>
      <c r="H18" s="327"/>
      <c r="I18" s="327"/>
      <c r="J18" s="327"/>
      <c r="K18" s="327"/>
      <c r="L18" s="328"/>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DOCTORADO EN ENSEÑANZA DE LAS CIENCIAS, MENCION MATEMATICA/UNIVERSIDAD NACIONAL DEL CENTRO DE LA PROVINCIA DE BUENOS AIRES (ARGENTINA)/ ACTUAMENTE EN CURSO</v>
      </c>
      <c r="E20" s="324"/>
      <c r="F20" s="324"/>
      <c r="G20" s="324"/>
      <c r="H20" s="324"/>
      <c r="I20" s="324"/>
      <c r="J20" s="324"/>
      <c r="K20" s="324"/>
      <c r="L20" s="325"/>
      <c r="M20" s="29"/>
      <c r="N20" s="30"/>
    </row>
    <row r="21" spans="1:17" ht="16.5" thickBot="1" x14ac:dyDescent="0.3">
      <c r="A21" s="36"/>
      <c r="B21" s="37"/>
      <c r="C21" s="168"/>
      <c r="D21" s="39"/>
      <c r="E21" s="39"/>
      <c r="F21" s="39"/>
      <c r="G21" s="39"/>
      <c r="H21" s="39"/>
      <c r="I21" s="39"/>
      <c r="J21" s="39"/>
      <c r="K21" s="39"/>
      <c r="L21" s="39"/>
      <c r="M21" s="168"/>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127.5" customHeight="1" thickBot="1" x14ac:dyDescent="0.3">
      <c r="A25" s="265" t="s">
        <v>33</v>
      </c>
      <c r="B25" s="267"/>
      <c r="C25" s="28"/>
      <c r="D25" s="323" t="s">
        <v>223</v>
      </c>
      <c r="E25" s="324"/>
      <c r="F25" s="324"/>
      <c r="G25" s="324"/>
      <c r="H25" s="324"/>
      <c r="I25" s="324"/>
      <c r="J25" s="324"/>
      <c r="K25" s="324"/>
      <c r="L25" s="325"/>
      <c r="M25" s="29"/>
      <c r="N25" s="30">
        <v>5</v>
      </c>
      <c r="P25" s="43"/>
      <c r="Q25" s="43"/>
    </row>
    <row r="26" spans="1:17" ht="16.5" thickBot="1" x14ac:dyDescent="0.3">
      <c r="A26" s="36"/>
      <c r="B26" s="37"/>
      <c r="C26" s="168"/>
      <c r="D26" s="39"/>
      <c r="E26" s="39"/>
      <c r="F26" s="39"/>
      <c r="G26" s="39"/>
      <c r="H26" s="39"/>
      <c r="I26" s="39"/>
      <c r="J26" s="39"/>
      <c r="K26" s="39"/>
      <c r="L26" s="39"/>
      <c r="M26" s="168"/>
      <c r="N26" s="40"/>
    </row>
    <row r="27" spans="1:17" ht="19.5" thickTop="1" thickBot="1" x14ac:dyDescent="0.3">
      <c r="A27" s="309" t="s">
        <v>34</v>
      </c>
      <c r="B27" s="310"/>
      <c r="C27" s="310"/>
      <c r="D27" s="310"/>
      <c r="E27" s="310"/>
      <c r="F27" s="310"/>
      <c r="G27" s="310"/>
      <c r="H27" s="310"/>
      <c r="I27" s="310"/>
      <c r="J27" s="310"/>
      <c r="K27" s="310"/>
      <c r="L27" s="311"/>
      <c r="M27" s="168"/>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72.75" customHeight="1" thickBot="1" x14ac:dyDescent="0.3">
      <c r="A30" s="265" t="s">
        <v>36</v>
      </c>
      <c r="B30" s="267"/>
      <c r="C30" s="28"/>
      <c r="D30" s="315" t="s">
        <v>224</v>
      </c>
      <c r="E30" s="316"/>
      <c r="F30" s="316"/>
      <c r="G30" s="316"/>
      <c r="H30" s="316"/>
      <c r="I30" s="316"/>
      <c r="J30" s="316"/>
      <c r="K30" s="316"/>
      <c r="L30" s="317"/>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68"/>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39.75" customHeight="1" thickBot="1" x14ac:dyDescent="0.3">
      <c r="A35" s="318" t="s">
        <v>39</v>
      </c>
      <c r="B35" s="319"/>
      <c r="C35" s="28"/>
      <c r="D35" s="315" t="s">
        <v>225</v>
      </c>
      <c r="E35" s="316"/>
      <c r="F35" s="316"/>
      <c r="G35" s="316"/>
      <c r="H35" s="316"/>
      <c r="I35" s="316"/>
      <c r="J35" s="316"/>
      <c r="K35" s="316"/>
      <c r="L35" s="317"/>
      <c r="M35" s="29"/>
      <c r="N35" s="30">
        <v>0</v>
      </c>
    </row>
    <row r="36" spans="1:14" ht="16.5" thickBot="1" x14ac:dyDescent="0.3">
      <c r="A36" s="36"/>
      <c r="B36" s="37"/>
      <c r="C36" s="168"/>
      <c r="D36" s="39"/>
      <c r="E36" s="39"/>
      <c r="F36" s="39"/>
      <c r="G36" s="39"/>
      <c r="H36" s="39"/>
      <c r="I36" s="39"/>
      <c r="J36" s="39"/>
      <c r="K36" s="39"/>
      <c r="L36" s="39"/>
      <c r="M36" s="168"/>
      <c r="N36" s="40"/>
    </row>
    <row r="37" spans="1:14" ht="19.5" thickTop="1" thickBot="1" x14ac:dyDescent="0.3">
      <c r="A37" s="309" t="s">
        <v>40</v>
      </c>
      <c r="B37" s="310"/>
      <c r="C37" s="310"/>
      <c r="D37" s="310"/>
      <c r="E37" s="310"/>
      <c r="F37" s="310"/>
      <c r="G37" s="310"/>
      <c r="H37" s="310"/>
      <c r="I37" s="310"/>
      <c r="J37" s="310"/>
      <c r="K37" s="310"/>
      <c r="L37" s="311"/>
      <c r="M37" s="168"/>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18</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71"/>
      <c r="M57" s="8"/>
      <c r="N57" s="57" t="s">
        <v>48</v>
      </c>
    </row>
    <row r="58" spans="1:14" ht="43.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43.5" customHeight="1"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43.5" customHeight="1"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43.5" customHeight="1"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43.5" customHeight="1"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43.5" customHeight="1"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43.5" customHeight="1"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71"/>
      <c r="M68" s="8"/>
      <c r="N68" s="57" t="s">
        <v>48</v>
      </c>
    </row>
    <row r="69" spans="1:14" ht="36.75" customHeight="1"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36.75" customHeight="1"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36.75" customHeight="1"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73"/>
    </row>
    <row r="75" spans="1:14" ht="26.25" thickBot="1" x14ac:dyDescent="0.3">
      <c r="A75" s="274" t="s">
        <v>68</v>
      </c>
      <c r="B75" s="275"/>
      <c r="C75" s="275"/>
      <c r="D75" s="275"/>
      <c r="E75" s="275"/>
      <c r="F75" s="275"/>
      <c r="G75" s="276"/>
      <c r="H75" s="93" t="s">
        <v>44</v>
      </c>
      <c r="I75" s="57" t="s">
        <v>45</v>
      </c>
      <c r="J75" s="171"/>
      <c r="K75" s="171"/>
      <c r="L75" s="82"/>
      <c r="M75" s="45"/>
      <c r="N75" s="94" t="s">
        <v>48</v>
      </c>
    </row>
    <row r="76" spans="1:14" ht="39" customHeight="1" thickBot="1" x14ac:dyDescent="0.3">
      <c r="A76" s="95">
        <v>1</v>
      </c>
      <c r="B76" s="277" t="s">
        <v>69</v>
      </c>
      <c r="C76" s="277"/>
      <c r="D76" s="277"/>
      <c r="E76" s="277"/>
      <c r="F76" s="278"/>
      <c r="G76" s="279"/>
      <c r="H76" s="96" t="s">
        <v>63</v>
      </c>
      <c r="I76" s="90">
        <v>0</v>
      </c>
      <c r="J76" s="82"/>
      <c r="K76" s="82"/>
      <c r="L76" s="82"/>
      <c r="M76" s="45"/>
      <c r="N76" s="97">
        <f>I76</f>
        <v>0</v>
      </c>
    </row>
    <row r="77" spans="1:14" ht="39" customHeight="1" thickBot="1" x14ac:dyDescent="0.3">
      <c r="A77" s="63">
        <v>2</v>
      </c>
      <c r="B77" s="280" t="s">
        <v>70</v>
      </c>
      <c r="C77" s="280"/>
      <c r="D77" s="280"/>
      <c r="E77" s="280"/>
      <c r="F77" s="281"/>
      <c r="G77" s="282"/>
      <c r="H77" s="98" t="s">
        <v>63</v>
      </c>
      <c r="I77" s="99">
        <v>0</v>
      </c>
      <c r="J77" s="82"/>
      <c r="K77" s="82"/>
      <c r="L77" s="82"/>
      <c r="M77" s="45"/>
      <c r="N77" s="97">
        <f>I77</f>
        <v>0</v>
      </c>
    </row>
    <row r="78" spans="1:14" ht="39" customHeight="1"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71"/>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18</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18</v>
      </c>
    </row>
    <row r="98" spans="1:14" x14ac:dyDescent="0.25">
      <c r="A98" s="32"/>
      <c r="B98" s="32"/>
      <c r="C98" s="32"/>
      <c r="D98" s="32"/>
      <c r="E98" s="32"/>
      <c r="F98" s="32"/>
      <c r="G98" s="32"/>
      <c r="H98" s="32"/>
      <c r="I98" s="32"/>
      <c r="J98" s="32"/>
      <c r="K98" s="32"/>
      <c r="L98" s="32"/>
      <c r="M98" s="32"/>
      <c r="N98" s="32"/>
    </row>
  </sheetData>
  <sheetProtection algorithmName="SHA-512" hashValue="v1+eEmMDfVqnHejOsx8eb2BxfnDgLkPx1kX/hFVK+bhtUyVgyyki3/V6jjI3ZiH/0zqOCHWqa3HRT8vErxGk1A==" saltValue="60CLl7JepM+vAq+9cs2g+A=="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35433070866141736" bottom="0.15748031496062992" header="0.31496062992125984" footer="0.31496062992125984"/>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MATCH(MID(CELL("nombrearchivo",'4'!E9),FIND("]", CELL("nombrearchivo",'4'!E9),1)+1,LEN(CELL("nombrearchivo",'4'!E9))-FIND("]",CELL("nombrearchivo",'4'!E9),1)),GENERAL!A6:A54,0)</f>
        <v>6</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62"/>
      <c r="E8" s="337" t="s">
        <v>17</v>
      </c>
      <c r="F8" s="337" t="s">
        <v>18</v>
      </c>
      <c r="G8" s="337" t="s">
        <v>19</v>
      </c>
      <c r="H8" s="337" t="s">
        <v>20</v>
      </c>
      <c r="I8" s="337" t="s">
        <v>21</v>
      </c>
      <c r="J8" s="339" t="s">
        <v>22</v>
      </c>
      <c r="K8" s="163"/>
      <c r="L8" s="341"/>
      <c r="M8" s="341"/>
      <c r="N8" s="343" t="s">
        <v>23</v>
      </c>
    </row>
    <row r="9" spans="1:16" ht="31.5" customHeight="1" thickBot="1" x14ac:dyDescent="0.3">
      <c r="A9" s="333"/>
      <c r="B9" s="334"/>
      <c r="C9" s="336"/>
      <c r="D9" s="17"/>
      <c r="E9" s="338"/>
      <c r="F9" s="338"/>
      <c r="G9" s="338"/>
      <c r="H9" s="338"/>
      <c r="I9" s="338"/>
      <c r="J9" s="340"/>
      <c r="K9" s="164"/>
      <c r="L9" s="342"/>
      <c r="M9" s="342"/>
      <c r="N9" s="344"/>
    </row>
    <row r="10" spans="1:16" ht="44.25" customHeight="1" thickBot="1" x14ac:dyDescent="0.3">
      <c r="A10" s="345" t="str">
        <f ca="1">CONCATENATE((INDIRECT("GENERAL!D"&amp;P2+5))," ",((INDIRECT("GENERAL!E"&amp;P2+5))))</f>
        <v>CAICEDO BRAVO NIDIA YADIRA</v>
      </c>
      <c r="B10" s="346"/>
      <c r="C10" s="19">
        <f>N14</f>
        <v>4</v>
      </c>
      <c r="D10" s="20"/>
      <c r="E10" s="21">
        <f>N16</f>
        <v>1</v>
      </c>
      <c r="F10" s="21">
        <f>N18</f>
        <v>3</v>
      </c>
      <c r="G10" s="21">
        <f>N20</f>
        <v>0</v>
      </c>
      <c r="H10" s="21">
        <f>N27</f>
        <v>3.25</v>
      </c>
      <c r="I10" s="21">
        <f>N32</f>
        <v>4.62</v>
      </c>
      <c r="J10" s="22">
        <f>N37</f>
        <v>1.9</v>
      </c>
      <c r="K10" s="23"/>
      <c r="L10" s="23"/>
      <c r="M10" s="23"/>
      <c r="N10" s="24">
        <f>IF( SUM(C10:J10)&lt;=30,SUM(C10:J10),"EXCEDE LOS 30 PUNTOS")</f>
        <v>17.77</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LICENCIADA EN MATEMATICAS /UNIVERSIDAD DE NARIÑO/2006</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 xml:space="preserve">NO REGISTRA </v>
      </c>
      <c r="F16" s="327"/>
      <c r="G16" s="327"/>
      <c r="H16" s="327"/>
      <c r="I16" s="327"/>
      <c r="J16" s="327"/>
      <c r="K16" s="327"/>
      <c r="L16" s="328"/>
      <c r="M16" s="29"/>
      <c r="N16" s="30">
        <v>1</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66"/>
      <c r="E18" s="327" t="str">
        <f ca="1">(INDIRECT("GENERAL!L"&amp;P2+5))</f>
        <v>MAGISTER EN CIENCIAS MATEMATICAS/UNIVERSIDAD DEL VALLE/2011</v>
      </c>
      <c r="F18" s="327"/>
      <c r="G18" s="327"/>
      <c r="H18" s="327"/>
      <c r="I18" s="327"/>
      <c r="J18" s="327"/>
      <c r="K18" s="327"/>
      <c r="L18" s="328"/>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NO REGISTRA</v>
      </c>
      <c r="E20" s="324"/>
      <c r="F20" s="324"/>
      <c r="G20" s="324"/>
      <c r="H20" s="324"/>
      <c r="I20" s="324"/>
      <c r="J20" s="324"/>
      <c r="K20" s="324"/>
      <c r="L20" s="325"/>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68.25" customHeight="1" thickBot="1" x14ac:dyDescent="0.3">
      <c r="A25" s="265" t="s">
        <v>33</v>
      </c>
      <c r="B25" s="267"/>
      <c r="C25" s="28"/>
      <c r="D25" s="315" t="s">
        <v>215</v>
      </c>
      <c r="E25" s="316"/>
      <c r="F25" s="316"/>
      <c r="G25" s="316"/>
      <c r="H25" s="316"/>
      <c r="I25" s="316"/>
      <c r="J25" s="316"/>
      <c r="K25" s="316"/>
      <c r="L25" s="317"/>
      <c r="M25" s="29"/>
      <c r="N25" s="30">
        <v>3.25</v>
      </c>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309" t="s">
        <v>34</v>
      </c>
      <c r="B27" s="310"/>
      <c r="C27" s="310"/>
      <c r="D27" s="310"/>
      <c r="E27" s="310"/>
      <c r="F27" s="310"/>
      <c r="G27" s="310"/>
      <c r="H27" s="310"/>
      <c r="I27" s="310"/>
      <c r="J27" s="310"/>
      <c r="K27" s="310"/>
      <c r="L27" s="311"/>
      <c r="M27" s="167"/>
      <c r="N27" s="160">
        <f>IF(N25&lt;=5,N25,"EXCEDE LOS 5 PUNTOS PERMITIDOS")</f>
        <v>3.25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102" customHeight="1" thickBot="1" x14ac:dyDescent="0.3">
      <c r="A30" s="265" t="s">
        <v>36</v>
      </c>
      <c r="B30" s="267"/>
      <c r="C30" s="28"/>
      <c r="D30" s="315" t="s">
        <v>216</v>
      </c>
      <c r="E30" s="316"/>
      <c r="F30" s="316"/>
      <c r="G30" s="316"/>
      <c r="H30" s="316"/>
      <c r="I30" s="316"/>
      <c r="J30" s="316"/>
      <c r="K30" s="316"/>
      <c r="L30" s="317"/>
      <c r="M30" s="29"/>
      <c r="N30" s="30">
        <f>0.78+0.08+3.33+0.43</f>
        <v>4.62</v>
      </c>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67"/>
      <c r="N32" s="160">
        <f>IF(N30&lt;=5,N30,"EXCEDE LOS 5 PUNTOS PERMITIDOS")</f>
        <v>4.62</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127.5" customHeight="1" thickBot="1" x14ac:dyDescent="0.3">
      <c r="A35" s="318" t="s">
        <v>39</v>
      </c>
      <c r="B35" s="319"/>
      <c r="C35" s="28"/>
      <c r="D35" s="315" t="s">
        <v>217</v>
      </c>
      <c r="E35" s="316"/>
      <c r="F35" s="316"/>
      <c r="G35" s="316"/>
      <c r="H35" s="316"/>
      <c r="I35" s="316"/>
      <c r="J35" s="316"/>
      <c r="K35" s="316"/>
      <c r="L35" s="317"/>
      <c r="M35" s="29"/>
      <c r="N35" s="30">
        <f>0.5+0.5+0.9</f>
        <v>1.9</v>
      </c>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309" t="s">
        <v>40</v>
      </c>
      <c r="B37" s="310"/>
      <c r="C37" s="310"/>
      <c r="D37" s="310"/>
      <c r="E37" s="310"/>
      <c r="F37" s="310"/>
      <c r="G37" s="310"/>
      <c r="H37" s="310"/>
      <c r="I37" s="310"/>
      <c r="J37" s="310"/>
      <c r="K37" s="310"/>
      <c r="L37" s="311"/>
      <c r="M37" s="167"/>
      <c r="N37" s="160">
        <f>IF(N35&lt;=10,N35,"EXCEDE LOS 10 PUNTOS PERMITIDOS")</f>
        <v>1.9</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17.77</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63"/>
      <c r="M57" s="8"/>
      <c r="N57" s="57" t="s">
        <v>48</v>
      </c>
    </row>
    <row r="58" spans="1:14" ht="39"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39" customHeight="1"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39" customHeight="1"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39" customHeight="1"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39" customHeight="1"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39" customHeight="1"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39" customHeight="1"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63"/>
      <c r="M68" s="8"/>
      <c r="N68" s="57" t="s">
        <v>48</v>
      </c>
    </row>
    <row r="69" spans="1:14" ht="33" customHeight="1"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33" customHeight="1"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33" customHeight="1"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65"/>
    </row>
    <row r="75" spans="1:14" ht="32.25" customHeight="1" thickBot="1" x14ac:dyDescent="0.3">
      <c r="A75" s="274" t="s">
        <v>68</v>
      </c>
      <c r="B75" s="275"/>
      <c r="C75" s="275"/>
      <c r="D75" s="275"/>
      <c r="E75" s="275"/>
      <c r="F75" s="275"/>
      <c r="G75" s="276"/>
      <c r="H75" s="93" t="s">
        <v>44</v>
      </c>
      <c r="I75" s="57" t="s">
        <v>45</v>
      </c>
      <c r="J75" s="163"/>
      <c r="K75" s="163"/>
      <c r="L75" s="82"/>
      <c r="M75" s="45"/>
      <c r="N75" s="94" t="s">
        <v>48</v>
      </c>
    </row>
    <row r="76" spans="1:14" ht="34.5" customHeight="1" thickBot="1" x14ac:dyDescent="0.3">
      <c r="A76" s="95">
        <v>1</v>
      </c>
      <c r="B76" s="277" t="s">
        <v>69</v>
      </c>
      <c r="C76" s="277"/>
      <c r="D76" s="277"/>
      <c r="E76" s="277"/>
      <c r="F76" s="278"/>
      <c r="G76" s="279"/>
      <c r="H76" s="96" t="s">
        <v>63</v>
      </c>
      <c r="I76" s="90">
        <v>0</v>
      </c>
      <c r="J76" s="82"/>
      <c r="K76" s="82"/>
      <c r="L76" s="82"/>
      <c r="M76" s="45"/>
      <c r="N76" s="97">
        <f>I76</f>
        <v>0</v>
      </c>
    </row>
    <row r="77" spans="1:14" ht="34.5" customHeight="1" thickBot="1" x14ac:dyDescent="0.3">
      <c r="A77" s="63">
        <v>2</v>
      </c>
      <c r="B77" s="280" t="s">
        <v>70</v>
      </c>
      <c r="C77" s="280"/>
      <c r="D77" s="280"/>
      <c r="E77" s="280"/>
      <c r="F77" s="281"/>
      <c r="G77" s="282"/>
      <c r="H77" s="98" t="s">
        <v>63</v>
      </c>
      <c r="I77" s="99">
        <v>0</v>
      </c>
      <c r="J77" s="82"/>
      <c r="K77" s="82"/>
      <c r="L77" s="82"/>
      <c r="M77" s="45"/>
      <c r="N77" s="97">
        <f>I77</f>
        <v>0</v>
      </c>
    </row>
    <row r="78" spans="1:14" ht="34.5" customHeight="1"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63"/>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17.77</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17.77</v>
      </c>
    </row>
    <row r="98" spans="1:14" x14ac:dyDescent="0.25">
      <c r="A98" s="32"/>
      <c r="B98" s="32"/>
      <c r="C98" s="32"/>
      <c r="D98" s="32"/>
      <c r="E98" s="32"/>
      <c r="F98" s="32"/>
      <c r="G98" s="32"/>
      <c r="H98" s="32"/>
      <c r="I98" s="32"/>
      <c r="J98" s="32"/>
      <c r="K98" s="32"/>
      <c r="L98" s="32"/>
      <c r="M98" s="32"/>
      <c r="N98" s="32"/>
    </row>
  </sheetData>
  <sheetProtection algorithmName="SHA-512" hashValue="Uz+9mEY2zkBL/zBIp4yGES1QOYPnyM7h0fcu9pj+TF/h9qeapVOaJfgrfd6gEtQgnJhpl6BKRQuYtO7XSnCQOg==" saltValue="wqinO4zFfyeuzS840xpYDg=="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9685039370078741" top="0.15748031496062992" bottom="0.15748031496062992" header="0.31496062992125984" footer="0.31496062992125984"/>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18" width="11.42578125" style="6"/>
    <col min="19" max="19" width="0" style="6" hidden="1" customWidth="1"/>
    <col min="20"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MATCH(MID(CELL("nombrearchivo",'5'!E9),FIND("]", CELL("nombrearchivo",'5'!E9),1)+1,LEN(CELL("nombrearchivo",'5'!E9))-FIND("]",CELL("nombrearchivo",'5'!E9),1)),GENERAL!A6:A54,0)</f>
        <v>7</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62"/>
      <c r="E8" s="337" t="s">
        <v>17</v>
      </c>
      <c r="F8" s="337" t="s">
        <v>18</v>
      </c>
      <c r="G8" s="337" t="s">
        <v>19</v>
      </c>
      <c r="H8" s="337" t="s">
        <v>20</v>
      </c>
      <c r="I8" s="337" t="s">
        <v>21</v>
      </c>
      <c r="J8" s="339" t="s">
        <v>22</v>
      </c>
      <c r="K8" s="163"/>
      <c r="L8" s="341"/>
      <c r="M8" s="341"/>
      <c r="N8" s="343" t="s">
        <v>23</v>
      </c>
    </row>
    <row r="9" spans="1:16" ht="31.5" customHeight="1" thickBot="1" x14ac:dyDescent="0.3">
      <c r="A9" s="333"/>
      <c r="B9" s="334"/>
      <c r="C9" s="336"/>
      <c r="D9" s="17"/>
      <c r="E9" s="338"/>
      <c r="F9" s="338"/>
      <c r="G9" s="338"/>
      <c r="H9" s="338"/>
      <c r="I9" s="338"/>
      <c r="J9" s="340"/>
      <c r="K9" s="164"/>
      <c r="L9" s="342"/>
      <c r="M9" s="342"/>
      <c r="N9" s="344"/>
    </row>
    <row r="10" spans="1:16" ht="44.25" customHeight="1" thickBot="1" x14ac:dyDescent="0.3">
      <c r="A10" s="345" t="str">
        <f ca="1">CONCATENATE((INDIRECT("GENERAL!D"&amp;P2+5))," ",((INDIRECT("GENERAL!E"&amp;P2+5))))</f>
        <v>CHAMORRO IBARRA EDWIN CESAR</v>
      </c>
      <c r="B10" s="346"/>
      <c r="C10" s="19">
        <f>N14</f>
        <v>4</v>
      </c>
      <c r="D10" s="20"/>
      <c r="E10" s="21">
        <f>N16</f>
        <v>1</v>
      </c>
      <c r="F10" s="21">
        <f>N18</f>
        <v>3</v>
      </c>
      <c r="G10" s="21">
        <f>N20</f>
        <v>0</v>
      </c>
      <c r="H10" s="21">
        <f>N27</f>
        <v>4.5199999999999996</v>
      </c>
      <c r="I10" s="21">
        <f>N32</f>
        <v>4.399</v>
      </c>
      <c r="J10" s="22">
        <f>N37</f>
        <v>0</v>
      </c>
      <c r="K10" s="23"/>
      <c r="L10" s="23"/>
      <c r="M10" s="23"/>
      <c r="N10" s="24">
        <f>IF( SUM(C10:J10)&lt;=30,SUM(C10:J10),"EXCEDE LOS 30 PUNTOS")</f>
        <v>16.919</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LICENCIADO EN EDUCACION CON ESPECIALIDAD EN MATEMATICAS/UNIVERSIDAD DEL CAUCA/1997</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ESPECILAISTA EN MATEMATICA APLICADA/UNIVERSIDAD DEL CAUCA/2001</v>
      </c>
      <c r="F16" s="327"/>
      <c r="G16" s="327"/>
      <c r="H16" s="327"/>
      <c r="I16" s="327"/>
      <c r="J16" s="327"/>
      <c r="K16" s="327"/>
      <c r="L16" s="328"/>
      <c r="M16" s="29"/>
      <c r="N16" s="30">
        <v>1</v>
      </c>
    </row>
    <row r="17" spans="1:18" ht="15.75" thickBot="1" x14ac:dyDescent="0.3">
      <c r="A17" s="31"/>
      <c r="B17" s="8"/>
      <c r="C17" s="8"/>
      <c r="D17" s="32"/>
      <c r="E17" s="8"/>
      <c r="F17" s="8"/>
      <c r="G17" s="8"/>
      <c r="H17" s="8"/>
      <c r="I17" s="8"/>
      <c r="J17" s="8"/>
      <c r="K17" s="8"/>
      <c r="L17" s="8"/>
      <c r="M17" s="8"/>
      <c r="N17" s="33"/>
    </row>
    <row r="18" spans="1:18" ht="34.5" customHeight="1" thickBot="1" x14ac:dyDescent="0.3">
      <c r="A18" s="318" t="s">
        <v>29</v>
      </c>
      <c r="B18" s="319"/>
      <c r="C18" s="28"/>
      <c r="D18" s="166"/>
      <c r="E18" s="327" t="str">
        <f ca="1">(INDIRECT("GENERAL!L"&amp;P2+5))</f>
        <v>MAGISTER UNIVERSITARIO EN MATEMATICA AVANZADA/UNIVERSIDAD AUTONOMA DE BARCELONA/2012</v>
      </c>
      <c r="F18" s="327"/>
      <c r="G18" s="327"/>
      <c r="H18" s="327"/>
      <c r="I18" s="327"/>
      <c r="J18" s="327"/>
      <c r="K18" s="327"/>
      <c r="L18" s="328"/>
      <c r="M18" s="29"/>
      <c r="N18" s="30">
        <v>3</v>
      </c>
    </row>
    <row r="19" spans="1:18" ht="15.75" thickBot="1" x14ac:dyDescent="0.3">
      <c r="A19" s="31"/>
      <c r="B19" s="8"/>
      <c r="C19" s="8"/>
      <c r="D19" s="8"/>
      <c r="E19" s="8"/>
      <c r="F19" s="8"/>
      <c r="G19" s="8"/>
      <c r="H19" s="8"/>
      <c r="I19" s="8"/>
      <c r="J19" s="8"/>
      <c r="K19" s="8"/>
      <c r="L19" s="8"/>
      <c r="M19" s="8"/>
      <c r="N19" s="33"/>
    </row>
    <row r="20" spans="1:18" ht="54" customHeight="1" thickBot="1" x14ac:dyDescent="0.3">
      <c r="A20" s="318" t="s">
        <v>30</v>
      </c>
      <c r="B20" s="319"/>
      <c r="C20" s="28"/>
      <c r="D20" s="323" t="str">
        <f ca="1">(INDIRECT("GENERAL!M"&amp;P2+5))</f>
        <v>NO REGISTRA</v>
      </c>
      <c r="E20" s="324"/>
      <c r="F20" s="324"/>
      <c r="G20" s="324"/>
      <c r="H20" s="324"/>
      <c r="I20" s="324"/>
      <c r="J20" s="324"/>
      <c r="K20" s="324"/>
      <c r="L20" s="325"/>
      <c r="M20" s="29"/>
      <c r="N20" s="30">
        <v>0</v>
      </c>
    </row>
    <row r="21" spans="1:18" ht="16.5" thickBot="1" x14ac:dyDescent="0.3">
      <c r="A21" s="36"/>
      <c r="B21" s="37"/>
      <c r="C21" s="167"/>
      <c r="D21" s="39"/>
      <c r="E21" s="39"/>
      <c r="F21" s="39"/>
      <c r="G21" s="39"/>
      <c r="H21" s="39"/>
      <c r="I21" s="39"/>
      <c r="J21" s="39"/>
      <c r="K21" s="39"/>
      <c r="L21" s="39"/>
      <c r="M21" s="167"/>
      <c r="N21" s="40"/>
    </row>
    <row r="22" spans="1:18" ht="19.5" thickTop="1" thickBot="1" x14ac:dyDescent="0.3">
      <c r="A22" s="309" t="s">
        <v>31</v>
      </c>
      <c r="B22" s="310"/>
      <c r="C22" s="310"/>
      <c r="D22" s="310"/>
      <c r="E22" s="310"/>
      <c r="F22" s="310"/>
      <c r="G22" s="310"/>
      <c r="H22" s="310"/>
      <c r="I22" s="310"/>
      <c r="J22" s="310"/>
      <c r="K22" s="310"/>
      <c r="L22" s="311"/>
      <c r="M22" s="8"/>
      <c r="N22" s="160">
        <f>IF( SUM(N14:N20)&lt;=10,SUM(N14:N20),"EXCEDE LOS 10 PUNTOS VALIDOS")</f>
        <v>8</v>
      </c>
    </row>
    <row r="23" spans="1:18" ht="18.75" thickBot="1" x14ac:dyDescent="0.3">
      <c r="A23" s="41"/>
      <c r="B23" s="42"/>
      <c r="C23" s="42"/>
      <c r="D23" s="42"/>
      <c r="E23" s="42"/>
      <c r="F23" s="42"/>
      <c r="G23" s="42"/>
      <c r="H23" s="42"/>
      <c r="I23" s="42"/>
      <c r="J23" s="42"/>
      <c r="K23" s="42"/>
      <c r="L23" s="42"/>
      <c r="M23" s="8"/>
      <c r="N23" s="40"/>
      <c r="Q23" s="43"/>
      <c r="R23" s="43"/>
    </row>
    <row r="24" spans="1:18" ht="24" thickBot="1" x14ac:dyDescent="0.3">
      <c r="A24" s="312" t="s">
        <v>32</v>
      </c>
      <c r="B24" s="313"/>
      <c r="C24" s="313"/>
      <c r="D24" s="313"/>
      <c r="E24" s="313"/>
      <c r="F24" s="313"/>
      <c r="G24" s="313"/>
      <c r="H24" s="313"/>
      <c r="I24" s="313"/>
      <c r="J24" s="313"/>
      <c r="K24" s="313"/>
      <c r="L24" s="314"/>
      <c r="M24" s="8"/>
      <c r="N24" s="40"/>
    </row>
    <row r="25" spans="1:18" ht="156" customHeight="1" thickBot="1" x14ac:dyDescent="0.3">
      <c r="A25" s="265" t="s">
        <v>33</v>
      </c>
      <c r="B25" s="267"/>
      <c r="C25" s="28"/>
      <c r="D25" s="315" t="s">
        <v>219</v>
      </c>
      <c r="E25" s="316"/>
      <c r="F25" s="316"/>
      <c r="G25" s="316"/>
      <c r="H25" s="316"/>
      <c r="I25" s="316"/>
      <c r="J25" s="316"/>
      <c r="K25" s="316"/>
      <c r="L25" s="317"/>
      <c r="M25" s="29"/>
      <c r="N25" s="30">
        <f>0.95+2.72+0.85</f>
        <v>4.5199999999999996</v>
      </c>
      <c r="P25" s="43"/>
      <c r="Q25" s="43"/>
    </row>
    <row r="26" spans="1:18" ht="16.5" thickBot="1" x14ac:dyDescent="0.3">
      <c r="A26" s="36"/>
      <c r="B26" s="37"/>
      <c r="C26" s="167"/>
      <c r="D26" s="39"/>
      <c r="E26" s="39"/>
      <c r="F26" s="39"/>
      <c r="G26" s="39"/>
      <c r="H26" s="39"/>
      <c r="I26" s="39"/>
      <c r="J26" s="39"/>
      <c r="K26" s="39"/>
      <c r="L26" s="39"/>
      <c r="M26" s="167"/>
      <c r="N26" s="40"/>
    </row>
    <row r="27" spans="1:18" ht="19.5" thickTop="1" thickBot="1" x14ac:dyDescent="0.3">
      <c r="A27" s="309" t="s">
        <v>34</v>
      </c>
      <c r="B27" s="310"/>
      <c r="C27" s="310"/>
      <c r="D27" s="310"/>
      <c r="E27" s="310"/>
      <c r="F27" s="310"/>
      <c r="G27" s="310"/>
      <c r="H27" s="310"/>
      <c r="I27" s="310"/>
      <c r="J27" s="310"/>
      <c r="K27" s="310"/>
      <c r="L27" s="311"/>
      <c r="M27" s="167"/>
      <c r="N27" s="160">
        <f>IF(N25&lt;=5,N25,"EXCEDE LOS 5 PUNTOS PERMITIDOS")</f>
        <v>4.5199999999999996</v>
      </c>
      <c r="P27" s="43"/>
      <c r="Q27" s="43"/>
    </row>
    <row r="28" spans="1:18" ht="15.75" thickBot="1" x14ac:dyDescent="0.3">
      <c r="A28" s="44"/>
      <c r="B28" s="45"/>
      <c r="C28" s="45"/>
      <c r="D28" s="45"/>
      <c r="E28" s="45"/>
      <c r="F28" s="45"/>
      <c r="G28" s="45"/>
      <c r="H28" s="45"/>
      <c r="I28" s="45"/>
      <c r="J28" s="45"/>
      <c r="K28" s="45"/>
      <c r="L28" s="45"/>
      <c r="M28" s="45"/>
      <c r="N28" s="40"/>
    </row>
    <row r="29" spans="1:18" ht="24" thickBot="1" x14ac:dyDescent="0.3">
      <c r="A29" s="312" t="s">
        <v>35</v>
      </c>
      <c r="B29" s="313"/>
      <c r="C29" s="313"/>
      <c r="D29" s="313"/>
      <c r="E29" s="313"/>
      <c r="F29" s="313"/>
      <c r="G29" s="313"/>
      <c r="H29" s="313"/>
      <c r="I29" s="313"/>
      <c r="J29" s="313"/>
      <c r="K29" s="313"/>
      <c r="L29" s="314"/>
      <c r="M29" s="45"/>
      <c r="N29" s="40"/>
    </row>
    <row r="30" spans="1:18" ht="144.75" customHeight="1" thickBot="1" x14ac:dyDescent="0.3">
      <c r="A30" s="265" t="s">
        <v>36</v>
      </c>
      <c r="B30" s="267"/>
      <c r="C30" s="28"/>
      <c r="D30" s="315" t="s">
        <v>220</v>
      </c>
      <c r="E30" s="316"/>
      <c r="F30" s="316"/>
      <c r="G30" s="316"/>
      <c r="H30" s="316"/>
      <c r="I30" s="316"/>
      <c r="J30" s="316"/>
      <c r="K30" s="316"/>
      <c r="L30" s="317"/>
      <c r="M30" s="29"/>
      <c r="N30" s="30">
        <f>0.85+1.68+1.869</f>
        <v>4.399</v>
      </c>
    </row>
    <row r="31" spans="1:18" ht="15.75" thickBot="1" x14ac:dyDescent="0.3">
      <c r="A31" s="46"/>
      <c r="B31" s="8"/>
      <c r="C31" s="8"/>
      <c r="D31" s="8"/>
      <c r="E31" s="8"/>
      <c r="F31" s="8"/>
      <c r="G31" s="8"/>
      <c r="H31" s="8"/>
      <c r="I31" s="8"/>
      <c r="J31" s="8"/>
      <c r="K31" s="8"/>
      <c r="L31" s="8"/>
      <c r="M31" s="8"/>
      <c r="N31" s="40"/>
    </row>
    <row r="32" spans="1:18" ht="19.5" thickTop="1" thickBot="1" x14ac:dyDescent="0.3">
      <c r="A32" s="309" t="s">
        <v>37</v>
      </c>
      <c r="B32" s="310"/>
      <c r="C32" s="310"/>
      <c r="D32" s="310"/>
      <c r="E32" s="310"/>
      <c r="F32" s="310"/>
      <c r="G32" s="310"/>
      <c r="H32" s="310"/>
      <c r="I32" s="310"/>
      <c r="J32" s="310"/>
      <c r="K32" s="310"/>
      <c r="L32" s="311"/>
      <c r="M32" s="167"/>
      <c r="N32" s="160">
        <f>IF(N30&lt;=5,N30,"EXCEDE LOS 5 PUNTOS PERMITIDOS")</f>
        <v>4.399</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39.75" customHeight="1" thickBot="1" x14ac:dyDescent="0.3">
      <c r="A35" s="318" t="s">
        <v>39</v>
      </c>
      <c r="B35" s="319"/>
      <c r="C35" s="28"/>
      <c r="D35" s="315"/>
      <c r="E35" s="316"/>
      <c r="F35" s="316"/>
      <c r="G35" s="316"/>
      <c r="H35" s="316"/>
      <c r="I35" s="316"/>
      <c r="J35" s="316"/>
      <c r="K35" s="316"/>
      <c r="L35" s="317"/>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309" t="s">
        <v>40</v>
      </c>
      <c r="B37" s="310"/>
      <c r="C37" s="310"/>
      <c r="D37" s="310"/>
      <c r="E37" s="310"/>
      <c r="F37" s="310"/>
      <c r="G37" s="310"/>
      <c r="H37" s="310"/>
      <c r="I37" s="310"/>
      <c r="J37" s="310"/>
      <c r="K37" s="310"/>
      <c r="L37" s="311"/>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16.919</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33" customHeight="1" thickBot="1" x14ac:dyDescent="0.3">
      <c r="A57" s="303" t="s">
        <v>43</v>
      </c>
      <c r="B57" s="304"/>
      <c r="C57" s="304"/>
      <c r="D57" s="304"/>
      <c r="E57" s="304"/>
      <c r="F57" s="307"/>
      <c r="G57" s="308"/>
      <c r="H57" s="53" t="s">
        <v>44</v>
      </c>
      <c r="I57" s="54" t="s">
        <v>45</v>
      </c>
      <c r="J57" s="55" t="s">
        <v>46</v>
      </c>
      <c r="K57" s="56" t="s">
        <v>47</v>
      </c>
      <c r="L57" s="163"/>
      <c r="M57" s="8"/>
      <c r="N57" s="57" t="s">
        <v>48</v>
      </c>
    </row>
    <row r="58" spans="1:14" ht="38.2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38.25" customHeight="1"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38.25" customHeight="1"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38.25" customHeight="1"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38.25" customHeight="1"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38.25" customHeight="1"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38.25" customHeight="1"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63"/>
      <c r="M68" s="8"/>
      <c r="N68" s="57" t="s">
        <v>48</v>
      </c>
    </row>
    <row r="69" spans="1:14" ht="33" customHeight="1"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33" customHeight="1"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33" customHeight="1"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65"/>
    </row>
    <row r="75" spans="1:14" ht="26.25" thickBot="1" x14ac:dyDescent="0.3">
      <c r="A75" s="274" t="s">
        <v>68</v>
      </c>
      <c r="B75" s="275"/>
      <c r="C75" s="275"/>
      <c r="D75" s="275"/>
      <c r="E75" s="275"/>
      <c r="F75" s="275"/>
      <c r="G75" s="276"/>
      <c r="H75" s="93" t="s">
        <v>44</v>
      </c>
      <c r="I75" s="57" t="s">
        <v>45</v>
      </c>
      <c r="J75" s="163"/>
      <c r="K75" s="163"/>
      <c r="L75" s="82"/>
      <c r="M75" s="45"/>
      <c r="N75" s="94" t="s">
        <v>48</v>
      </c>
    </row>
    <row r="76" spans="1:14" ht="40.5" customHeight="1" thickBot="1" x14ac:dyDescent="0.3">
      <c r="A76" s="95">
        <v>1</v>
      </c>
      <c r="B76" s="277" t="s">
        <v>69</v>
      </c>
      <c r="C76" s="277"/>
      <c r="D76" s="277"/>
      <c r="E76" s="277"/>
      <c r="F76" s="278"/>
      <c r="G76" s="279"/>
      <c r="H76" s="96" t="s">
        <v>63</v>
      </c>
      <c r="I76" s="90">
        <v>0</v>
      </c>
      <c r="J76" s="82"/>
      <c r="K76" s="82"/>
      <c r="L76" s="82"/>
      <c r="M76" s="45"/>
      <c r="N76" s="97">
        <f>I76</f>
        <v>0</v>
      </c>
    </row>
    <row r="77" spans="1:14" ht="40.5" customHeight="1" thickBot="1" x14ac:dyDescent="0.3">
      <c r="A77" s="63">
        <v>2</v>
      </c>
      <c r="B77" s="280" t="s">
        <v>70</v>
      </c>
      <c r="C77" s="280"/>
      <c r="D77" s="280"/>
      <c r="E77" s="280"/>
      <c r="F77" s="281"/>
      <c r="G77" s="282"/>
      <c r="H77" s="98" t="s">
        <v>63</v>
      </c>
      <c r="I77" s="99">
        <v>0</v>
      </c>
      <c r="J77" s="82"/>
      <c r="K77" s="82"/>
      <c r="L77" s="82"/>
      <c r="M77" s="45"/>
      <c r="N77" s="97">
        <f>I77</f>
        <v>0</v>
      </c>
    </row>
    <row r="78" spans="1:14" ht="40.5" customHeight="1"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63"/>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16.919</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16.919</v>
      </c>
    </row>
    <row r="98" spans="1:14" x14ac:dyDescent="0.25">
      <c r="A98" s="32"/>
      <c r="B98" s="32"/>
      <c r="C98" s="32"/>
      <c r="D98" s="32"/>
      <c r="E98" s="32"/>
      <c r="F98" s="32"/>
      <c r="G98" s="32"/>
      <c r="H98" s="32"/>
      <c r="I98" s="32"/>
      <c r="J98" s="32"/>
      <c r="K98" s="32"/>
      <c r="L98" s="32"/>
      <c r="M98" s="32"/>
      <c r="N98" s="32"/>
    </row>
  </sheetData>
  <sheetProtection algorithmName="SHA-512" hashValue="NJfGvXBafesQr3/SHK0j6Z9q+n01JrCo/ABCsft/LNNX/2uj5y+XqWXLz2GOHj/nwchH94tcBdl9c2oIyuXGPQ==" saltValue="1S5VKlSzTyw/EH+rVmcydA=="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31496062992125984" footer="0.31496062992125984"/>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MATCH(MID(CELL("nombrearchivo",'6'!E9),FIND("]", CELL("nombrearchivo",'6'!E9),1)+1,LEN(CELL("nombrearchivo",'6'!E9))-FIND("]",CELL("nombrearchivo",'6'!E9),1)),GENERAL!A6:A54,0)</f>
        <v>9</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62"/>
      <c r="E8" s="337" t="s">
        <v>17</v>
      </c>
      <c r="F8" s="337" t="s">
        <v>18</v>
      </c>
      <c r="G8" s="337" t="s">
        <v>19</v>
      </c>
      <c r="H8" s="337" t="s">
        <v>20</v>
      </c>
      <c r="I8" s="337" t="s">
        <v>21</v>
      </c>
      <c r="J8" s="339" t="s">
        <v>22</v>
      </c>
      <c r="K8" s="163"/>
      <c r="L8" s="341"/>
      <c r="M8" s="341"/>
      <c r="N8" s="343" t="s">
        <v>23</v>
      </c>
    </row>
    <row r="9" spans="1:16" ht="31.5" customHeight="1" thickBot="1" x14ac:dyDescent="0.3">
      <c r="A9" s="333"/>
      <c r="B9" s="334"/>
      <c r="C9" s="336"/>
      <c r="D9" s="17"/>
      <c r="E9" s="338"/>
      <c r="F9" s="338"/>
      <c r="G9" s="338"/>
      <c r="H9" s="338"/>
      <c r="I9" s="338"/>
      <c r="J9" s="340"/>
      <c r="K9" s="164"/>
      <c r="L9" s="342"/>
      <c r="M9" s="342"/>
      <c r="N9" s="344"/>
    </row>
    <row r="10" spans="1:16" ht="44.25" customHeight="1" thickBot="1" x14ac:dyDescent="0.3">
      <c r="A10" s="345" t="str">
        <f ca="1">CONCATENATE((INDIRECT("GENERAL!D"&amp;P2+5))," ",((INDIRECT("GENERAL!E"&amp;P2+5))))</f>
        <v>SORA ARCOS ADRIANA MARIA</v>
      </c>
      <c r="B10" s="346"/>
      <c r="C10" s="19">
        <f>N14</f>
        <v>4</v>
      </c>
      <c r="D10" s="20"/>
      <c r="E10" s="21">
        <f>N16</f>
        <v>0</v>
      </c>
      <c r="F10" s="21">
        <f>N18</f>
        <v>3</v>
      </c>
      <c r="G10" s="21">
        <f>N20</f>
        <v>0</v>
      </c>
      <c r="H10" s="21">
        <f>N27</f>
        <v>3.73</v>
      </c>
      <c r="I10" s="21">
        <f>N32</f>
        <v>1.1299999999999999</v>
      </c>
      <c r="J10" s="22">
        <f>N37</f>
        <v>4.5</v>
      </c>
      <c r="K10" s="23"/>
      <c r="L10" s="23"/>
      <c r="M10" s="23"/>
      <c r="N10" s="24">
        <f>IF( SUM(C10:J10)&lt;=30,SUM(C10:J10),"EXCEDE LOS 30 PUNTOS")</f>
        <v>16.36</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LICENCIADO EN CIENCIAS DE LA EDUCACION MATEMATICAS/ UNIVERSIDAD PEDAGOGICA Y TECNOLOGICA DE COLOMBIA/2005</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 xml:space="preserve">NO REGISTRA </v>
      </c>
      <c r="F16" s="327"/>
      <c r="G16" s="327"/>
      <c r="H16" s="327"/>
      <c r="I16" s="327"/>
      <c r="J16" s="327"/>
      <c r="K16" s="327"/>
      <c r="L16" s="328"/>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66"/>
      <c r="E18" s="327" t="str">
        <f ca="1">(INDIRECT("GENERAL!L"&amp;P2+5))</f>
        <v>MAGISTER EN CIENCIAS MATEMATICAS/UNIVERSIDAD NACIONAL DE COLOMBIA/ 2012</v>
      </c>
      <c r="F18" s="327"/>
      <c r="G18" s="327"/>
      <c r="H18" s="327"/>
      <c r="I18" s="327"/>
      <c r="J18" s="327"/>
      <c r="K18" s="327"/>
      <c r="L18" s="328"/>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NO REGISTRA</v>
      </c>
      <c r="E20" s="324"/>
      <c r="F20" s="324"/>
      <c r="G20" s="324"/>
      <c r="H20" s="324"/>
      <c r="I20" s="324"/>
      <c r="J20" s="324"/>
      <c r="K20" s="324"/>
      <c r="L20" s="325"/>
      <c r="M20" s="29"/>
      <c r="N20" s="30">
        <v>0</v>
      </c>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312" t="s">
        <v>32</v>
      </c>
      <c r="B24" s="313"/>
      <c r="C24" s="313"/>
      <c r="D24" s="313"/>
      <c r="E24" s="313"/>
      <c r="F24" s="313"/>
      <c r="G24" s="313"/>
      <c r="H24" s="313"/>
      <c r="I24" s="313"/>
      <c r="J24" s="313"/>
      <c r="K24" s="313"/>
      <c r="L24" s="314"/>
      <c r="M24" s="8"/>
      <c r="N24" s="40"/>
    </row>
    <row r="25" spans="1:17" ht="135.75" customHeight="1" thickBot="1" x14ac:dyDescent="0.3">
      <c r="A25" s="265" t="s">
        <v>33</v>
      </c>
      <c r="B25" s="267"/>
      <c r="C25" s="28"/>
      <c r="D25" s="315" t="s">
        <v>281</v>
      </c>
      <c r="E25" s="316"/>
      <c r="F25" s="316"/>
      <c r="G25" s="316"/>
      <c r="H25" s="316"/>
      <c r="I25" s="316"/>
      <c r="J25" s="316"/>
      <c r="K25" s="316"/>
      <c r="L25" s="317"/>
      <c r="M25" s="29"/>
      <c r="N25" s="30">
        <f>0.75+2.59+0.39</f>
        <v>3.73</v>
      </c>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309" t="s">
        <v>34</v>
      </c>
      <c r="B27" s="310"/>
      <c r="C27" s="310"/>
      <c r="D27" s="310"/>
      <c r="E27" s="310"/>
      <c r="F27" s="310"/>
      <c r="G27" s="310"/>
      <c r="H27" s="310"/>
      <c r="I27" s="310"/>
      <c r="J27" s="310"/>
      <c r="K27" s="310"/>
      <c r="L27" s="311"/>
      <c r="M27" s="167"/>
      <c r="N27" s="160">
        <f>IF(N25&lt;=5,N25,"EXCEDE LOS 5 PUNTOS PERMITIDOS")</f>
        <v>3.73</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54.75" customHeight="1" thickBot="1" x14ac:dyDescent="0.3">
      <c r="A30" s="265" t="s">
        <v>36</v>
      </c>
      <c r="B30" s="267"/>
      <c r="C30" s="28"/>
      <c r="D30" s="315" t="s">
        <v>282</v>
      </c>
      <c r="E30" s="316"/>
      <c r="F30" s="316"/>
      <c r="G30" s="316"/>
      <c r="H30" s="316"/>
      <c r="I30" s="316"/>
      <c r="J30" s="316"/>
      <c r="K30" s="316"/>
      <c r="L30" s="317"/>
      <c r="M30" s="29"/>
      <c r="N30" s="30">
        <v>1.1299999999999999</v>
      </c>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67"/>
      <c r="N32" s="160">
        <f>IF(N30&lt;=5,N30,"EXCEDE LOS 5 PUNTOS PERMITIDOS")</f>
        <v>1.1299999999999999</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129" customHeight="1" thickBot="1" x14ac:dyDescent="0.3">
      <c r="A35" s="318" t="s">
        <v>39</v>
      </c>
      <c r="B35" s="319"/>
      <c r="C35" s="28"/>
      <c r="D35" s="315" t="s">
        <v>283</v>
      </c>
      <c r="E35" s="316"/>
      <c r="F35" s="316"/>
      <c r="G35" s="316"/>
      <c r="H35" s="316"/>
      <c r="I35" s="316"/>
      <c r="J35" s="316"/>
      <c r="K35" s="316"/>
      <c r="L35" s="317"/>
      <c r="M35" s="29"/>
      <c r="N35" s="30">
        <f>2+2+0.5</f>
        <v>4.5</v>
      </c>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309" t="s">
        <v>40</v>
      </c>
      <c r="B37" s="310"/>
      <c r="C37" s="310"/>
      <c r="D37" s="310"/>
      <c r="E37" s="310"/>
      <c r="F37" s="310"/>
      <c r="G37" s="310"/>
      <c r="H37" s="310"/>
      <c r="I37" s="310"/>
      <c r="J37" s="310"/>
      <c r="K37" s="310"/>
      <c r="L37" s="311"/>
      <c r="M37" s="167"/>
      <c r="N37" s="160">
        <f>IF(N35&lt;=10,N35,"EXCEDE LOS 10 PUNTOS PERMITIDOS")</f>
        <v>4.5</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16.36</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63"/>
      <c r="M57" s="8"/>
      <c r="N57" s="57" t="s">
        <v>48</v>
      </c>
    </row>
    <row r="58" spans="1:14" ht="23.2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16.5"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16.5"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16.5"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16.5"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16.5"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16.5"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63"/>
      <c r="M68" s="8"/>
      <c r="N68" s="57" t="s">
        <v>48</v>
      </c>
    </row>
    <row r="69" spans="1:14" ht="17.25"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17.25"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17.25"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65"/>
    </row>
    <row r="75" spans="1:14" ht="26.25" thickBot="1" x14ac:dyDescent="0.3">
      <c r="A75" s="274" t="s">
        <v>68</v>
      </c>
      <c r="B75" s="275"/>
      <c r="C75" s="275"/>
      <c r="D75" s="275"/>
      <c r="E75" s="275"/>
      <c r="F75" s="275"/>
      <c r="G75" s="276"/>
      <c r="H75" s="93" t="s">
        <v>44</v>
      </c>
      <c r="I75" s="57" t="s">
        <v>45</v>
      </c>
      <c r="J75" s="163"/>
      <c r="K75" s="163"/>
      <c r="L75" s="82"/>
      <c r="M75" s="45"/>
      <c r="N75" s="94" t="s">
        <v>48</v>
      </c>
    </row>
    <row r="76" spans="1:14" ht="16.5" thickBot="1" x14ac:dyDescent="0.3">
      <c r="A76" s="95">
        <v>1</v>
      </c>
      <c r="B76" s="277" t="s">
        <v>69</v>
      </c>
      <c r="C76" s="277"/>
      <c r="D76" s="277"/>
      <c r="E76" s="277"/>
      <c r="F76" s="278"/>
      <c r="G76" s="279"/>
      <c r="H76" s="96" t="s">
        <v>63</v>
      </c>
      <c r="I76" s="90">
        <v>0</v>
      </c>
      <c r="J76" s="82"/>
      <c r="K76" s="82"/>
      <c r="L76" s="82"/>
      <c r="M76" s="45"/>
      <c r="N76" s="97">
        <f>I76</f>
        <v>0</v>
      </c>
    </row>
    <row r="77" spans="1:14" ht="16.5" thickBot="1" x14ac:dyDescent="0.3">
      <c r="A77" s="63">
        <v>2</v>
      </c>
      <c r="B77" s="280" t="s">
        <v>70</v>
      </c>
      <c r="C77" s="280"/>
      <c r="D77" s="280"/>
      <c r="E77" s="280"/>
      <c r="F77" s="281"/>
      <c r="G77" s="282"/>
      <c r="H77" s="98" t="s">
        <v>63</v>
      </c>
      <c r="I77" s="99">
        <v>0</v>
      </c>
      <c r="J77" s="82"/>
      <c r="K77" s="82"/>
      <c r="L77" s="82"/>
      <c r="M77" s="45"/>
      <c r="N77" s="97">
        <f>I77</f>
        <v>0</v>
      </c>
    </row>
    <row r="78" spans="1:14" ht="16.5"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63"/>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16.36</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16.36</v>
      </c>
    </row>
    <row r="98" spans="1:14" x14ac:dyDescent="0.25">
      <c r="A98" s="32"/>
      <c r="B98" s="32"/>
      <c r="C98" s="32"/>
      <c r="D98" s="32"/>
      <c r="E98" s="32"/>
      <c r="F98" s="32"/>
      <c r="G98" s="32"/>
      <c r="H98" s="32"/>
      <c r="I98" s="32"/>
      <c r="J98" s="32"/>
      <c r="K98" s="32"/>
      <c r="L98" s="32"/>
      <c r="M98" s="32"/>
      <c r="N98" s="32"/>
    </row>
  </sheetData>
  <sheetProtection algorithmName="SHA-512" hashValue="OAAd2QJS62JtgPlqZnqBDDcBNMyhh4T18XB9ZVayu7LXjtaCY16mGHRHeKj8MgdrwzUu9gKpr0S0z5HIzRugIg==" saltValue="RrvL00uRYOuKEpCEx6/fJg=="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9685039370078741" top="0.15748031496062992" bottom="0.15748031496062992" header="0.31496062992125984" footer="0.31496062992125984"/>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MATCH(MID(CELL("nombrearchivo",'7'!E9),FIND("]", CELL("nombrearchivo",'7'!E9),1)+1,LEN(CELL("nombrearchivo",'7'!E9))-FIND("]",CELL("nombrearchivo",'7'!E9),1)),GENERAL!A6:A54,0)</f>
        <v>8</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62"/>
      <c r="E8" s="337" t="s">
        <v>17</v>
      </c>
      <c r="F8" s="337" t="s">
        <v>18</v>
      </c>
      <c r="G8" s="337" t="s">
        <v>19</v>
      </c>
      <c r="H8" s="337" t="s">
        <v>20</v>
      </c>
      <c r="I8" s="337" t="s">
        <v>21</v>
      </c>
      <c r="J8" s="339" t="s">
        <v>22</v>
      </c>
      <c r="K8" s="163"/>
      <c r="L8" s="341"/>
      <c r="M8" s="341"/>
      <c r="N8" s="343" t="s">
        <v>23</v>
      </c>
    </row>
    <row r="9" spans="1:16" ht="31.5" customHeight="1" thickBot="1" x14ac:dyDescent="0.3">
      <c r="A9" s="333"/>
      <c r="B9" s="334"/>
      <c r="C9" s="336"/>
      <c r="D9" s="17"/>
      <c r="E9" s="338"/>
      <c r="F9" s="338"/>
      <c r="G9" s="338"/>
      <c r="H9" s="338"/>
      <c r="I9" s="338"/>
      <c r="J9" s="340"/>
      <c r="K9" s="164"/>
      <c r="L9" s="342"/>
      <c r="M9" s="342"/>
      <c r="N9" s="344"/>
    </row>
    <row r="10" spans="1:16" ht="44.25" customHeight="1" thickBot="1" x14ac:dyDescent="0.3">
      <c r="A10" s="345" t="str">
        <f ca="1">CONCATENATE((INDIRECT("GENERAL!D"&amp;P2+5))," ",((INDIRECT("GENERAL!E"&amp;P2+5))))</f>
        <v>RONDON SANTOS  MARIO AURELIO</v>
      </c>
      <c r="B10" s="346"/>
      <c r="C10" s="19">
        <f>N14</f>
        <v>4</v>
      </c>
      <c r="D10" s="20"/>
      <c r="E10" s="21">
        <f>N16</f>
        <v>0</v>
      </c>
      <c r="F10" s="21">
        <f>N18</f>
        <v>3</v>
      </c>
      <c r="G10" s="21">
        <f>N20</f>
        <v>0</v>
      </c>
      <c r="H10" s="21">
        <f>N27</f>
        <v>2.4299999999999997</v>
      </c>
      <c r="I10" s="21">
        <f>N32</f>
        <v>5</v>
      </c>
      <c r="J10" s="22">
        <f>N37</f>
        <v>0</v>
      </c>
      <c r="K10" s="23"/>
      <c r="L10" s="23"/>
      <c r="M10" s="23"/>
      <c r="N10" s="24">
        <f>IF( SUM(C10:J10)&lt;=30,SUM(C10:J10),"EXCEDE LOS 30 PUNTOS")</f>
        <v>14.43</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PROFESIONAL EN MATEMATICAS CON ENFASIS EN ESTADISTICA/UNIVERSIDAD DEL TOLIMA/2002</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 xml:space="preserve">NO REGISTRA </v>
      </c>
      <c r="F16" s="327"/>
      <c r="G16" s="327"/>
      <c r="H16" s="327"/>
      <c r="I16" s="327"/>
      <c r="J16" s="327"/>
      <c r="K16" s="327"/>
      <c r="L16" s="328"/>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8" t="s">
        <v>29</v>
      </c>
      <c r="B18" s="319"/>
      <c r="C18" s="28"/>
      <c r="D18" s="166"/>
      <c r="E18" s="327" t="str">
        <f ca="1">(INDIRECT("GENERAL!L"&amp;P2+5))</f>
        <v>MAGISTER EN CIENCIAS MATEMATICAS/UNIVERSIDAD NACIONAL DE COLOMBIA/2012</v>
      </c>
      <c r="F18" s="327"/>
      <c r="G18" s="327"/>
      <c r="H18" s="327"/>
      <c r="I18" s="327"/>
      <c r="J18" s="327"/>
      <c r="K18" s="327"/>
      <c r="L18" s="328"/>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318" t="s">
        <v>30</v>
      </c>
      <c r="B20" s="319"/>
      <c r="C20" s="28"/>
      <c r="D20" s="323" t="str">
        <f ca="1">(INDIRECT("GENERAL!M"&amp;P2+5))</f>
        <v>NO REGISTRA</v>
      </c>
      <c r="E20" s="324"/>
      <c r="F20" s="324"/>
      <c r="G20" s="324"/>
      <c r="H20" s="324"/>
      <c r="I20" s="324"/>
      <c r="J20" s="324"/>
      <c r="K20" s="324"/>
      <c r="L20" s="325"/>
      <c r="M20" s="29"/>
      <c r="N20" s="30">
        <v>0</v>
      </c>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309" t="s">
        <v>31</v>
      </c>
      <c r="B22" s="310"/>
      <c r="C22" s="310"/>
      <c r="D22" s="310"/>
      <c r="E22" s="310"/>
      <c r="F22" s="310"/>
      <c r="G22" s="310"/>
      <c r="H22" s="310"/>
      <c r="I22" s="310"/>
      <c r="J22" s="310"/>
      <c r="K22" s="310"/>
      <c r="L22" s="311"/>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1.75" customHeight="1" thickBot="1" x14ac:dyDescent="0.3">
      <c r="A24" s="312" t="s">
        <v>32</v>
      </c>
      <c r="B24" s="313"/>
      <c r="C24" s="313"/>
      <c r="D24" s="313"/>
      <c r="E24" s="313"/>
      <c r="F24" s="313"/>
      <c r="G24" s="313"/>
      <c r="H24" s="313"/>
      <c r="I24" s="313"/>
      <c r="J24" s="313"/>
      <c r="K24" s="313"/>
      <c r="L24" s="314"/>
      <c r="M24" s="8"/>
      <c r="N24" s="40"/>
    </row>
    <row r="25" spans="1:17" ht="118.5" customHeight="1" thickBot="1" x14ac:dyDescent="0.3">
      <c r="A25" s="265" t="s">
        <v>33</v>
      </c>
      <c r="B25" s="267"/>
      <c r="C25" s="28"/>
      <c r="D25" s="315" t="s">
        <v>221</v>
      </c>
      <c r="E25" s="316"/>
      <c r="F25" s="316"/>
      <c r="G25" s="316"/>
      <c r="H25" s="316"/>
      <c r="I25" s="316"/>
      <c r="J25" s="316"/>
      <c r="K25" s="316"/>
      <c r="L25" s="317"/>
      <c r="M25" s="29"/>
      <c r="N25" s="30">
        <f>0.65+0.37+1.41</f>
        <v>2.4299999999999997</v>
      </c>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309" t="s">
        <v>34</v>
      </c>
      <c r="B27" s="310"/>
      <c r="C27" s="310"/>
      <c r="D27" s="310"/>
      <c r="E27" s="310"/>
      <c r="F27" s="310"/>
      <c r="G27" s="310"/>
      <c r="H27" s="310"/>
      <c r="I27" s="310"/>
      <c r="J27" s="310"/>
      <c r="K27" s="310"/>
      <c r="L27" s="311"/>
      <c r="M27" s="167"/>
      <c r="N27" s="160">
        <f>IF(N25&lt;=5,N25,"EXCEDE LOS 5 PUNTOS PERMITIDOS")</f>
        <v>2.4299999999999997</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12" t="s">
        <v>35</v>
      </c>
      <c r="B29" s="313"/>
      <c r="C29" s="313"/>
      <c r="D29" s="313"/>
      <c r="E29" s="313"/>
      <c r="F29" s="313"/>
      <c r="G29" s="313"/>
      <c r="H29" s="313"/>
      <c r="I29" s="313"/>
      <c r="J29" s="313"/>
      <c r="K29" s="313"/>
      <c r="L29" s="314"/>
      <c r="M29" s="45"/>
      <c r="N29" s="40"/>
    </row>
    <row r="30" spans="1:17" ht="90.75" customHeight="1" thickBot="1" x14ac:dyDescent="0.3">
      <c r="A30" s="265" t="s">
        <v>36</v>
      </c>
      <c r="B30" s="267"/>
      <c r="C30" s="28"/>
      <c r="D30" s="315" t="s">
        <v>222</v>
      </c>
      <c r="E30" s="316"/>
      <c r="F30" s="316"/>
      <c r="G30" s="316"/>
      <c r="H30" s="316"/>
      <c r="I30" s="316"/>
      <c r="J30" s="316"/>
      <c r="K30" s="316"/>
      <c r="L30" s="317"/>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309" t="s">
        <v>37</v>
      </c>
      <c r="B32" s="310"/>
      <c r="C32" s="310"/>
      <c r="D32" s="310"/>
      <c r="E32" s="310"/>
      <c r="F32" s="310"/>
      <c r="G32" s="310"/>
      <c r="H32" s="310"/>
      <c r="I32" s="310"/>
      <c r="J32" s="310"/>
      <c r="K32" s="310"/>
      <c r="L32" s="311"/>
      <c r="M32" s="167"/>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312" t="s">
        <v>38</v>
      </c>
      <c r="B34" s="313"/>
      <c r="C34" s="313"/>
      <c r="D34" s="313"/>
      <c r="E34" s="313"/>
      <c r="F34" s="313"/>
      <c r="G34" s="313"/>
      <c r="H34" s="313"/>
      <c r="I34" s="313"/>
      <c r="J34" s="313"/>
      <c r="K34" s="313"/>
      <c r="L34" s="314"/>
      <c r="M34" s="8"/>
      <c r="N34" s="40"/>
    </row>
    <row r="35" spans="1:14" ht="62.25" customHeight="1" thickBot="1" x14ac:dyDescent="0.3">
      <c r="A35" s="318" t="s">
        <v>39</v>
      </c>
      <c r="B35" s="319"/>
      <c r="C35" s="28"/>
      <c r="D35" s="315"/>
      <c r="E35" s="316"/>
      <c r="F35" s="316"/>
      <c r="G35" s="316"/>
      <c r="H35" s="316"/>
      <c r="I35" s="316"/>
      <c r="J35" s="316"/>
      <c r="K35" s="316"/>
      <c r="L35" s="317"/>
      <c r="M35" s="29"/>
      <c r="N35" s="30">
        <v>0</v>
      </c>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309" t="s">
        <v>40</v>
      </c>
      <c r="B37" s="310"/>
      <c r="C37" s="310"/>
      <c r="D37" s="310"/>
      <c r="E37" s="310"/>
      <c r="F37" s="310"/>
      <c r="G37" s="310"/>
      <c r="H37" s="310"/>
      <c r="I37" s="310"/>
      <c r="J37" s="310"/>
      <c r="K37" s="310"/>
      <c r="L37" s="311"/>
      <c r="M37" s="177"/>
      <c r="N37" s="160">
        <f>IF(N35&lt;=10,N35,"EXCEDE LOS 10 PUNTOS PERMITIDOS")</f>
        <v>0</v>
      </c>
    </row>
    <row r="38" spans="1:14" x14ac:dyDescent="0.25">
      <c r="A38" s="46"/>
      <c r="B38" s="8"/>
      <c r="C38" s="8"/>
      <c r="D38" s="8"/>
      <c r="E38" s="8"/>
      <c r="F38" s="8"/>
      <c r="G38" s="8"/>
      <c r="H38" s="8"/>
      <c r="I38" s="8"/>
      <c r="J38" s="8"/>
      <c r="K38" s="8"/>
      <c r="L38" s="8"/>
      <c r="M38" s="8"/>
      <c r="N38" s="40"/>
    </row>
    <row r="39" spans="1:14" ht="15.75" customHeight="1" thickBot="1" x14ac:dyDescent="0.3">
      <c r="A39" s="46"/>
      <c r="B39" s="8"/>
      <c r="C39" s="8"/>
      <c r="D39" s="8"/>
      <c r="E39" s="8"/>
      <c r="F39" s="8"/>
      <c r="G39" s="8"/>
      <c r="H39" s="8"/>
      <c r="I39" s="8"/>
      <c r="J39" s="8"/>
      <c r="K39" s="8"/>
      <c r="L39" s="8"/>
      <c r="M39" s="8"/>
      <c r="N39" s="47"/>
    </row>
    <row r="40" spans="1:14"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14.43</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60" t="s">
        <v>42</v>
      </c>
      <c r="B55" s="261"/>
      <c r="C55" s="261"/>
      <c r="D55" s="261"/>
      <c r="E55" s="261"/>
      <c r="F55" s="261"/>
      <c r="G55" s="261"/>
      <c r="H55" s="261"/>
      <c r="I55" s="261"/>
      <c r="J55" s="261"/>
      <c r="K55" s="261"/>
      <c r="L55" s="261"/>
      <c r="M55" s="261"/>
      <c r="N55" s="262"/>
    </row>
    <row r="56" spans="1:14" ht="15.75" thickBot="1" x14ac:dyDescent="0.3">
      <c r="A56" s="46"/>
      <c r="B56" s="8"/>
      <c r="C56" s="8"/>
      <c r="D56" s="8"/>
      <c r="E56" s="8"/>
      <c r="F56" s="8"/>
      <c r="G56" s="8"/>
      <c r="H56" s="8"/>
      <c r="I56" s="8"/>
      <c r="J56" s="8"/>
      <c r="K56" s="8"/>
      <c r="L56" s="8"/>
      <c r="M56" s="8"/>
      <c r="N56" s="26"/>
    </row>
    <row r="57" spans="1:14" ht="26.25" thickBot="1" x14ac:dyDescent="0.3">
      <c r="A57" s="303" t="s">
        <v>43</v>
      </c>
      <c r="B57" s="304"/>
      <c r="C57" s="304"/>
      <c r="D57" s="304"/>
      <c r="E57" s="304"/>
      <c r="F57" s="307"/>
      <c r="G57" s="308"/>
      <c r="H57" s="53" t="s">
        <v>44</v>
      </c>
      <c r="I57" s="54" t="s">
        <v>45</v>
      </c>
      <c r="J57" s="55" t="s">
        <v>46</v>
      </c>
      <c r="K57" s="56" t="s">
        <v>47</v>
      </c>
      <c r="L57" s="163"/>
      <c r="M57" s="8"/>
      <c r="N57" s="57" t="s">
        <v>48</v>
      </c>
    </row>
    <row r="58" spans="1:14" ht="36.75"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14" ht="36.75" customHeight="1" thickTop="1" thickBot="1" x14ac:dyDescent="0.3">
      <c r="A59" s="63">
        <v>2</v>
      </c>
      <c r="B59" s="280" t="s">
        <v>51</v>
      </c>
      <c r="C59" s="294"/>
      <c r="D59" s="294"/>
      <c r="E59" s="294"/>
      <c r="F59" s="281"/>
      <c r="G59" s="281"/>
      <c r="H59" s="64" t="s">
        <v>50</v>
      </c>
      <c r="I59" s="65">
        <v>0</v>
      </c>
      <c r="J59" s="65">
        <v>0</v>
      </c>
      <c r="K59" s="66">
        <v>0</v>
      </c>
      <c r="L59" s="45"/>
      <c r="M59" s="45"/>
      <c r="N59" s="62">
        <f t="shared" ref="N59:N64" si="0">I59+J59+K59</f>
        <v>0</v>
      </c>
    </row>
    <row r="60" spans="1:14" ht="36.75" customHeight="1" thickTop="1" thickBot="1" x14ac:dyDescent="0.3">
      <c r="A60" s="63">
        <v>3</v>
      </c>
      <c r="B60" s="294" t="s">
        <v>52</v>
      </c>
      <c r="C60" s="294"/>
      <c r="D60" s="294"/>
      <c r="E60" s="294"/>
      <c r="F60" s="281"/>
      <c r="G60" s="281"/>
      <c r="H60" s="64" t="s">
        <v>53</v>
      </c>
      <c r="I60" s="65">
        <v>0</v>
      </c>
      <c r="J60" s="65">
        <v>0</v>
      </c>
      <c r="K60" s="66">
        <v>0</v>
      </c>
      <c r="L60" s="45"/>
      <c r="M60" s="45"/>
      <c r="N60" s="62">
        <f t="shared" si="0"/>
        <v>0</v>
      </c>
    </row>
    <row r="61" spans="1:14" ht="36.75" customHeight="1" thickTop="1" thickBot="1" x14ac:dyDescent="0.3">
      <c r="A61" s="63">
        <v>4</v>
      </c>
      <c r="B61" s="294" t="s">
        <v>54</v>
      </c>
      <c r="C61" s="294"/>
      <c r="D61" s="294"/>
      <c r="E61" s="294"/>
      <c r="F61" s="281"/>
      <c r="G61" s="281"/>
      <c r="H61" s="64" t="s">
        <v>53</v>
      </c>
      <c r="I61" s="65">
        <v>0</v>
      </c>
      <c r="J61" s="65">
        <v>0</v>
      </c>
      <c r="K61" s="66">
        <v>0</v>
      </c>
      <c r="L61" s="45"/>
      <c r="M61" s="45"/>
      <c r="N61" s="62">
        <f t="shared" si="0"/>
        <v>0</v>
      </c>
    </row>
    <row r="62" spans="1:14" ht="36.75" customHeight="1" thickTop="1" thickBot="1" x14ac:dyDescent="0.3">
      <c r="A62" s="63">
        <v>5</v>
      </c>
      <c r="B62" s="294" t="s">
        <v>55</v>
      </c>
      <c r="C62" s="294"/>
      <c r="D62" s="294"/>
      <c r="E62" s="294"/>
      <c r="F62" s="281"/>
      <c r="G62" s="281"/>
      <c r="H62" s="64" t="s">
        <v>53</v>
      </c>
      <c r="I62" s="65">
        <v>0</v>
      </c>
      <c r="J62" s="65">
        <v>0</v>
      </c>
      <c r="K62" s="66">
        <v>0</v>
      </c>
      <c r="L62" s="45"/>
      <c r="M62" s="45"/>
      <c r="N62" s="62">
        <f t="shared" si="0"/>
        <v>0</v>
      </c>
    </row>
    <row r="63" spans="1:14" ht="36.75" customHeight="1" thickTop="1" thickBot="1" x14ac:dyDescent="0.3">
      <c r="A63" s="63">
        <v>6</v>
      </c>
      <c r="B63" s="294" t="s">
        <v>56</v>
      </c>
      <c r="C63" s="294"/>
      <c r="D63" s="294"/>
      <c r="E63" s="294"/>
      <c r="F63" s="281"/>
      <c r="G63" s="281"/>
      <c r="H63" s="64" t="s">
        <v>57</v>
      </c>
      <c r="I63" s="65">
        <v>0</v>
      </c>
      <c r="J63" s="65">
        <v>0</v>
      </c>
      <c r="K63" s="66">
        <v>0</v>
      </c>
      <c r="L63" s="45"/>
      <c r="M63" s="45"/>
      <c r="N63" s="62">
        <f t="shared" si="0"/>
        <v>0</v>
      </c>
    </row>
    <row r="64" spans="1:14" ht="36.75" customHeight="1" thickTop="1" thickBot="1" x14ac:dyDescent="0.3">
      <c r="A64" s="67">
        <v>7</v>
      </c>
      <c r="B64" s="295" t="s">
        <v>58</v>
      </c>
      <c r="C64" s="295"/>
      <c r="D64" s="295"/>
      <c r="E64" s="295"/>
      <c r="F64" s="264"/>
      <c r="G64" s="264"/>
      <c r="H64" s="68" t="s">
        <v>57</v>
      </c>
      <c r="I64" s="69">
        <v>0</v>
      </c>
      <c r="J64" s="69">
        <v>0</v>
      </c>
      <c r="K64" s="70">
        <v>0</v>
      </c>
      <c r="L64" s="45"/>
      <c r="M64" s="45"/>
      <c r="N64" s="62">
        <f t="shared" si="0"/>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63"/>
      <c r="M68" s="8"/>
      <c r="N68" s="57" t="s">
        <v>48</v>
      </c>
    </row>
    <row r="69" spans="1:14" ht="28.5" customHeight="1"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28.5" customHeight="1"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28.5" customHeight="1"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65"/>
    </row>
    <row r="75" spans="1:14" ht="26.25" thickBot="1" x14ac:dyDescent="0.3">
      <c r="A75" s="274" t="s">
        <v>68</v>
      </c>
      <c r="B75" s="275"/>
      <c r="C75" s="275"/>
      <c r="D75" s="275"/>
      <c r="E75" s="275"/>
      <c r="F75" s="275"/>
      <c r="G75" s="276"/>
      <c r="H75" s="93" t="s">
        <v>44</v>
      </c>
      <c r="I75" s="57" t="s">
        <v>45</v>
      </c>
      <c r="J75" s="163"/>
      <c r="K75" s="163"/>
      <c r="L75" s="82"/>
      <c r="M75" s="45"/>
      <c r="N75" s="94" t="s">
        <v>48</v>
      </c>
    </row>
    <row r="76" spans="1:14" ht="42" customHeight="1" thickBot="1" x14ac:dyDescent="0.3">
      <c r="A76" s="95">
        <v>1</v>
      </c>
      <c r="B76" s="277" t="s">
        <v>69</v>
      </c>
      <c r="C76" s="277"/>
      <c r="D76" s="277"/>
      <c r="E76" s="277"/>
      <c r="F76" s="278"/>
      <c r="G76" s="279"/>
      <c r="H76" s="96" t="s">
        <v>63</v>
      </c>
      <c r="I76" s="90">
        <v>0</v>
      </c>
      <c r="J76" s="82"/>
      <c r="K76" s="82"/>
      <c r="L76" s="82"/>
      <c r="M76" s="45"/>
      <c r="N76" s="97">
        <f>I76</f>
        <v>0</v>
      </c>
    </row>
    <row r="77" spans="1:14" ht="42" customHeight="1" thickBot="1" x14ac:dyDescent="0.3">
      <c r="A77" s="63">
        <v>2</v>
      </c>
      <c r="B77" s="280" t="s">
        <v>70</v>
      </c>
      <c r="C77" s="280"/>
      <c r="D77" s="280"/>
      <c r="E77" s="280"/>
      <c r="F77" s="281"/>
      <c r="G77" s="282"/>
      <c r="H77" s="98" t="s">
        <v>63</v>
      </c>
      <c r="I77" s="99">
        <v>0</v>
      </c>
      <c r="J77" s="82"/>
      <c r="K77" s="82"/>
      <c r="L77" s="82"/>
      <c r="M77" s="45"/>
      <c r="N77" s="97">
        <f>I77</f>
        <v>0</v>
      </c>
    </row>
    <row r="78" spans="1:14" ht="42" customHeight="1"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63"/>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14.43</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14.43</v>
      </c>
    </row>
    <row r="98" spans="1:14" x14ac:dyDescent="0.25">
      <c r="A98" s="32"/>
      <c r="B98" s="32"/>
      <c r="C98" s="32"/>
      <c r="D98" s="32"/>
      <c r="E98" s="32"/>
      <c r="F98" s="32"/>
      <c r="G98" s="32"/>
      <c r="H98" s="32"/>
      <c r="I98" s="32"/>
      <c r="J98" s="32"/>
      <c r="K98" s="32"/>
      <c r="L98" s="32"/>
      <c r="M98" s="32"/>
      <c r="N98" s="32"/>
    </row>
  </sheetData>
  <sheetProtection algorithmName="SHA-512" hashValue="Ky/ir7isQNa+kxmqgrupQwl0vdPsAFmSUiD4dY6QJOQldLl04CuUszX/NGI33rH0nN6KPmSjvuBndvvH0HeerA==" saltValue="RjgdmT6EQMAD4rWhUrePMA=="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31496062992125984" footer="0.31496062992125984"/>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8"/>
  <sheetViews>
    <sheetView workbookViewId="0">
      <selection activeCell="P3" sqref="P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19" width="11.42578125" style="6"/>
    <col min="20" max="20" width="18.85546875" style="6" customWidth="1"/>
    <col min="21"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52"/>
      <c r="B1" s="353"/>
      <c r="C1" s="356" t="s">
        <v>9</v>
      </c>
      <c r="D1" s="357"/>
      <c r="E1" s="357"/>
      <c r="F1" s="357"/>
      <c r="G1" s="357"/>
      <c r="H1" s="357"/>
      <c r="I1" s="357"/>
      <c r="J1" s="357"/>
      <c r="K1" s="357"/>
      <c r="L1" s="357"/>
      <c r="M1" s="357"/>
      <c r="N1" s="358"/>
    </row>
    <row r="2" spans="1:16" ht="51" customHeight="1" thickBot="1" x14ac:dyDescent="0.3">
      <c r="A2" s="354"/>
      <c r="B2" s="355"/>
      <c r="C2" s="356" t="s">
        <v>10</v>
      </c>
      <c r="D2" s="357"/>
      <c r="E2" s="357"/>
      <c r="F2" s="357"/>
      <c r="G2" s="357"/>
      <c r="H2" s="357"/>
      <c r="I2" s="357"/>
      <c r="J2" s="357"/>
      <c r="K2" s="357"/>
      <c r="L2" s="357"/>
      <c r="M2" s="357"/>
      <c r="N2" s="358"/>
      <c r="P2" s="161">
        <f ca="1">MATCH(MID(CELL("nombrearchivo",'8'!E9),FIND("]", CELL("nombrearchivo",'8'!E9),1)+1,LEN(CELL("nombrearchivo",'8'!E9))-FIND("]",CELL("nombrearchivo",'8'!E9),1)),GENERAL!A6:A54,0)</f>
        <v>12</v>
      </c>
    </row>
    <row r="3" spans="1:16" ht="15.75" x14ac:dyDescent="0.25">
      <c r="A3" s="359" t="s">
        <v>11</v>
      </c>
      <c r="B3" s="360"/>
      <c r="C3" s="360"/>
      <c r="D3" s="360"/>
      <c r="E3" s="7" t="str">
        <f>GENERAL!Z$2</f>
        <v>PLANTA</v>
      </c>
      <c r="F3" s="361"/>
      <c r="G3" s="361"/>
      <c r="H3" s="361"/>
      <c r="I3" s="361"/>
      <c r="J3" s="361"/>
      <c r="K3" s="361"/>
      <c r="L3" s="361"/>
      <c r="M3" s="361"/>
      <c r="N3" s="362"/>
    </row>
    <row r="4" spans="1:16" ht="15.75" x14ac:dyDescent="0.25">
      <c r="A4" s="329" t="s">
        <v>12</v>
      </c>
      <c r="B4" s="330"/>
      <c r="C4" s="330"/>
      <c r="D4" s="330"/>
      <c r="E4" s="8" t="str">
        <f>GENERAL!A$2</f>
        <v>C-P-07-1</v>
      </c>
      <c r="F4" s="350"/>
      <c r="G4" s="350"/>
      <c r="H4" s="350"/>
      <c r="I4" s="350"/>
      <c r="J4" s="350"/>
      <c r="K4" s="350"/>
      <c r="L4" s="350"/>
      <c r="M4" s="350"/>
      <c r="N4" s="351"/>
    </row>
    <row r="5" spans="1:16" ht="15.75" x14ac:dyDescent="0.25">
      <c r="A5" s="329" t="s">
        <v>13</v>
      </c>
      <c r="B5" s="330"/>
      <c r="C5" s="330"/>
      <c r="D5" s="330"/>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60" t="s">
        <v>14</v>
      </c>
      <c r="B7" s="261"/>
      <c r="C7" s="261"/>
      <c r="D7" s="261"/>
      <c r="E7" s="261"/>
      <c r="F7" s="261"/>
      <c r="G7" s="261"/>
      <c r="H7" s="261"/>
      <c r="I7" s="261"/>
      <c r="J7" s="261"/>
      <c r="K7" s="261"/>
      <c r="L7" s="261"/>
      <c r="M7" s="261"/>
      <c r="N7" s="262"/>
    </row>
    <row r="8" spans="1:16" x14ac:dyDescent="0.25">
      <c r="A8" s="331" t="s">
        <v>15</v>
      </c>
      <c r="B8" s="332"/>
      <c r="C8" s="335" t="s">
        <v>16</v>
      </c>
      <c r="D8" s="170"/>
      <c r="E8" s="337" t="s">
        <v>17</v>
      </c>
      <c r="F8" s="337" t="s">
        <v>18</v>
      </c>
      <c r="G8" s="337" t="s">
        <v>19</v>
      </c>
      <c r="H8" s="337" t="s">
        <v>20</v>
      </c>
      <c r="I8" s="337" t="s">
        <v>21</v>
      </c>
      <c r="J8" s="339" t="s">
        <v>22</v>
      </c>
      <c r="K8" s="171"/>
      <c r="L8" s="341"/>
      <c r="M8" s="341"/>
      <c r="N8" s="343" t="s">
        <v>23</v>
      </c>
    </row>
    <row r="9" spans="1:16" ht="31.5" customHeight="1" thickBot="1" x14ac:dyDescent="0.3">
      <c r="A9" s="333"/>
      <c r="B9" s="334"/>
      <c r="C9" s="336"/>
      <c r="D9" s="17"/>
      <c r="E9" s="338"/>
      <c r="F9" s="338"/>
      <c r="G9" s="338"/>
      <c r="H9" s="338"/>
      <c r="I9" s="338"/>
      <c r="J9" s="340"/>
      <c r="K9" s="172"/>
      <c r="L9" s="342"/>
      <c r="M9" s="342"/>
      <c r="N9" s="344"/>
    </row>
    <row r="10" spans="1:16" ht="44.25" customHeight="1" thickBot="1" x14ac:dyDescent="0.3">
      <c r="A10" s="345" t="str">
        <f ca="1">CONCATENATE((INDIRECT("GENERAL!D"&amp;P2+5))," ",((INDIRECT("GENERAL!E"&amp;P2+5))))</f>
        <v>SUAREZ MOTATO JOHANN JEIVER</v>
      </c>
      <c r="B10" s="346"/>
      <c r="C10" s="19">
        <f>N14</f>
        <v>4</v>
      </c>
      <c r="D10" s="20"/>
      <c r="E10" s="21">
        <f>N16</f>
        <v>0</v>
      </c>
      <c r="F10" s="21">
        <f>N18</f>
        <v>3</v>
      </c>
      <c r="G10" s="21">
        <f>N20</f>
        <v>0</v>
      </c>
      <c r="H10" s="21">
        <f>N27</f>
        <v>1.83</v>
      </c>
      <c r="I10" s="21">
        <f>N32</f>
        <v>5</v>
      </c>
      <c r="J10" s="22">
        <f>N37</f>
        <v>0</v>
      </c>
      <c r="K10" s="23"/>
      <c r="L10" s="23"/>
      <c r="M10" s="23"/>
      <c r="N10" s="24">
        <f>IF( SUM(C10:J10)&lt;=30,SUM(C10:J10),"EXCEDE LOS 30 PUNTOS")</f>
        <v>13.83</v>
      </c>
    </row>
    <row r="11" spans="1:16" ht="16.5" thickTop="1" thickBot="1" x14ac:dyDescent="0.3">
      <c r="A11" s="25"/>
      <c r="B11" s="8"/>
      <c r="C11" s="8"/>
      <c r="D11" s="8"/>
      <c r="E11" s="8"/>
      <c r="F11" s="8"/>
      <c r="G11" s="8"/>
      <c r="H11" s="8"/>
      <c r="I11" s="8"/>
      <c r="J11" s="8"/>
      <c r="K11" s="8"/>
      <c r="L11" s="8"/>
      <c r="M11" s="8"/>
      <c r="N11" s="26"/>
    </row>
    <row r="12" spans="1:16" ht="18.75" thickBot="1" x14ac:dyDescent="0.3">
      <c r="A12" s="347" t="s">
        <v>24</v>
      </c>
      <c r="B12" s="348"/>
      <c r="C12" s="348"/>
      <c r="D12" s="348"/>
      <c r="E12" s="348"/>
      <c r="F12" s="348"/>
      <c r="G12" s="348"/>
      <c r="H12" s="348"/>
      <c r="I12" s="348"/>
      <c r="J12" s="348"/>
      <c r="K12" s="348"/>
      <c r="L12" s="348"/>
      <c r="M12" s="349"/>
      <c r="N12" s="27" t="s">
        <v>25</v>
      </c>
    </row>
    <row r="13" spans="1:16" ht="24" thickBot="1" x14ac:dyDescent="0.3">
      <c r="A13" s="312" t="s">
        <v>26</v>
      </c>
      <c r="B13" s="313"/>
      <c r="C13" s="313"/>
      <c r="D13" s="313"/>
      <c r="E13" s="313"/>
      <c r="F13" s="313"/>
      <c r="G13" s="313"/>
      <c r="H13" s="313"/>
      <c r="I13" s="313"/>
      <c r="J13" s="313"/>
      <c r="K13" s="313"/>
      <c r="L13" s="314"/>
      <c r="M13" s="8"/>
      <c r="N13" s="26"/>
    </row>
    <row r="14" spans="1:16" ht="31.5" customHeight="1" thickBot="1" x14ac:dyDescent="0.3">
      <c r="A14" s="265" t="s">
        <v>27</v>
      </c>
      <c r="B14" s="267"/>
      <c r="C14" s="28"/>
      <c r="D14" s="315" t="str">
        <f ca="1">(INDIRECT("GENERAL!J"&amp;P2+5))</f>
        <v>MATEMATICO/UNIVERSIDAD DEL VALLE/2004</v>
      </c>
      <c r="E14" s="316"/>
      <c r="F14" s="316"/>
      <c r="G14" s="316"/>
      <c r="H14" s="316"/>
      <c r="I14" s="316"/>
      <c r="J14" s="316"/>
      <c r="K14" s="316"/>
      <c r="L14" s="317"/>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318" t="s">
        <v>28</v>
      </c>
      <c r="B16" s="319"/>
      <c r="C16" s="8"/>
      <c r="D16" s="34"/>
      <c r="E16" s="326" t="str">
        <f ca="1">(INDIRECT("GENERAL!K"&amp;P2+5))</f>
        <v xml:space="preserve">NO REGISTRA </v>
      </c>
      <c r="F16" s="327"/>
      <c r="G16" s="327"/>
      <c r="H16" s="327"/>
      <c r="I16" s="327"/>
      <c r="J16" s="327"/>
      <c r="K16" s="327"/>
      <c r="L16" s="328"/>
      <c r="M16" s="29"/>
      <c r="N16" s="30">
        <v>0</v>
      </c>
    </row>
    <row r="17" spans="1:22" ht="15.75" thickBot="1" x14ac:dyDescent="0.3">
      <c r="A17" s="31"/>
      <c r="B17" s="8"/>
      <c r="C17" s="8"/>
      <c r="D17" s="32"/>
      <c r="E17" s="8"/>
      <c r="F17" s="8"/>
      <c r="G17" s="8"/>
      <c r="H17" s="8"/>
      <c r="I17" s="8"/>
      <c r="J17" s="8"/>
      <c r="K17" s="8"/>
      <c r="L17" s="8"/>
      <c r="M17" s="8"/>
      <c r="N17" s="33"/>
    </row>
    <row r="18" spans="1:22" ht="34.5" customHeight="1" thickBot="1" x14ac:dyDescent="0.3">
      <c r="A18" s="318" t="s">
        <v>29</v>
      </c>
      <c r="B18" s="319"/>
      <c r="C18" s="28"/>
      <c r="D18" s="169"/>
      <c r="E18" s="327" t="str">
        <f ca="1">(INDIRECT("GENERAL!L"&amp;P2+5))</f>
        <v>MAGISTER EN CIENCIAS MATEMATICAS/UNIVERSIDAD DEL VALLE/2011</v>
      </c>
      <c r="F18" s="327"/>
      <c r="G18" s="327"/>
      <c r="H18" s="327"/>
      <c r="I18" s="327"/>
      <c r="J18" s="327"/>
      <c r="K18" s="327"/>
      <c r="L18" s="328"/>
      <c r="M18" s="29"/>
      <c r="N18" s="30">
        <v>3</v>
      </c>
    </row>
    <row r="19" spans="1:22" ht="15.75" thickBot="1" x14ac:dyDescent="0.3">
      <c r="A19" s="31"/>
      <c r="B19" s="8"/>
      <c r="C19" s="8"/>
      <c r="D19" s="8"/>
      <c r="E19" s="8"/>
      <c r="F19" s="8"/>
      <c r="G19" s="8"/>
      <c r="H19" s="8"/>
      <c r="I19" s="8"/>
      <c r="J19" s="8"/>
      <c r="K19" s="8"/>
      <c r="L19" s="8"/>
      <c r="M19" s="8"/>
      <c r="N19" s="33"/>
    </row>
    <row r="20" spans="1:22" ht="54" customHeight="1" thickBot="1" x14ac:dyDescent="0.3">
      <c r="A20" s="318" t="s">
        <v>30</v>
      </c>
      <c r="B20" s="319"/>
      <c r="C20" s="28"/>
      <c r="D20" s="323" t="str">
        <f ca="1">(INDIRECT("GENERAL!M"&amp;P2+5))</f>
        <v>NO REGISTRA</v>
      </c>
      <c r="E20" s="324"/>
      <c r="F20" s="324"/>
      <c r="G20" s="324"/>
      <c r="H20" s="324"/>
      <c r="I20" s="324"/>
      <c r="J20" s="324"/>
      <c r="K20" s="324"/>
      <c r="L20" s="325"/>
      <c r="M20" s="29"/>
      <c r="N20" s="30">
        <v>0</v>
      </c>
      <c r="O20" s="185"/>
      <c r="P20" s="185"/>
      <c r="Q20" s="185"/>
      <c r="R20" s="185"/>
      <c r="S20" s="185"/>
      <c r="T20" s="185"/>
    </row>
    <row r="21" spans="1:22" ht="16.5" thickBot="1" x14ac:dyDescent="0.3">
      <c r="A21" s="36"/>
      <c r="B21" s="37"/>
      <c r="C21" s="168"/>
      <c r="D21" s="39"/>
      <c r="E21" s="39"/>
      <c r="F21" s="39"/>
      <c r="G21" s="39"/>
      <c r="H21" s="39"/>
      <c r="I21" s="39"/>
      <c r="J21" s="39"/>
      <c r="K21" s="39"/>
      <c r="L21" s="39"/>
      <c r="M21" s="168"/>
      <c r="N21" s="40"/>
      <c r="O21" s="185"/>
      <c r="P21" s="185"/>
      <c r="Q21" s="186">
        <v>41506</v>
      </c>
      <c r="R21" s="186">
        <v>41639</v>
      </c>
      <c r="S21" s="185">
        <f>R21-Q21</f>
        <v>133</v>
      </c>
      <c r="T21" s="185">
        <f>S21*4</f>
        <v>532</v>
      </c>
      <c r="V21" s="6">
        <f>+T21+T22+T23+T24+T25+T26+T27+T28+T29+T30+T31</f>
        <v>6101.5</v>
      </c>
    </row>
    <row r="22" spans="1:22" ht="19.5" thickTop="1" thickBot="1" x14ac:dyDescent="0.3">
      <c r="A22" s="309" t="s">
        <v>31</v>
      </c>
      <c r="B22" s="310"/>
      <c r="C22" s="310"/>
      <c r="D22" s="310"/>
      <c r="E22" s="310"/>
      <c r="F22" s="310"/>
      <c r="G22" s="310"/>
      <c r="H22" s="310"/>
      <c r="I22" s="310"/>
      <c r="J22" s="310"/>
      <c r="K22" s="310"/>
      <c r="L22" s="311"/>
      <c r="M22" s="8"/>
      <c r="N22" s="160">
        <f>IF( SUM(N14:N20)&lt;=10,SUM(N14:N20),"EXCEDE LOS 10 PUNTOS VALIDOS")</f>
        <v>7</v>
      </c>
      <c r="O22" s="185"/>
      <c r="P22" s="185"/>
      <c r="Q22" s="186">
        <v>41316</v>
      </c>
      <c r="R22" s="186">
        <v>41448</v>
      </c>
      <c r="S22" s="185">
        <f t="shared" ref="S22:S31" si="0">R22-Q22</f>
        <v>132</v>
      </c>
      <c r="T22" s="185">
        <f>S22*5</f>
        <v>660</v>
      </c>
    </row>
    <row r="23" spans="1:22" ht="18.75" thickBot="1" x14ac:dyDescent="0.3">
      <c r="A23" s="41"/>
      <c r="B23" s="42"/>
      <c r="C23" s="42"/>
      <c r="D23" s="42"/>
      <c r="E23" s="42"/>
      <c r="F23" s="42"/>
      <c r="G23" s="42"/>
      <c r="H23" s="42"/>
      <c r="I23" s="42"/>
      <c r="J23" s="42"/>
      <c r="K23" s="42"/>
      <c r="L23" s="42"/>
      <c r="M23" s="8"/>
      <c r="N23" s="40"/>
      <c r="O23" s="185"/>
      <c r="P23" s="185"/>
      <c r="Q23" s="186">
        <v>40977</v>
      </c>
      <c r="R23" s="186">
        <v>41101</v>
      </c>
      <c r="S23" s="185">
        <f t="shared" si="0"/>
        <v>124</v>
      </c>
      <c r="T23" s="185">
        <f>S23*5</f>
        <v>620</v>
      </c>
    </row>
    <row r="24" spans="1:22" ht="24" thickBot="1" x14ac:dyDescent="0.3">
      <c r="A24" s="312" t="s">
        <v>32</v>
      </c>
      <c r="B24" s="313"/>
      <c r="C24" s="313"/>
      <c r="D24" s="313"/>
      <c r="E24" s="313"/>
      <c r="F24" s="313"/>
      <c r="G24" s="313"/>
      <c r="H24" s="313"/>
      <c r="I24" s="313"/>
      <c r="J24" s="313"/>
      <c r="K24" s="313"/>
      <c r="L24" s="314"/>
      <c r="M24" s="8"/>
      <c r="N24" s="40"/>
      <c r="O24" s="185"/>
      <c r="P24" s="185"/>
      <c r="Q24" s="186">
        <v>40217</v>
      </c>
      <c r="R24" s="186">
        <v>40347</v>
      </c>
      <c r="S24" s="185">
        <f t="shared" si="0"/>
        <v>130</v>
      </c>
      <c r="T24" s="185">
        <f t="shared" ref="T24" si="1">S24*4</f>
        <v>520</v>
      </c>
    </row>
    <row r="25" spans="1:22" ht="68.25" customHeight="1" thickBot="1" x14ac:dyDescent="0.3">
      <c r="A25" s="265" t="s">
        <v>33</v>
      </c>
      <c r="B25" s="267"/>
      <c r="C25" s="28"/>
      <c r="D25" s="315" t="s">
        <v>226</v>
      </c>
      <c r="E25" s="316"/>
      <c r="F25" s="316"/>
      <c r="G25" s="316"/>
      <c r="H25" s="316"/>
      <c r="I25" s="316"/>
      <c r="J25" s="316"/>
      <c r="K25" s="316"/>
      <c r="L25" s="317"/>
      <c r="M25" s="29"/>
      <c r="N25" s="30">
        <v>1.83</v>
      </c>
      <c r="O25" s="185"/>
      <c r="P25" s="186"/>
      <c r="Q25" s="186">
        <v>40043</v>
      </c>
      <c r="R25" s="186">
        <v>40171</v>
      </c>
      <c r="S25" s="185">
        <f t="shared" si="0"/>
        <v>128</v>
      </c>
      <c r="T25" s="185">
        <f>S25*5</f>
        <v>640</v>
      </c>
      <c r="V25" s="6">
        <f>532+660+620+520+640+650+917+420+650+645+27.5</f>
        <v>6281.5</v>
      </c>
    </row>
    <row r="26" spans="1:22" ht="16.5" thickBot="1" x14ac:dyDescent="0.3">
      <c r="A26" s="36"/>
      <c r="B26" s="37"/>
      <c r="C26" s="168"/>
      <c r="D26" s="39"/>
      <c r="E26" s="39"/>
      <c r="F26" s="39"/>
      <c r="G26" s="39"/>
      <c r="H26" s="39"/>
      <c r="I26" s="39"/>
      <c r="J26" s="39"/>
      <c r="K26" s="39"/>
      <c r="L26" s="39"/>
      <c r="M26" s="168"/>
      <c r="N26" s="40"/>
      <c r="O26" s="185"/>
      <c r="P26" s="185"/>
      <c r="Q26" s="186">
        <v>39853</v>
      </c>
      <c r="R26" s="186">
        <v>39983</v>
      </c>
      <c r="S26" s="185">
        <f t="shared" si="0"/>
        <v>130</v>
      </c>
      <c r="T26" s="185">
        <f>S26*5</f>
        <v>650</v>
      </c>
    </row>
    <row r="27" spans="1:22" ht="19.5" thickTop="1" thickBot="1" x14ac:dyDescent="0.3">
      <c r="A27" s="309" t="s">
        <v>34</v>
      </c>
      <c r="B27" s="310"/>
      <c r="C27" s="310"/>
      <c r="D27" s="310"/>
      <c r="E27" s="310"/>
      <c r="F27" s="310"/>
      <c r="G27" s="310"/>
      <c r="H27" s="310"/>
      <c r="I27" s="310"/>
      <c r="J27" s="310"/>
      <c r="K27" s="310"/>
      <c r="L27" s="311"/>
      <c r="M27" s="168"/>
      <c r="N27" s="160">
        <f>IF(N25&lt;=5,N25,"EXCEDE LOS 5 PUNTOS PERMITIDOS")</f>
        <v>1.83</v>
      </c>
      <c r="O27" s="185"/>
      <c r="P27" s="186"/>
      <c r="Q27" s="186">
        <v>39315</v>
      </c>
      <c r="R27" s="186">
        <v>39446</v>
      </c>
      <c r="S27" s="185">
        <f t="shared" si="0"/>
        <v>131</v>
      </c>
      <c r="T27" s="185">
        <f>S27*7</f>
        <v>917</v>
      </c>
    </row>
    <row r="28" spans="1:22" ht="15.75" thickBot="1" x14ac:dyDescent="0.3">
      <c r="A28" s="44"/>
      <c r="B28" s="45"/>
      <c r="C28" s="45"/>
      <c r="D28" s="45"/>
      <c r="E28" s="45"/>
      <c r="F28" s="45"/>
      <c r="G28" s="45"/>
      <c r="H28" s="45"/>
      <c r="I28" s="45"/>
      <c r="J28" s="45"/>
      <c r="K28" s="45"/>
      <c r="L28" s="45"/>
      <c r="M28" s="45"/>
      <c r="N28" s="40"/>
      <c r="O28" s="185"/>
      <c r="P28" s="185"/>
      <c r="Q28" s="186">
        <v>38719</v>
      </c>
      <c r="R28" s="186">
        <v>38730</v>
      </c>
      <c r="S28" s="185">
        <f t="shared" si="0"/>
        <v>11</v>
      </c>
      <c r="T28" s="185">
        <f>S28*2.5</f>
        <v>27.5</v>
      </c>
      <c r="V28" s="6">
        <f>V25/480</f>
        <v>13.086458333333333</v>
      </c>
    </row>
    <row r="29" spans="1:22" ht="14.25" customHeight="1" thickBot="1" x14ac:dyDescent="0.3">
      <c r="A29" s="312" t="s">
        <v>35</v>
      </c>
      <c r="B29" s="313"/>
      <c r="C29" s="313"/>
      <c r="D29" s="313"/>
      <c r="E29" s="313"/>
      <c r="F29" s="313"/>
      <c r="G29" s="313"/>
      <c r="H29" s="313"/>
      <c r="I29" s="313"/>
      <c r="J29" s="313"/>
      <c r="K29" s="313"/>
      <c r="L29" s="314"/>
      <c r="M29" s="45"/>
      <c r="N29" s="40"/>
      <c r="O29" s="185"/>
      <c r="P29" s="185"/>
      <c r="Q29" s="186">
        <v>38596</v>
      </c>
      <c r="R29" s="186">
        <v>38716</v>
      </c>
      <c r="S29" s="185">
        <f t="shared" si="0"/>
        <v>120</v>
      </c>
      <c r="T29" s="185">
        <f>S29*2</f>
        <v>240</v>
      </c>
    </row>
    <row r="30" spans="1:22" ht="140.25" customHeight="1" thickBot="1" x14ac:dyDescent="0.3">
      <c r="A30" s="265" t="s">
        <v>36</v>
      </c>
      <c r="B30" s="267"/>
      <c r="C30" s="28"/>
      <c r="D30" s="315" t="s">
        <v>227</v>
      </c>
      <c r="E30" s="316"/>
      <c r="F30" s="316"/>
      <c r="G30" s="316"/>
      <c r="H30" s="316"/>
      <c r="I30" s="316"/>
      <c r="J30" s="316"/>
      <c r="K30" s="316"/>
      <c r="L30" s="317"/>
      <c r="M30" s="29"/>
      <c r="N30" s="30">
        <v>5</v>
      </c>
      <c r="O30" s="185"/>
      <c r="P30" s="185"/>
      <c r="Q30" s="186">
        <v>38586</v>
      </c>
      <c r="R30" s="186">
        <v>38716</v>
      </c>
      <c r="S30" s="185">
        <f t="shared" si="0"/>
        <v>130</v>
      </c>
      <c r="T30" s="185">
        <f>S30*5</f>
        <v>650</v>
      </c>
    </row>
    <row r="31" spans="1:22" ht="15.75" thickBot="1" x14ac:dyDescent="0.3">
      <c r="A31" s="46"/>
      <c r="B31" s="8"/>
      <c r="C31" s="8"/>
      <c r="D31" s="8"/>
      <c r="E31" s="8"/>
      <c r="F31" s="8"/>
      <c r="G31" s="8"/>
      <c r="H31" s="8"/>
      <c r="I31" s="8"/>
      <c r="J31" s="8"/>
      <c r="K31" s="8"/>
      <c r="L31" s="8"/>
      <c r="M31" s="8"/>
      <c r="N31" s="40"/>
      <c r="O31" s="185"/>
      <c r="P31" s="185"/>
      <c r="Q31" s="186">
        <v>38392</v>
      </c>
      <c r="R31" s="186">
        <v>38521</v>
      </c>
      <c r="S31" s="185">
        <f t="shared" si="0"/>
        <v>129</v>
      </c>
      <c r="T31" s="185">
        <f>S31*5</f>
        <v>645</v>
      </c>
    </row>
    <row r="32" spans="1:22" ht="19.5" thickTop="1" thickBot="1" x14ac:dyDescent="0.3">
      <c r="A32" s="309" t="s">
        <v>37</v>
      </c>
      <c r="B32" s="310"/>
      <c r="C32" s="310"/>
      <c r="D32" s="310"/>
      <c r="E32" s="310"/>
      <c r="F32" s="310"/>
      <c r="G32" s="310"/>
      <c r="H32" s="310"/>
      <c r="I32" s="310"/>
      <c r="J32" s="310"/>
      <c r="K32" s="310"/>
      <c r="L32" s="311"/>
      <c r="M32" s="168"/>
      <c r="N32" s="160">
        <f>IF(N30&lt;=5,N30,"EXCEDE LOS 5 PUNTOS PERMITIDOS")</f>
        <v>5</v>
      </c>
      <c r="O32" s="185"/>
      <c r="P32" s="185"/>
      <c r="Q32" s="185"/>
      <c r="R32" s="185"/>
      <c r="S32" s="185"/>
      <c r="T32" s="185"/>
    </row>
    <row r="33" spans="1:20" ht="15.75" thickBot="1" x14ac:dyDescent="0.3">
      <c r="A33" s="46"/>
      <c r="B33" s="8"/>
      <c r="C33" s="8"/>
      <c r="D33" s="8"/>
      <c r="E33" s="8"/>
      <c r="F33" s="8"/>
      <c r="G33" s="8"/>
      <c r="H33" s="8"/>
      <c r="I33" s="8"/>
      <c r="J33" s="8"/>
      <c r="K33" s="8"/>
      <c r="L33" s="8"/>
      <c r="M33" s="8"/>
      <c r="N33" s="40"/>
      <c r="O33" s="185"/>
      <c r="P33" s="185"/>
      <c r="Q33" s="185"/>
      <c r="R33" s="185"/>
      <c r="S33" s="185"/>
      <c r="T33" s="185"/>
    </row>
    <row r="34" spans="1:20" ht="24" thickBot="1" x14ac:dyDescent="0.3">
      <c r="A34" s="312" t="s">
        <v>38</v>
      </c>
      <c r="B34" s="313"/>
      <c r="C34" s="313"/>
      <c r="D34" s="313"/>
      <c r="E34" s="313"/>
      <c r="F34" s="313"/>
      <c r="G34" s="313"/>
      <c r="H34" s="313"/>
      <c r="I34" s="313"/>
      <c r="J34" s="313"/>
      <c r="K34" s="313"/>
      <c r="L34" s="314"/>
      <c r="M34" s="8"/>
      <c r="N34" s="40"/>
      <c r="O34" s="185"/>
      <c r="P34" s="185"/>
      <c r="Q34" s="185"/>
      <c r="R34" s="185"/>
      <c r="S34" s="185"/>
      <c r="T34" s="185"/>
    </row>
    <row r="35" spans="1:20" ht="39.75" customHeight="1" thickBot="1" x14ac:dyDescent="0.3">
      <c r="A35" s="318" t="s">
        <v>39</v>
      </c>
      <c r="B35" s="319"/>
      <c r="C35" s="28"/>
      <c r="D35" s="315"/>
      <c r="E35" s="316"/>
      <c r="F35" s="316"/>
      <c r="G35" s="316"/>
      <c r="H35" s="316"/>
      <c r="I35" s="316"/>
      <c r="J35" s="316"/>
      <c r="K35" s="316"/>
      <c r="L35" s="317"/>
      <c r="M35" s="29"/>
      <c r="N35" s="30"/>
      <c r="O35" s="185"/>
      <c r="P35" s="185"/>
      <c r="Q35" s="185"/>
      <c r="R35" s="185"/>
      <c r="S35" s="185"/>
      <c r="T35" s="185"/>
    </row>
    <row r="36" spans="1:20" ht="16.5" thickBot="1" x14ac:dyDescent="0.3">
      <c r="A36" s="36"/>
      <c r="B36" s="37"/>
      <c r="C36" s="168"/>
      <c r="D36" s="39"/>
      <c r="E36" s="39"/>
      <c r="F36" s="39"/>
      <c r="G36" s="39"/>
      <c r="H36" s="39"/>
      <c r="I36" s="39"/>
      <c r="J36" s="39"/>
      <c r="K36" s="39"/>
      <c r="L36" s="39"/>
      <c r="M36" s="168"/>
      <c r="N36" s="40"/>
      <c r="O36" s="185"/>
      <c r="P36" s="185"/>
      <c r="Q36" s="185"/>
      <c r="R36" s="185"/>
      <c r="S36" s="185"/>
      <c r="T36" s="185"/>
    </row>
    <row r="37" spans="1:20" ht="19.5" thickTop="1" thickBot="1" x14ac:dyDescent="0.3">
      <c r="A37" s="309" t="s">
        <v>40</v>
      </c>
      <c r="B37" s="310"/>
      <c r="C37" s="310"/>
      <c r="D37" s="310"/>
      <c r="E37" s="310"/>
      <c r="F37" s="310"/>
      <c r="G37" s="310"/>
      <c r="H37" s="310"/>
      <c r="I37" s="310"/>
      <c r="J37" s="310"/>
      <c r="K37" s="310"/>
      <c r="L37" s="311"/>
      <c r="M37" s="168"/>
      <c r="N37" s="160">
        <f>IF(N35&lt;=10,N35,"EXCEDE LOS 10 PUNTOS PERMITIDOS")</f>
        <v>0</v>
      </c>
      <c r="O37" s="185"/>
      <c r="P37" s="185"/>
      <c r="Q37" s="185"/>
      <c r="R37" s="185"/>
      <c r="S37" s="185"/>
      <c r="T37" s="185"/>
    </row>
    <row r="38" spans="1:20" x14ac:dyDescent="0.25">
      <c r="A38" s="46"/>
      <c r="B38" s="8"/>
      <c r="C38" s="8"/>
      <c r="D38" s="8"/>
      <c r="E38" s="8"/>
      <c r="F38" s="8"/>
      <c r="G38" s="8"/>
      <c r="H38" s="8"/>
      <c r="I38" s="8"/>
      <c r="J38" s="8"/>
      <c r="K38" s="8"/>
      <c r="L38" s="8"/>
      <c r="M38" s="8"/>
      <c r="N38" s="40"/>
      <c r="O38" s="185"/>
      <c r="P38" s="185"/>
      <c r="Q38" s="185"/>
      <c r="R38" s="185"/>
      <c r="S38" s="185"/>
      <c r="T38" s="185"/>
    </row>
    <row r="39" spans="1:20" ht="15.75" thickBot="1" x14ac:dyDescent="0.3">
      <c r="A39" s="46"/>
      <c r="B39" s="8"/>
      <c r="C39" s="8"/>
      <c r="D39" s="8"/>
      <c r="E39" s="8"/>
      <c r="F39" s="8"/>
      <c r="G39" s="8"/>
      <c r="H39" s="8"/>
      <c r="I39" s="8"/>
      <c r="J39" s="8"/>
      <c r="K39" s="8"/>
      <c r="L39" s="8"/>
      <c r="M39" s="8"/>
      <c r="N39" s="47"/>
      <c r="O39" s="185"/>
      <c r="P39" s="185"/>
      <c r="Q39" s="185"/>
      <c r="R39" s="185"/>
      <c r="S39" s="185"/>
      <c r="T39" s="185"/>
    </row>
    <row r="40" spans="1:20" ht="24.75" thickTop="1" thickBot="1" x14ac:dyDescent="0.3">
      <c r="A40" s="320" t="s">
        <v>23</v>
      </c>
      <c r="B40" s="321"/>
      <c r="C40" s="321"/>
      <c r="D40" s="321"/>
      <c r="E40" s="321"/>
      <c r="F40" s="321"/>
      <c r="G40" s="321"/>
      <c r="H40" s="321"/>
      <c r="I40" s="321"/>
      <c r="J40" s="321"/>
      <c r="K40" s="321"/>
      <c r="L40" s="322"/>
      <c r="M40" s="48"/>
      <c r="N40" s="49">
        <f>IF((N22+N27+N32+N37)&lt;=30,(N22+N27+N32+N37),"ERROR EXCEDE LOS 30 PUNTOS")</f>
        <v>13.83</v>
      </c>
      <c r="O40" s="185"/>
      <c r="P40" s="185"/>
      <c r="Q40" s="185"/>
      <c r="R40" s="185"/>
      <c r="S40" s="185"/>
      <c r="T40" s="185"/>
    </row>
    <row r="41" spans="1:20" x14ac:dyDescent="0.25">
      <c r="A41" s="50"/>
      <c r="B41" s="8"/>
      <c r="C41" s="8"/>
      <c r="D41" s="8"/>
      <c r="E41" s="8"/>
      <c r="F41" s="8"/>
      <c r="G41" s="8"/>
      <c r="H41" s="8"/>
      <c r="I41" s="8"/>
      <c r="J41" s="8"/>
      <c r="K41" s="8"/>
      <c r="L41" s="8"/>
      <c r="M41" s="8"/>
      <c r="N41" s="51"/>
      <c r="O41" s="185"/>
      <c r="P41" s="185"/>
      <c r="Q41" s="185"/>
      <c r="R41" s="185"/>
      <c r="S41" s="185"/>
      <c r="T41" s="185"/>
    </row>
    <row r="42" spans="1:20" x14ac:dyDescent="0.25">
      <c r="A42" s="50"/>
      <c r="B42" s="8"/>
      <c r="C42" s="8"/>
      <c r="D42" s="8"/>
      <c r="E42" s="8"/>
      <c r="F42" s="8"/>
      <c r="G42" s="8"/>
      <c r="H42" s="8"/>
      <c r="I42" s="8"/>
      <c r="J42" s="8"/>
      <c r="K42" s="8"/>
      <c r="L42" s="8"/>
      <c r="M42" s="8"/>
      <c r="N42" s="51"/>
      <c r="O42" s="185"/>
      <c r="P42" s="185"/>
      <c r="Q42" s="185"/>
      <c r="R42" s="185"/>
      <c r="S42" s="185"/>
      <c r="T42" s="185"/>
    </row>
    <row r="43" spans="1:20" x14ac:dyDescent="0.25">
      <c r="A43" s="50"/>
      <c r="B43" s="8"/>
      <c r="C43" s="8"/>
      <c r="D43" s="8"/>
      <c r="E43" s="8"/>
      <c r="F43" s="8"/>
      <c r="G43" s="8"/>
      <c r="H43" s="8"/>
      <c r="I43" s="8"/>
      <c r="J43" s="8"/>
      <c r="K43" s="8"/>
      <c r="L43" s="8"/>
      <c r="M43" s="8"/>
      <c r="N43" s="51"/>
      <c r="O43" s="185"/>
      <c r="P43" s="185"/>
      <c r="Q43" s="185"/>
      <c r="R43" s="185"/>
      <c r="S43" s="185"/>
      <c r="T43" s="185"/>
    </row>
    <row r="44" spans="1:20" x14ac:dyDescent="0.25">
      <c r="A44" s="50"/>
      <c r="B44" s="8"/>
      <c r="C44" s="8"/>
      <c r="D44" s="8"/>
      <c r="E44" s="8"/>
      <c r="F44" s="8"/>
      <c r="G44" s="8"/>
      <c r="H44" s="8"/>
      <c r="I44" s="8"/>
      <c r="J44" s="8"/>
      <c r="K44" s="8"/>
      <c r="L44" s="8"/>
      <c r="M44" s="8"/>
      <c r="N44" s="51"/>
      <c r="O44" s="185"/>
      <c r="P44" s="185"/>
      <c r="Q44" s="185"/>
      <c r="R44" s="185"/>
      <c r="S44" s="185"/>
      <c r="T44" s="185"/>
    </row>
    <row r="45" spans="1:20" x14ac:dyDescent="0.25">
      <c r="A45" s="50"/>
      <c r="B45" s="8"/>
      <c r="C45" s="8"/>
      <c r="D45" s="8"/>
      <c r="E45" s="8"/>
      <c r="F45" s="8"/>
      <c r="G45" s="8"/>
      <c r="H45" s="8"/>
      <c r="I45" s="8"/>
      <c r="J45" s="8"/>
      <c r="K45" s="8"/>
      <c r="L45" s="8"/>
      <c r="M45" s="8"/>
      <c r="N45" s="51"/>
      <c r="O45" s="185"/>
      <c r="P45" s="185"/>
      <c r="Q45" s="185"/>
      <c r="R45" s="185"/>
      <c r="S45" s="185"/>
      <c r="T45" s="185"/>
    </row>
    <row r="46" spans="1:20" x14ac:dyDescent="0.25">
      <c r="A46" s="50"/>
      <c r="B46" s="8"/>
      <c r="C46" s="8"/>
      <c r="D46" s="8"/>
      <c r="E46" s="8"/>
      <c r="F46" s="8"/>
      <c r="G46" s="8"/>
      <c r="H46" s="8"/>
      <c r="I46" s="8"/>
      <c r="J46" s="8"/>
      <c r="K46" s="8"/>
      <c r="L46" s="8"/>
      <c r="M46" s="8"/>
      <c r="N46" s="51"/>
      <c r="O46" s="185"/>
      <c r="P46" s="185"/>
      <c r="Q46" s="185"/>
      <c r="R46" s="185"/>
      <c r="S46" s="185"/>
      <c r="T46" s="185"/>
    </row>
    <row r="47" spans="1:20" x14ac:dyDescent="0.25">
      <c r="A47" s="50"/>
      <c r="B47" s="8"/>
      <c r="C47" s="8"/>
      <c r="D47" s="8"/>
      <c r="E47" s="8"/>
      <c r="F47" s="8"/>
      <c r="G47" s="8"/>
      <c r="H47" s="8"/>
      <c r="I47" s="8"/>
      <c r="J47" s="8"/>
      <c r="K47" s="8"/>
      <c r="L47" s="8"/>
      <c r="M47" s="8"/>
      <c r="N47" s="51"/>
      <c r="O47" s="185"/>
      <c r="P47" s="185"/>
      <c r="Q47" s="185"/>
      <c r="R47" s="185"/>
      <c r="S47" s="185"/>
      <c r="T47" s="185"/>
    </row>
    <row r="48" spans="1:20" x14ac:dyDescent="0.25">
      <c r="A48" s="50"/>
      <c r="B48" s="8"/>
      <c r="C48" s="8"/>
      <c r="D48" s="8"/>
      <c r="E48" s="8"/>
      <c r="F48" s="8"/>
      <c r="G48" s="8"/>
      <c r="H48" s="8"/>
      <c r="I48" s="8"/>
      <c r="J48" s="8"/>
      <c r="K48" s="8"/>
      <c r="L48" s="8"/>
      <c r="M48" s="8"/>
      <c r="N48" s="51"/>
      <c r="O48" s="185"/>
      <c r="P48" s="185"/>
      <c r="Q48" s="185"/>
      <c r="R48" s="185"/>
      <c r="S48" s="185"/>
      <c r="T48" s="185"/>
    </row>
    <row r="49" spans="1:20" x14ac:dyDescent="0.25">
      <c r="A49" s="50"/>
      <c r="B49" s="8"/>
      <c r="C49" s="8"/>
      <c r="D49" s="8"/>
      <c r="E49" s="8"/>
      <c r="F49" s="8"/>
      <c r="G49" s="8"/>
      <c r="H49" s="8"/>
      <c r="I49" s="8"/>
      <c r="J49" s="8"/>
      <c r="K49" s="8"/>
      <c r="L49" s="8"/>
      <c r="M49" s="8"/>
      <c r="N49" s="51"/>
      <c r="O49" s="185"/>
      <c r="P49" s="185"/>
      <c r="Q49" s="185"/>
      <c r="R49" s="185"/>
      <c r="S49" s="185"/>
      <c r="T49" s="185"/>
    </row>
    <row r="50" spans="1:20" x14ac:dyDescent="0.25">
      <c r="A50" s="50"/>
      <c r="B50" s="8"/>
      <c r="C50" s="8"/>
      <c r="D50" s="8"/>
      <c r="E50" s="8"/>
      <c r="F50" s="8"/>
      <c r="G50" s="8"/>
      <c r="H50" s="8"/>
      <c r="I50" s="8"/>
      <c r="J50" s="8"/>
      <c r="K50" s="8"/>
      <c r="L50" s="8"/>
      <c r="M50" s="8"/>
      <c r="N50" s="51"/>
      <c r="O50" s="185"/>
      <c r="P50" s="185"/>
      <c r="Q50" s="185"/>
      <c r="R50" s="185"/>
      <c r="S50" s="185"/>
      <c r="T50" s="185"/>
    </row>
    <row r="51" spans="1:20" x14ac:dyDescent="0.25">
      <c r="A51" s="50"/>
      <c r="B51" s="8"/>
      <c r="C51" s="8"/>
      <c r="D51" s="8"/>
      <c r="E51" s="8"/>
      <c r="F51" s="8"/>
      <c r="G51" s="8"/>
      <c r="H51" s="8"/>
      <c r="I51" s="8"/>
      <c r="J51" s="8"/>
      <c r="K51" s="8"/>
      <c r="L51" s="8"/>
      <c r="M51" s="8"/>
      <c r="N51" s="51"/>
      <c r="O51" s="185"/>
      <c r="P51" s="185"/>
      <c r="Q51" s="185"/>
      <c r="R51" s="185"/>
      <c r="S51" s="185"/>
      <c r="T51" s="185"/>
    </row>
    <row r="52" spans="1:20" x14ac:dyDescent="0.25">
      <c r="A52" s="50"/>
      <c r="B52" s="8"/>
      <c r="C52" s="8"/>
      <c r="D52" s="8"/>
      <c r="E52" s="8"/>
      <c r="F52" s="8"/>
      <c r="G52" s="8"/>
      <c r="H52" s="8"/>
      <c r="I52" s="8"/>
      <c r="J52" s="8"/>
      <c r="K52" s="8"/>
      <c r="L52" s="8"/>
      <c r="M52" s="8"/>
      <c r="N52" s="52" t="s">
        <v>41</v>
      </c>
    </row>
    <row r="53" spans="1:20" x14ac:dyDescent="0.25">
      <c r="A53" s="50"/>
      <c r="B53" s="8"/>
      <c r="C53" s="8"/>
      <c r="D53" s="8"/>
      <c r="E53" s="8"/>
      <c r="F53" s="8"/>
      <c r="G53" s="8"/>
      <c r="H53" s="8"/>
      <c r="I53" s="8"/>
      <c r="J53" s="8"/>
      <c r="K53" s="8"/>
      <c r="L53" s="8"/>
      <c r="M53" s="8"/>
      <c r="N53" s="51"/>
    </row>
    <row r="54" spans="1:20" ht="15.75" thickBot="1" x14ac:dyDescent="0.3">
      <c r="A54" s="50"/>
      <c r="B54" s="8"/>
      <c r="C54" s="8"/>
      <c r="D54" s="8"/>
      <c r="E54" s="8"/>
      <c r="F54" s="8"/>
      <c r="G54" s="8"/>
      <c r="H54" s="8"/>
      <c r="I54" s="8"/>
      <c r="J54" s="8"/>
      <c r="K54" s="8"/>
      <c r="L54" s="8"/>
      <c r="M54" s="8"/>
      <c r="N54" s="51"/>
    </row>
    <row r="55" spans="1:20" ht="27" thickBot="1" x14ac:dyDescent="0.3">
      <c r="A55" s="260" t="s">
        <v>42</v>
      </c>
      <c r="B55" s="261"/>
      <c r="C55" s="261"/>
      <c r="D55" s="261"/>
      <c r="E55" s="261"/>
      <c r="F55" s="261"/>
      <c r="G55" s="261"/>
      <c r="H55" s="261"/>
      <c r="I55" s="261"/>
      <c r="J55" s="261"/>
      <c r="K55" s="261"/>
      <c r="L55" s="261"/>
      <c r="M55" s="261"/>
      <c r="N55" s="262"/>
    </row>
    <row r="56" spans="1:20" ht="15.75" thickBot="1" x14ac:dyDescent="0.3">
      <c r="A56" s="46"/>
      <c r="B56" s="8"/>
      <c r="C56" s="8"/>
      <c r="D56" s="8"/>
      <c r="E56" s="8"/>
      <c r="F56" s="8"/>
      <c r="G56" s="8"/>
      <c r="H56" s="8"/>
      <c r="I56" s="8"/>
      <c r="J56" s="8"/>
      <c r="K56" s="8"/>
      <c r="L56" s="8"/>
      <c r="M56" s="8"/>
      <c r="N56" s="26"/>
    </row>
    <row r="57" spans="1:20" ht="26.25" thickBot="1" x14ac:dyDescent="0.3">
      <c r="A57" s="303" t="s">
        <v>43</v>
      </c>
      <c r="B57" s="304"/>
      <c r="C57" s="304"/>
      <c r="D57" s="304"/>
      <c r="E57" s="304"/>
      <c r="F57" s="307"/>
      <c r="G57" s="308"/>
      <c r="H57" s="53" t="s">
        <v>44</v>
      </c>
      <c r="I57" s="54" t="s">
        <v>45</v>
      </c>
      <c r="J57" s="55" t="s">
        <v>46</v>
      </c>
      <c r="K57" s="56" t="s">
        <v>47</v>
      </c>
      <c r="L57" s="171"/>
      <c r="M57" s="8"/>
      <c r="N57" s="57" t="s">
        <v>48</v>
      </c>
    </row>
    <row r="58" spans="1:20" ht="39" customHeight="1" thickTop="1" thickBot="1" x14ac:dyDescent="0.3">
      <c r="A58" s="58">
        <v>1</v>
      </c>
      <c r="B58" s="292" t="s">
        <v>49</v>
      </c>
      <c r="C58" s="292"/>
      <c r="D58" s="292"/>
      <c r="E58" s="292"/>
      <c r="F58" s="293"/>
      <c r="G58" s="293"/>
      <c r="H58" s="59" t="s">
        <v>50</v>
      </c>
      <c r="I58" s="60">
        <v>0</v>
      </c>
      <c r="J58" s="60">
        <v>0</v>
      </c>
      <c r="K58" s="61">
        <v>0</v>
      </c>
      <c r="L58" s="45"/>
      <c r="M58" s="45"/>
      <c r="N58" s="62">
        <f>I58+J58+K58</f>
        <v>0</v>
      </c>
    </row>
    <row r="59" spans="1:20" ht="39" customHeight="1" thickTop="1" thickBot="1" x14ac:dyDescent="0.3">
      <c r="A59" s="63">
        <v>2</v>
      </c>
      <c r="B59" s="280" t="s">
        <v>51</v>
      </c>
      <c r="C59" s="294"/>
      <c r="D59" s="294"/>
      <c r="E59" s="294"/>
      <c r="F59" s="281"/>
      <c r="G59" s="281"/>
      <c r="H59" s="64" t="s">
        <v>50</v>
      </c>
      <c r="I59" s="65">
        <v>0</v>
      </c>
      <c r="J59" s="65">
        <v>0</v>
      </c>
      <c r="K59" s="66">
        <v>0</v>
      </c>
      <c r="L59" s="45"/>
      <c r="M59" s="45"/>
      <c r="N59" s="62">
        <f t="shared" ref="N59:N64" si="2">I59+J59+K59</f>
        <v>0</v>
      </c>
    </row>
    <row r="60" spans="1:20" ht="39" customHeight="1" thickTop="1" thickBot="1" x14ac:dyDescent="0.3">
      <c r="A60" s="63">
        <v>3</v>
      </c>
      <c r="B60" s="294" t="s">
        <v>52</v>
      </c>
      <c r="C60" s="294"/>
      <c r="D60" s="294"/>
      <c r="E60" s="294"/>
      <c r="F60" s="281"/>
      <c r="G60" s="281"/>
      <c r="H60" s="64" t="s">
        <v>53</v>
      </c>
      <c r="I60" s="65">
        <v>0</v>
      </c>
      <c r="J60" s="65">
        <v>0</v>
      </c>
      <c r="K60" s="66">
        <v>0</v>
      </c>
      <c r="L60" s="45"/>
      <c r="M60" s="45"/>
      <c r="N60" s="62">
        <f t="shared" si="2"/>
        <v>0</v>
      </c>
    </row>
    <row r="61" spans="1:20" ht="39" customHeight="1" thickTop="1" thickBot="1" x14ac:dyDescent="0.3">
      <c r="A61" s="63">
        <v>4</v>
      </c>
      <c r="B61" s="294" t="s">
        <v>54</v>
      </c>
      <c r="C61" s="294"/>
      <c r="D61" s="294"/>
      <c r="E61" s="294"/>
      <c r="F61" s="281"/>
      <c r="G61" s="281"/>
      <c r="H61" s="64" t="s">
        <v>53</v>
      </c>
      <c r="I61" s="65">
        <v>0</v>
      </c>
      <c r="J61" s="65">
        <v>0</v>
      </c>
      <c r="K61" s="66">
        <v>0</v>
      </c>
      <c r="L61" s="45"/>
      <c r="M61" s="45"/>
      <c r="N61" s="62">
        <f t="shared" si="2"/>
        <v>0</v>
      </c>
    </row>
    <row r="62" spans="1:20" ht="39" customHeight="1" thickTop="1" thickBot="1" x14ac:dyDescent="0.3">
      <c r="A62" s="63">
        <v>5</v>
      </c>
      <c r="B62" s="294" t="s">
        <v>55</v>
      </c>
      <c r="C62" s="294"/>
      <c r="D62" s="294"/>
      <c r="E62" s="294"/>
      <c r="F62" s="281"/>
      <c r="G62" s="281"/>
      <c r="H62" s="64" t="s">
        <v>53</v>
      </c>
      <c r="I62" s="65">
        <v>0</v>
      </c>
      <c r="J62" s="65">
        <v>0</v>
      </c>
      <c r="K62" s="66">
        <v>0</v>
      </c>
      <c r="L62" s="45"/>
      <c r="M62" s="45"/>
      <c r="N62" s="62">
        <f t="shared" si="2"/>
        <v>0</v>
      </c>
    </row>
    <row r="63" spans="1:20" ht="39" customHeight="1" thickTop="1" thickBot="1" x14ac:dyDescent="0.3">
      <c r="A63" s="63">
        <v>6</v>
      </c>
      <c r="B63" s="294" t="s">
        <v>56</v>
      </c>
      <c r="C63" s="294"/>
      <c r="D63" s="294"/>
      <c r="E63" s="294"/>
      <c r="F63" s="281"/>
      <c r="G63" s="281"/>
      <c r="H63" s="64" t="s">
        <v>57</v>
      </c>
      <c r="I63" s="65">
        <v>0</v>
      </c>
      <c r="J63" s="65">
        <v>0</v>
      </c>
      <c r="K63" s="66">
        <v>0</v>
      </c>
      <c r="L63" s="45"/>
      <c r="M63" s="45"/>
      <c r="N63" s="62">
        <f t="shared" si="2"/>
        <v>0</v>
      </c>
    </row>
    <row r="64" spans="1:20" ht="39" customHeight="1" thickTop="1" thickBot="1" x14ac:dyDescent="0.3">
      <c r="A64" s="67">
        <v>7</v>
      </c>
      <c r="B64" s="295" t="s">
        <v>58</v>
      </c>
      <c r="C64" s="295"/>
      <c r="D64" s="295"/>
      <c r="E64" s="295"/>
      <c r="F64" s="264"/>
      <c r="G64" s="264"/>
      <c r="H64" s="68" t="s">
        <v>57</v>
      </c>
      <c r="I64" s="69">
        <v>0</v>
      </c>
      <c r="J64" s="69">
        <v>0</v>
      </c>
      <c r="K64" s="70">
        <v>0</v>
      </c>
      <c r="L64" s="45"/>
      <c r="M64" s="45"/>
      <c r="N64" s="62">
        <f t="shared" si="2"/>
        <v>0</v>
      </c>
    </row>
    <row r="65" spans="1:14" ht="16.5" thickBot="1" x14ac:dyDescent="0.3">
      <c r="A65" s="296" t="s">
        <v>59</v>
      </c>
      <c r="B65" s="297"/>
      <c r="C65" s="297"/>
      <c r="D65" s="297"/>
      <c r="E65" s="297"/>
      <c r="F65" s="297"/>
      <c r="G65" s="297"/>
      <c r="H65" s="298"/>
      <c r="I65" s="71">
        <f>SUM(I58:I64)</f>
        <v>0</v>
      </c>
      <c r="J65" s="72">
        <f>SUM(J58:J64)</f>
        <v>0</v>
      </c>
      <c r="K65" s="73">
        <f>SUM(K58:K64)</f>
        <v>0</v>
      </c>
      <c r="L65" s="74"/>
      <c r="M65" s="45"/>
      <c r="N65" s="75">
        <f>SUM(N58:N64)</f>
        <v>0</v>
      </c>
    </row>
    <row r="66" spans="1:14" ht="19.5" thickTop="1" thickBot="1" x14ac:dyDescent="0.3">
      <c r="A66" s="299" t="s">
        <v>60</v>
      </c>
      <c r="B66" s="300"/>
      <c r="C66" s="300"/>
      <c r="D66" s="300"/>
      <c r="E66" s="300"/>
      <c r="F66" s="300"/>
      <c r="G66" s="300"/>
      <c r="H66" s="300"/>
      <c r="I66" s="301"/>
      <c r="J66" s="301"/>
      <c r="K66" s="30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303" t="s">
        <v>61</v>
      </c>
      <c r="B68" s="304"/>
      <c r="C68" s="304"/>
      <c r="D68" s="304"/>
      <c r="E68" s="304"/>
      <c r="F68" s="304"/>
      <c r="G68" s="305"/>
      <c r="H68" s="78" t="s">
        <v>44</v>
      </c>
      <c r="I68" s="54" t="s">
        <v>45</v>
      </c>
      <c r="J68" s="55" t="s">
        <v>46</v>
      </c>
      <c r="K68" s="56" t="s">
        <v>47</v>
      </c>
      <c r="L68" s="171"/>
      <c r="M68" s="8"/>
      <c r="N68" s="57" t="s">
        <v>48</v>
      </c>
    </row>
    <row r="69" spans="1:14" ht="35.25" customHeight="1" thickTop="1" thickBot="1" x14ac:dyDescent="0.3">
      <c r="A69" s="58">
        <v>1</v>
      </c>
      <c r="B69" s="306" t="s">
        <v>62</v>
      </c>
      <c r="C69" s="306"/>
      <c r="D69" s="306"/>
      <c r="E69" s="306"/>
      <c r="F69" s="293"/>
      <c r="G69" s="293"/>
      <c r="H69" s="79" t="s">
        <v>63</v>
      </c>
      <c r="I69" s="80">
        <v>0</v>
      </c>
      <c r="J69" s="80">
        <v>0</v>
      </c>
      <c r="K69" s="81">
        <v>0</v>
      </c>
      <c r="L69" s="82"/>
      <c r="M69" s="45"/>
      <c r="N69" s="62">
        <f>I69+J69+K69</f>
        <v>0</v>
      </c>
    </row>
    <row r="70" spans="1:14" ht="35.25" customHeight="1" thickTop="1" thickBot="1" x14ac:dyDescent="0.3">
      <c r="A70" s="63">
        <v>2</v>
      </c>
      <c r="B70" s="280" t="s">
        <v>64</v>
      </c>
      <c r="C70" s="280"/>
      <c r="D70" s="280"/>
      <c r="E70" s="280"/>
      <c r="F70" s="281"/>
      <c r="G70" s="281"/>
      <c r="H70" s="83" t="s">
        <v>63</v>
      </c>
      <c r="I70" s="84">
        <v>0</v>
      </c>
      <c r="J70" s="84">
        <v>0</v>
      </c>
      <c r="K70" s="85">
        <v>0</v>
      </c>
      <c r="L70" s="82"/>
      <c r="M70" s="45"/>
      <c r="N70" s="62">
        <f>I70+J70+K70</f>
        <v>0</v>
      </c>
    </row>
    <row r="71" spans="1:14" ht="35.25" customHeight="1" thickTop="1" thickBot="1" x14ac:dyDescent="0.3">
      <c r="A71" s="67">
        <v>3</v>
      </c>
      <c r="B71" s="263" t="s">
        <v>65</v>
      </c>
      <c r="C71" s="263"/>
      <c r="D71" s="263"/>
      <c r="E71" s="263"/>
      <c r="F71" s="264"/>
      <c r="G71" s="264"/>
      <c r="H71" s="86" t="s">
        <v>63</v>
      </c>
      <c r="I71" s="87">
        <v>0</v>
      </c>
      <c r="J71" s="87">
        <v>0</v>
      </c>
      <c r="K71" s="88">
        <v>0</v>
      </c>
      <c r="L71" s="82"/>
      <c r="M71" s="45"/>
      <c r="N71" s="62">
        <f>I71+J71+K71</f>
        <v>0</v>
      </c>
    </row>
    <row r="72" spans="1:14" ht="16.5" thickTop="1" thickBot="1" x14ac:dyDescent="0.3">
      <c r="A72" s="44"/>
      <c r="B72" s="265" t="s">
        <v>66</v>
      </c>
      <c r="C72" s="266"/>
      <c r="D72" s="266"/>
      <c r="E72" s="266"/>
      <c r="F72" s="266"/>
      <c r="G72" s="266"/>
      <c r="H72" s="267"/>
      <c r="I72" s="89">
        <f>SUM(I69:I71)</f>
        <v>0</v>
      </c>
      <c r="J72" s="89">
        <f>SUM(J69:J71)</f>
        <v>0</v>
      </c>
      <c r="K72" s="90">
        <f>SUM(K69:K71)</f>
        <v>0</v>
      </c>
      <c r="L72" s="82"/>
      <c r="M72" s="45"/>
      <c r="N72" s="91">
        <f>SUM(N69:N71)</f>
        <v>0</v>
      </c>
    </row>
    <row r="73" spans="1:14" ht="19.5" thickTop="1" thickBot="1" x14ac:dyDescent="0.3">
      <c r="A73" s="268" t="s">
        <v>67</v>
      </c>
      <c r="B73" s="269"/>
      <c r="C73" s="269"/>
      <c r="D73" s="269"/>
      <c r="E73" s="269"/>
      <c r="F73" s="269"/>
      <c r="G73" s="269"/>
      <c r="H73" s="269"/>
      <c r="I73" s="269"/>
      <c r="J73" s="269"/>
      <c r="K73" s="270"/>
      <c r="L73" s="82"/>
      <c r="M73" s="45"/>
      <c r="N73" s="77">
        <f>N72/3</f>
        <v>0</v>
      </c>
    </row>
    <row r="74" spans="1:14" ht="19.5" thickTop="1" thickBot="1" x14ac:dyDescent="0.3">
      <c r="A74" s="271"/>
      <c r="B74" s="272"/>
      <c r="C74" s="272"/>
      <c r="D74" s="272"/>
      <c r="E74" s="272"/>
      <c r="F74" s="272"/>
      <c r="G74" s="272"/>
      <c r="H74" s="272"/>
      <c r="I74" s="272"/>
      <c r="J74" s="273"/>
      <c r="K74" s="273"/>
      <c r="L74" s="82"/>
      <c r="M74" s="45"/>
      <c r="N74" s="173"/>
    </row>
    <row r="75" spans="1:14" ht="26.25" thickBot="1" x14ac:dyDescent="0.3">
      <c r="A75" s="274" t="s">
        <v>68</v>
      </c>
      <c r="B75" s="275"/>
      <c r="C75" s="275"/>
      <c r="D75" s="275"/>
      <c r="E75" s="275"/>
      <c r="F75" s="275"/>
      <c r="G75" s="276"/>
      <c r="H75" s="93" t="s">
        <v>44</v>
      </c>
      <c r="I75" s="57" t="s">
        <v>45</v>
      </c>
      <c r="J75" s="171"/>
      <c r="K75" s="171"/>
      <c r="L75" s="82"/>
      <c r="M75" s="45"/>
      <c r="N75" s="94" t="s">
        <v>48</v>
      </c>
    </row>
    <row r="76" spans="1:14" ht="39.75" customHeight="1" thickBot="1" x14ac:dyDescent="0.3">
      <c r="A76" s="95">
        <v>1</v>
      </c>
      <c r="B76" s="277" t="s">
        <v>69</v>
      </c>
      <c r="C76" s="277"/>
      <c r="D76" s="277"/>
      <c r="E76" s="277"/>
      <c r="F76" s="278"/>
      <c r="G76" s="279"/>
      <c r="H76" s="96" t="s">
        <v>63</v>
      </c>
      <c r="I76" s="90">
        <v>0</v>
      </c>
      <c r="J76" s="82"/>
      <c r="K76" s="82"/>
      <c r="L76" s="82"/>
      <c r="M76" s="45"/>
      <c r="N76" s="97">
        <f>I76</f>
        <v>0</v>
      </c>
    </row>
    <row r="77" spans="1:14" ht="39.75" customHeight="1" thickBot="1" x14ac:dyDescent="0.3">
      <c r="A77" s="63">
        <v>2</v>
      </c>
      <c r="B77" s="280" t="s">
        <v>70</v>
      </c>
      <c r="C77" s="280"/>
      <c r="D77" s="280"/>
      <c r="E77" s="280"/>
      <c r="F77" s="281"/>
      <c r="G77" s="282"/>
      <c r="H77" s="98" t="s">
        <v>63</v>
      </c>
      <c r="I77" s="99">
        <v>0</v>
      </c>
      <c r="J77" s="82"/>
      <c r="K77" s="82"/>
      <c r="L77" s="82"/>
      <c r="M77" s="45"/>
      <c r="N77" s="97">
        <f>I77</f>
        <v>0</v>
      </c>
    </row>
    <row r="78" spans="1:14" ht="39.75" customHeight="1" thickBot="1" x14ac:dyDescent="0.3">
      <c r="A78" s="67">
        <v>3</v>
      </c>
      <c r="B78" s="263" t="s">
        <v>71</v>
      </c>
      <c r="C78" s="263"/>
      <c r="D78" s="263"/>
      <c r="E78" s="263"/>
      <c r="F78" s="264"/>
      <c r="G78" s="283"/>
      <c r="H78" s="100" t="s">
        <v>63</v>
      </c>
      <c r="I78" s="101">
        <v>0</v>
      </c>
      <c r="J78" s="82"/>
      <c r="K78" s="82"/>
      <c r="L78" s="82"/>
      <c r="M78" s="45"/>
      <c r="N78" s="97">
        <f>I78</f>
        <v>0</v>
      </c>
    </row>
    <row r="79" spans="1:14" ht="16.5" thickBot="1" x14ac:dyDescent="0.3">
      <c r="A79" s="284" t="s">
        <v>72</v>
      </c>
      <c r="B79" s="285"/>
      <c r="C79" s="285"/>
      <c r="D79" s="285"/>
      <c r="E79" s="285"/>
      <c r="F79" s="285"/>
      <c r="G79" s="285"/>
      <c r="H79" s="286"/>
      <c r="I79" s="27">
        <f>SUM(I76:I78)</f>
        <v>0</v>
      </c>
      <c r="J79" s="74"/>
      <c r="K79" s="74"/>
      <c r="L79" s="74"/>
      <c r="M79" s="45"/>
      <c r="N79" s="40"/>
    </row>
    <row r="80" spans="1:14" ht="19.5" thickTop="1" thickBot="1" x14ac:dyDescent="0.3">
      <c r="A80" s="287" t="s">
        <v>73</v>
      </c>
      <c r="B80" s="288"/>
      <c r="C80" s="288"/>
      <c r="D80" s="288"/>
      <c r="E80" s="288"/>
      <c r="F80" s="288"/>
      <c r="G80" s="288"/>
      <c r="H80" s="288"/>
      <c r="I80" s="288"/>
      <c r="J80" s="288"/>
      <c r="K80" s="289"/>
      <c r="L80" s="74"/>
      <c r="M80" s="45"/>
      <c r="N80" s="77">
        <f>SUM(N76:N78)</f>
        <v>0</v>
      </c>
    </row>
    <row r="81" spans="1:14" x14ac:dyDescent="0.25">
      <c r="A81" s="46"/>
      <c r="B81" s="8"/>
      <c r="C81" s="8"/>
      <c r="D81" s="8"/>
      <c r="E81" s="290"/>
      <c r="F81" s="290"/>
      <c r="G81" s="290"/>
      <c r="H81" s="290"/>
      <c r="I81" s="290"/>
      <c r="J81" s="290"/>
      <c r="K81" s="290"/>
      <c r="L81" s="290"/>
      <c r="M81" s="290"/>
      <c r="N81" s="291"/>
    </row>
    <row r="82" spans="1:14" ht="15.75" thickBot="1" x14ac:dyDescent="0.3">
      <c r="A82" s="46"/>
      <c r="B82" s="8"/>
      <c r="C82" s="8"/>
      <c r="D82" s="8"/>
      <c r="E82" s="8"/>
      <c r="F82" s="8"/>
      <c r="G82" s="8"/>
      <c r="H82" s="8"/>
      <c r="I82" s="8"/>
      <c r="J82" s="8"/>
      <c r="K82" s="8"/>
      <c r="L82" s="8"/>
      <c r="M82" s="8"/>
      <c r="N82" s="26"/>
    </row>
    <row r="83" spans="1:14" ht="27" thickBot="1" x14ac:dyDescent="0.3">
      <c r="A83" s="260" t="s">
        <v>74</v>
      </c>
      <c r="B83" s="261"/>
      <c r="C83" s="261"/>
      <c r="D83" s="261"/>
      <c r="E83" s="261"/>
      <c r="F83" s="261"/>
      <c r="G83" s="261"/>
      <c r="H83" s="261"/>
      <c r="I83" s="261"/>
      <c r="J83" s="261"/>
      <c r="K83" s="261"/>
      <c r="L83" s="261"/>
      <c r="M83" s="261"/>
      <c r="N83" s="262"/>
    </row>
    <row r="84" spans="1:14" ht="15.75" thickBot="1" x14ac:dyDescent="0.3">
      <c r="A84" s="46"/>
      <c r="B84" s="8"/>
      <c r="C84" s="8"/>
      <c r="D84" s="8"/>
      <c r="E84" s="8"/>
      <c r="F84" s="8"/>
      <c r="G84" s="8"/>
      <c r="H84" s="8"/>
      <c r="I84" s="8"/>
      <c r="J84" s="8"/>
      <c r="K84" s="8"/>
      <c r="L84" s="8"/>
      <c r="M84" s="8"/>
      <c r="N84" s="26"/>
    </row>
    <row r="85" spans="1:14" ht="24.75" thickBot="1" x14ac:dyDescent="0.3">
      <c r="A85" s="243" t="s">
        <v>75</v>
      </c>
      <c r="B85" s="244"/>
      <c r="C85" s="244"/>
      <c r="D85" s="244"/>
      <c r="E85" s="244"/>
      <c r="F85" s="245"/>
      <c r="G85" s="246"/>
      <c r="H85" s="93" t="s">
        <v>44</v>
      </c>
      <c r="I85" s="171"/>
      <c r="J85" s="8"/>
      <c r="K85" s="8"/>
      <c r="L85" s="8"/>
      <c r="M85" s="8"/>
      <c r="N85" s="93" t="s">
        <v>48</v>
      </c>
    </row>
    <row r="86" spans="1:14" ht="17.25" thickTop="1" thickBot="1" x14ac:dyDescent="0.3">
      <c r="A86" s="102">
        <v>1</v>
      </c>
      <c r="B86" s="247" t="s">
        <v>76</v>
      </c>
      <c r="C86" s="248"/>
      <c r="D86" s="248"/>
      <c r="E86" s="248"/>
      <c r="F86" s="249"/>
      <c r="G86" s="250"/>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51" t="s">
        <v>78</v>
      </c>
      <c r="B88" s="252"/>
      <c r="C88" s="252"/>
      <c r="D88" s="252"/>
      <c r="E88" s="252"/>
      <c r="F88" s="252"/>
      <c r="G88" s="252"/>
      <c r="H88" s="252"/>
      <c r="I88" s="252"/>
      <c r="J88" s="253"/>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4" t="s">
        <v>79</v>
      </c>
      <c r="B90" s="255"/>
      <c r="C90" s="255"/>
      <c r="D90" s="255"/>
      <c r="E90" s="255"/>
      <c r="F90" s="255"/>
      <c r="G90" s="255"/>
      <c r="H90" s="255"/>
      <c r="I90" s="255"/>
      <c r="J90" s="255"/>
      <c r="K90" s="255"/>
      <c r="L90" s="255"/>
      <c r="M90" s="255"/>
      <c r="N90" s="256"/>
    </row>
    <row r="91" spans="1:14" ht="15.75" thickBot="1" x14ac:dyDescent="0.3">
      <c r="A91" s="46"/>
      <c r="B91" s="8"/>
      <c r="C91" s="8"/>
      <c r="D91" s="8"/>
      <c r="E91" s="8"/>
      <c r="F91" s="8"/>
      <c r="G91" s="8"/>
      <c r="H91" s="8"/>
      <c r="I91" s="8"/>
      <c r="J91" s="8"/>
      <c r="K91" s="8"/>
      <c r="L91" s="8"/>
      <c r="M91" s="8"/>
      <c r="N91" s="26"/>
    </row>
    <row r="92" spans="1:14" ht="18.75" thickTop="1" x14ac:dyDescent="0.25">
      <c r="A92" s="257" t="s">
        <v>23</v>
      </c>
      <c r="B92" s="258"/>
      <c r="C92" s="258"/>
      <c r="D92" s="258"/>
      <c r="E92" s="258"/>
      <c r="F92" s="258"/>
      <c r="G92" s="258"/>
      <c r="H92" s="258"/>
      <c r="I92" s="258"/>
      <c r="J92" s="259"/>
      <c r="K92" s="111"/>
      <c r="L92" s="111"/>
      <c r="M92" s="112"/>
      <c r="N92" s="113">
        <f>N40</f>
        <v>13.83</v>
      </c>
    </row>
    <row r="93" spans="1:14" ht="18" x14ac:dyDescent="0.25">
      <c r="A93" s="234" t="s">
        <v>80</v>
      </c>
      <c r="B93" s="235"/>
      <c r="C93" s="235"/>
      <c r="D93" s="235"/>
      <c r="E93" s="235"/>
      <c r="F93" s="235"/>
      <c r="G93" s="235"/>
      <c r="H93" s="235"/>
      <c r="I93" s="235"/>
      <c r="J93" s="236"/>
      <c r="K93" s="111"/>
      <c r="L93" s="111"/>
      <c r="M93" s="112"/>
      <c r="N93" s="114">
        <f>N66</f>
        <v>0</v>
      </c>
    </row>
    <row r="94" spans="1:14" ht="18" x14ac:dyDescent="0.25">
      <c r="A94" s="234" t="s">
        <v>81</v>
      </c>
      <c r="B94" s="235"/>
      <c r="C94" s="235"/>
      <c r="D94" s="235"/>
      <c r="E94" s="235"/>
      <c r="F94" s="235"/>
      <c r="G94" s="235"/>
      <c r="H94" s="235"/>
      <c r="I94" s="235"/>
      <c r="J94" s="236"/>
      <c r="K94" s="111"/>
      <c r="L94" s="111"/>
      <c r="M94" s="112"/>
      <c r="N94" s="115">
        <f>N73</f>
        <v>0</v>
      </c>
    </row>
    <row r="95" spans="1:14" ht="18" x14ac:dyDescent="0.25">
      <c r="A95" s="234" t="s">
        <v>82</v>
      </c>
      <c r="B95" s="235"/>
      <c r="C95" s="235"/>
      <c r="D95" s="235"/>
      <c r="E95" s="235"/>
      <c r="F95" s="235"/>
      <c r="G95" s="235"/>
      <c r="H95" s="235"/>
      <c r="I95" s="235"/>
      <c r="J95" s="236"/>
      <c r="K95" s="111"/>
      <c r="L95" s="111"/>
      <c r="M95" s="112"/>
      <c r="N95" s="116">
        <f>N80</f>
        <v>0</v>
      </c>
    </row>
    <row r="96" spans="1:14" ht="18.75" thickBot="1" x14ac:dyDescent="0.3">
      <c r="A96" s="237" t="s">
        <v>83</v>
      </c>
      <c r="B96" s="238"/>
      <c r="C96" s="238"/>
      <c r="D96" s="238"/>
      <c r="E96" s="238"/>
      <c r="F96" s="238"/>
      <c r="G96" s="238"/>
      <c r="H96" s="238"/>
      <c r="I96" s="238"/>
      <c r="J96" s="239"/>
      <c r="K96" s="111"/>
      <c r="L96" s="111"/>
      <c r="M96" s="112"/>
      <c r="N96" s="116">
        <f>N86</f>
        <v>0</v>
      </c>
    </row>
    <row r="97" spans="1:14" ht="24.75" thickTop="1" thickBot="1" x14ac:dyDescent="0.3">
      <c r="A97" s="240" t="s">
        <v>84</v>
      </c>
      <c r="B97" s="241"/>
      <c r="C97" s="241"/>
      <c r="D97" s="241"/>
      <c r="E97" s="241"/>
      <c r="F97" s="241"/>
      <c r="G97" s="241"/>
      <c r="H97" s="241"/>
      <c r="I97" s="241"/>
      <c r="J97" s="242"/>
      <c r="K97" s="117"/>
      <c r="L97" s="118"/>
      <c r="M97" s="119"/>
      <c r="N97" s="120">
        <f>SUM(N92:N96)</f>
        <v>13.83</v>
      </c>
    </row>
    <row r="98" spans="1:14" x14ac:dyDescent="0.25">
      <c r="A98" s="32"/>
      <c r="B98" s="32"/>
      <c r="C98" s="32"/>
      <c r="D98" s="32"/>
      <c r="E98" s="32"/>
      <c r="F98" s="32"/>
      <c r="G98" s="32"/>
      <c r="H98" s="32"/>
      <c r="I98" s="32"/>
      <c r="J98" s="32"/>
      <c r="K98" s="32"/>
      <c r="L98" s="32"/>
      <c r="M98" s="32"/>
      <c r="N98" s="32"/>
    </row>
  </sheetData>
  <sheetProtection algorithmName="SHA-512" hashValue="e4yqQr9CLKz64+M3Y1PI0bTYY7i7BFyf7Zqy0KTOLiMb2oJn24xmCh8Vw4yF4secFAfmxlKJaBtvQoIDXrUcjA==" saltValue="XDskLvrOFTfuINd4y951nw=="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disablePrompts="1"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GENERAL</vt:lpstr>
      <vt:lpstr>1</vt:lpstr>
      <vt:lpstr>2</vt:lpstr>
      <vt:lpstr>3</vt:lpstr>
      <vt:lpstr>4</vt:lpstr>
      <vt:lpstr>5</vt:lpstr>
      <vt:lpstr>6</vt:lpstr>
      <vt:lpstr>7</vt:lpstr>
      <vt:lpstr>8</vt:lpstr>
      <vt:lpstr>9</vt:lpstr>
      <vt:lpstr>10</vt:lpstr>
      <vt:lpstr>EVALUACIÓN DEL PERFIL</vt:lpstr>
      <vt:lpstr>INFORMACIÓN IMPORTANTE</vt:lpstr>
      <vt:lpstr>98</vt:lpstr>
      <vt:lpstr>97</vt:lpstr>
      <vt:lpstr>96</vt:lpstr>
      <vt:lpstr>95</vt:lpstr>
      <vt:lpstr>13</vt:lpstr>
      <vt:lpstr>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2014-04-29T15:28:26Z</cp:lastPrinted>
  <dcterms:created xsi:type="dcterms:W3CDTF">2014-02-18T13:10:52Z</dcterms:created>
  <dcterms:modified xsi:type="dcterms:W3CDTF">2014-04-30T05:40:11Z</dcterms:modified>
</cp:coreProperties>
</file>