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ublicado\Preseleccion\PARA PUBLICAR ESTEBAN\C\"/>
    </mc:Choice>
  </mc:AlternateContent>
  <workbookProtection workbookPassword="E57A" lockStructure="1"/>
  <bookViews>
    <workbookView xWindow="0" yWindow="0" windowWidth="24000" windowHeight="9435" tabRatio="500" firstSheet="6" activeTab="11"/>
  </bookViews>
  <sheets>
    <sheet name="GENERAL" sheetId="1" state="hidden" r:id="rId1"/>
    <sheet name="1" sheetId="18" r:id="rId2"/>
    <sheet name="2" sheetId="22" r:id="rId3"/>
    <sheet name="3" sheetId="20" r:id="rId4"/>
    <sheet name="4" sheetId="25" r:id="rId5"/>
    <sheet name="5" sheetId="24" r:id="rId6"/>
    <sheet name="6" sheetId="2" r:id="rId7"/>
    <sheet name="7" sheetId="19" r:id="rId8"/>
    <sheet name="8" sheetId="21" r:id="rId9"/>
    <sheet name="9" sheetId="26" r:id="rId10"/>
    <sheet name="EVALUACIÓN DEL PERFIL" sheetId="28" r:id="rId11"/>
    <sheet name="INFORMACIÓN IMPORTANTE" sheetId="29" r:id="rId12"/>
    <sheet name="10" sheetId="23" state="hidden" r:id="rId13"/>
    <sheet name="11" sheetId="27" state="hidden" r:id="rId14"/>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26" l="1"/>
  <c r="P2" i="21"/>
  <c r="P2" i="19"/>
  <c r="P2" i="2"/>
  <c r="P2" i="24"/>
  <c r="P2" i="25"/>
  <c r="P2" i="20"/>
  <c r="P2" i="22"/>
  <c r="P2" i="18"/>
  <c r="A6" i="28" l="1"/>
  <c r="A7" i="28" s="1"/>
  <c r="A8" i="28" s="1"/>
  <c r="A9" i="28" s="1"/>
  <c r="A10" i="28" s="1"/>
  <c r="A11" i="28" s="1"/>
  <c r="A12" i="28" s="1"/>
  <c r="A13" i="28" s="1"/>
  <c r="A14" i="28" s="1"/>
  <c r="A15" i="28" s="1"/>
  <c r="A16" i="28" s="1"/>
  <c r="N35" i="25" l="1"/>
  <c r="N25" i="25"/>
  <c r="N35" i="24"/>
  <c r="N25" i="21"/>
  <c r="N35" i="20"/>
  <c r="N30" i="20"/>
  <c r="N30" i="19"/>
  <c r="N25" i="19"/>
  <c r="N35" i="2"/>
  <c r="N96" i="27" l="1"/>
  <c r="N88" i="27"/>
  <c r="I79" i="27"/>
  <c r="N78" i="27"/>
  <c r="N77" i="27"/>
  <c r="N76" i="27"/>
  <c r="N80" i="27" s="1"/>
  <c r="N95" i="27" s="1"/>
  <c r="K72" i="27"/>
  <c r="J72" i="27"/>
  <c r="I72" i="27"/>
  <c r="N71" i="27"/>
  <c r="N70" i="27"/>
  <c r="N69" i="27"/>
  <c r="K65" i="27"/>
  <c r="J65" i="27"/>
  <c r="I65" i="27"/>
  <c r="N64" i="27"/>
  <c r="N63" i="27"/>
  <c r="N62" i="27"/>
  <c r="N61" i="27"/>
  <c r="N60" i="27"/>
  <c r="N59" i="27"/>
  <c r="N58" i="27"/>
  <c r="N65" i="27" s="1"/>
  <c r="N66" i="27" s="1"/>
  <c r="N93" i="27" s="1"/>
  <c r="N37" i="27"/>
  <c r="N32" i="27"/>
  <c r="N27" i="27"/>
  <c r="H10" i="27" s="1"/>
  <c r="N22" i="27"/>
  <c r="N40" i="27" s="1"/>
  <c r="N92" i="27" s="1"/>
  <c r="J10" i="27"/>
  <c r="I10" i="27"/>
  <c r="G10" i="27"/>
  <c r="F10" i="27"/>
  <c r="E10" i="27"/>
  <c r="C10" i="27"/>
  <c r="E5" i="27"/>
  <c r="E4" i="27"/>
  <c r="P2" i="27"/>
  <c r="D14" i="27"/>
  <c r="N72" i="27" l="1"/>
  <c r="N73" i="27" s="1"/>
  <c r="N94" i="27" s="1"/>
  <c r="N97" i="27" s="1"/>
  <c r="N10" i="27"/>
  <c r="N96" i="26"/>
  <c r="N88" i="26"/>
  <c r="I79" i="26"/>
  <c r="N78" i="26"/>
  <c r="N77" i="26"/>
  <c r="N76" i="26"/>
  <c r="K72" i="26"/>
  <c r="J72" i="26"/>
  <c r="I72" i="26"/>
  <c r="N71" i="26"/>
  <c r="N70" i="26"/>
  <c r="N69" i="26"/>
  <c r="K65" i="26"/>
  <c r="J65" i="26"/>
  <c r="I65" i="26"/>
  <c r="N64" i="26"/>
  <c r="N63" i="26"/>
  <c r="N62" i="26"/>
  <c r="N61" i="26"/>
  <c r="N60" i="26"/>
  <c r="N59" i="26"/>
  <c r="N58" i="26"/>
  <c r="N37" i="26"/>
  <c r="N32" i="26"/>
  <c r="I10" i="26" s="1"/>
  <c r="N27" i="26"/>
  <c r="H10" i="26" s="1"/>
  <c r="N22" i="26"/>
  <c r="J10" i="26"/>
  <c r="G10" i="26"/>
  <c r="F10" i="26"/>
  <c r="E10" i="26"/>
  <c r="C10" i="26"/>
  <c r="E5" i="26"/>
  <c r="E4" i="26"/>
  <c r="N96" i="25"/>
  <c r="N88" i="25"/>
  <c r="I79" i="25"/>
  <c r="N78" i="25"/>
  <c r="N77" i="25"/>
  <c r="N76" i="25"/>
  <c r="K72" i="25"/>
  <c r="J72" i="25"/>
  <c r="I72" i="25"/>
  <c r="N71" i="25"/>
  <c r="N70" i="25"/>
  <c r="N69" i="25"/>
  <c r="K65" i="25"/>
  <c r="J65" i="25"/>
  <c r="I65" i="25"/>
  <c r="N64" i="25"/>
  <c r="N63" i="25"/>
  <c r="N62" i="25"/>
  <c r="N61" i="25"/>
  <c r="N60" i="25"/>
  <c r="N59" i="25"/>
  <c r="N58" i="25"/>
  <c r="N37" i="25"/>
  <c r="N32" i="25"/>
  <c r="I10" i="25" s="1"/>
  <c r="N27" i="25"/>
  <c r="H10" i="25" s="1"/>
  <c r="N22" i="25"/>
  <c r="J10" i="25"/>
  <c r="G10" i="25"/>
  <c r="F10" i="25"/>
  <c r="E10" i="25"/>
  <c r="C10" i="25"/>
  <c r="E5" i="25"/>
  <c r="E4" i="25"/>
  <c r="N96" i="24"/>
  <c r="N88" i="24"/>
  <c r="I79" i="24"/>
  <c r="N78" i="24"/>
  <c r="N77" i="24"/>
  <c r="N76" i="24"/>
  <c r="N80" i="24" s="1"/>
  <c r="N95" i="24" s="1"/>
  <c r="K72" i="24"/>
  <c r="J72" i="24"/>
  <c r="I72" i="24"/>
  <c r="N71" i="24"/>
  <c r="N70" i="24"/>
  <c r="N69" i="24"/>
  <c r="K65" i="24"/>
  <c r="J65" i="24"/>
  <c r="I65" i="24"/>
  <c r="N64" i="24"/>
  <c r="N63" i="24"/>
  <c r="N62" i="24"/>
  <c r="N61" i="24"/>
  <c r="N60" i="24"/>
  <c r="N59" i="24"/>
  <c r="N58" i="24"/>
  <c r="N65" i="24" s="1"/>
  <c r="N66" i="24" s="1"/>
  <c r="N93" i="24" s="1"/>
  <c r="N37" i="24"/>
  <c r="N32" i="24"/>
  <c r="I10" i="24" s="1"/>
  <c r="N27" i="24"/>
  <c r="H10" i="24" s="1"/>
  <c r="N22" i="24"/>
  <c r="J10" i="24"/>
  <c r="G10" i="24"/>
  <c r="F10" i="24"/>
  <c r="E10" i="24"/>
  <c r="C10" i="24"/>
  <c r="E5" i="24"/>
  <c r="E4" i="24"/>
  <c r="N96" i="23"/>
  <c r="N88" i="23"/>
  <c r="I79" i="23"/>
  <c r="N78" i="23"/>
  <c r="N77" i="23"/>
  <c r="N76" i="23"/>
  <c r="K72" i="23"/>
  <c r="J72" i="23"/>
  <c r="I72" i="23"/>
  <c r="N71" i="23"/>
  <c r="N70" i="23"/>
  <c r="N69" i="23"/>
  <c r="K65" i="23"/>
  <c r="J65" i="23"/>
  <c r="I65" i="23"/>
  <c r="N64" i="23"/>
  <c r="N63" i="23"/>
  <c r="N62" i="23"/>
  <c r="N61" i="23"/>
  <c r="N60" i="23"/>
  <c r="N59" i="23"/>
  <c r="N58" i="23"/>
  <c r="N37" i="23"/>
  <c r="J10" i="23" s="1"/>
  <c r="N32" i="23"/>
  <c r="I10" i="23" s="1"/>
  <c r="N27" i="23"/>
  <c r="H10" i="23" s="1"/>
  <c r="N22" i="23"/>
  <c r="G10" i="23"/>
  <c r="F10" i="23"/>
  <c r="E10" i="23"/>
  <c r="C10" i="23"/>
  <c r="E5" i="23"/>
  <c r="E4" i="23"/>
  <c r="P2" i="23"/>
  <c r="N96" i="22"/>
  <c r="N88" i="22"/>
  <c r="I79" i="22"/>
  <c r="N78" i="22"/>
  <c r="N77" i="22"/>
  <c r="N76" i="22"/>
  <c r="K72" i="22"/>
  <c r="J72" i="22"/>
  <c r="I72" i="22"/>
  <c r="N71" i="22"/>
  <c r="N70" i="22"/>
  <c r="N69" i="22"/>
  <c r="K65" i="22"/>
  <c r="J65" i="22"/>
  <c r="I65" i="22"/>
  <c r="N64" i="22"/>
  <c r="N63" i="22"/>
  <c r="N62" i="22"/>
  <c r="N61" i="22"/>
  <c r="N60" i="22"/>
  <c r="N59" i="22"/>
  <c r="N58" i="22"/>
  <c r="N37" i="22"/>
  <c r="J10" i="22" s="1"/>
  <c r="N32" i="22"/>
  <c r="N27" i="22"/>
  <c r="H10" i="22" s="1"/>
  <c r="N22" i="22"/>
  <c r="I10" i="22"/>
  <c r="G10" i="22"/>
  <c r="F10" i="22"/>
  <c r="E10" i="22"/>
  <c r="C10" i="22"/>
  <c r="E5" i="22"/>
  <c r="E4" i="22"/>
  <c r="A10" i="27"/>
  <c r="E18" i="27"/>
  <c r="D14" i="22"/>
  <c r="E18" i="25"/>
  <c r="D14" i="24"/>
  <c r="E16" i="27"/>
  <c r="D20" i="27"/>
  <c r="D14" i="26"/>
  <c r="D14" i="23"/>
  <c r="N65" i="25" l="1"/>
  <c r="N66" i="25" s="1"/>
  <c r="N93" i="25" s="1"/>
  <c r="N65" i="22"/>
  <c r="N66" i="22" s="1"/>
  <c r="N93" i="22" s="1"/>
  <c r="N80" i="22"/>
  <c r="N95" i="22" s="1"/>
  <c r="N10" i="23"/>
  <c r="N40" i="23"/>
  <c r="N92" i="23" s="1"/>
  <c r="N65" i="23"/>
  <c r="N66" i="23" s="1"/>
  <c r="N93" i="23" s="1"/>
  <c r="N80" i="23"/>
  <c r="N95" i="23" s="1"/>
  <c r="N72" i="26"/>
  <c r="N73" i="26" s="1"/>
  <c r="N94" i="26" s="1"/>
  <c r="N72" i="24"/>
  <c r="N73" i="24" s="1"/>
  <c r="N94" i="24" s="1"/>
  <c r="N72" i="25"/>
  <c r="N73" i="25" s="1"/>
  <c r="N94" i="25" s="1"/>
  <c r="N72" i="22"/>
  <c r="N73" i="22" s="1"/>
  <c r="N94" i="22" s="1"/>
  <c r="N72" i="23"/>
  <c r="N73" i="23" s="1"/>
  <c r="N94" i="23" s="1"/>
  <c r="N80" i="25"/>
  <c r="N95" i="25" s="1"/>
  <c r="N65" i="26"/>
  <c r="N66" i="26" s="1"/>
  <c r="N93" i="26" s="1"/>
  <c r="N80" i="26"/>
  <c r="N95" i="26" s="1"/>
  <c r="N40" i="26"/>
  <c r="N92" i="26" s="1"/>
  <c r="N40" i="25"/>
  <c r="N92" i="25" s="1"/>
  <c r="N10" i="25"/>
  <c r="N40" i="24"/>
  <c r="N92" i="24" s="1"/>
  <c r="N40" i="22"/>
  <c r="N92" i="22" s="1"/>
  <c r="N10" i="22"/>
  <c r="N10" i="26"/>
  <c r="N10" i="24"/>
  <c r="N97" i="24"/>
  <c r="N96" i="21"/>
  <c r="N88" i="21"/>
  <c r="I79" i="21"/>
  <c r="N78" i="21"/>
  <c r="N77" i="21"/>
  <c r="N76" i="21"/>
  <c r="K72" i="21"/>
  <c r="J72" i="21"/>
  <c r="I72" i="21"/>
  <c r="N71" i="21"/>
  <c r="N70" i="21"/>
  <c r="N69" i="21"/>
  <c r="K65" i="21"/>
  <c r="J65" i="21"/>
  <c r="I65" i="21"/>
  <c r="N64" i="21"/>
  <c r="N63" i="21"/>
  <c r="N62" i="21"/>
  <c r="N61" i="21"/>
  <c r="N60" i="21"/>
  <c r="N59" i="21"/>
  <c r="N58" i="21"/>
  <c r="N37" i="21"/>
  <c r="N32" i="21"/>
  <c r="N27" i="21"/>
  <c r="H10" i="21" s="1"/>
  <c r="N22" i="21"/>
  <c r="J10" i="21"/>
  <c r="G10" i="21"/>
  <c r="F10" i="21"/>
  <c r="E10" i="21"/>
  <c r="C10" i="21"/>
  <c r="E5" i="21"/>
  <c r="E4" i="21"/>
  <c r="N96" i="20"/>
  <c r="N88" i="20"/>
  <c r="I79" i="20"/>
  <c r="N78" i="20"/>
  <c r="N77" i="20"/>
  <c r="N76" i="20"/>
  <c r="N80" i="20" s="1"/>
  <c r="N95" i="20" s="1"/>
  <c r="K72" i="20"/>
  <c r="J72" i="20"/>
  <c r="I72" i="20"/>
  <c r="N71" i="20"/>
  <c r="N70" i="20"/>
  <c r="N69" i="20"/>
  <c r="K65" i="20"/>
  <c r="J65" i="20"/>
  <c r="I65" i="20"/>
  <c r="N64" i="20"/>
  <c r="N63" i="20"/>
  <c r="N62" i="20"/>
  <c r="N61" i="20"/>
  <c r="N60" i="20"/>
  <c r="N59" i="20"/>
  <c r="N58" i="20"/>
  <c r="N37" i="20"/>
  <c r="J10" i="20" s="1"/>
  <c r="N32" i="20"/>
  <c r="I10" i="20" s="1"/>
  <c r="N27" i="20"/>
  <c r="N22" i="20"/>
  <c r="H10" i="20"/>
  <c r="G10" i="20"/>
  <c r="F10" i="20"/>
  <c r="E10" i="20"/>
  <c r="C10" i="20"/>
  <c r="E5" i="20"/>
  <c r="E4" i="20"/>
  <c r="N96" i="19"/>
  <c r="N88" i="19"/>
  <c r="I79" i="19"/>
  <c r="N78" i="19"/>
  <c r="N77" i="19"/>
  <c r="N76" i="19"/>
  <c r="N80" i="19" s="1"/>
  <c r="N95" i="19" s="1"/>
  <c r="K72" i="19"/>
  <c r="J72" i="19"/>
  <c r="I72" i="19"/>
  <c r="N71" i="19"/>
  <c r="N72" i="19" s="1"/>
  <c r="N73" i="19" s="1"/>
  <c r="N94" i="19" s="1"/>
  <c r="N70" i="19"/>
  <c r="N69" i="19"/>
  <c r="K65" i="19"/>
  <c r="J65" i="19"/>
  <c r="I65" i="19"/>
  <c r="N64" i="19"/>
  <c r="N63" i="19"/>
  <c r="N62" i="19"/>
  <c r="N61" i="19"/>
  <c r="N60" i="19"/>
  <c r="N59" i="19"/>
  <c r="N58" i="19"/>
  <c r="N65" i="19" s="1"/>
  <c r="N66" i="19" s="1"/>
  <c r="N93" i="19" s="1"/>
  <c r="N37" i="19"/>
  <c r="N32" i="19"/>
  <c r="N27" i="19"/>
  <c r="N22" i="19"/>
  <c r="J10" i="19"/>
  <c r="I10" i="19"/>
  <c r="H10" i="19"/>
  <c r="G10" i="19"/>
  <c r="F10" i="19"/>
  <c r="E10" i="19"/>
  <c r="C10" i="19"/>
  <c r="E5" i="19"/>
  <c r="E4" i="19"/>
  <c r="N96" i="18"/>
  <c r="N88" i="18"/>
  <c r="I79" i="18"/>
  <c r="N78" i="18"/>
  <c r="N77" i="18"/>
  <c r="N76" i="18"/>
  <c r="N80" i="18" s="1"/>
  <c r="N95" i="18" s="1"/>
  <c r="K72" i="18"/>
  <c r="J72" i="18"/>
  <c r="I72" i="18"/>
  <c r="N71" i="18"/>
  <c r="N70" i="18"/>
  <c r="N69" i="18"/>
  <c r="K65" i="18"/>
  <c r="J65" i="18"/>
  <c r="I65" i="18"/>
  <c r="N64" i="18"/>
  <c r="N63" i="18"/>
  <c r="N62" i="18"/>
  <c r="N61" i="18"/>
  <c r="N60" i="18"/>
  <c r="N59" i="18"/>
  <c r="N58" i="18"/>
  <c r="N37" i="18"/>
  <c r="J10" i="18" s="1"/>
  <c r="N32" i="18"/>
  <c r="N27" i="18"/>
  <c r="N22" i="18"/>
  <c r="I10" i="18"/>
  <c r="G10" i="18"/>
  <c r="F10" i="18"/>
  <c r="E10" i="18"/>
  <c r="C10" i="18"/>
  <c r="E5" i="18"/>
  <c r="E4" i="18"/>
  <c r="E5" i="2"/>
  <c r="E4" i="2"/>
  <c r="N37" i="2"/>
  <c r="N32" i="2"/>
  <c r="N27" i="2"/>
  <c r="N22" i="2"/>
  <c r="D14" i="19"/>
  <c r="E18" i="24"/>
  <c r="D20" i="2"/>
  <c r="E18" i="23"/>
  <c r="A10" i="23"/>
  <c r="A10" i="24"/>
  <c r="E16" i="26"/>
  <c r="E16" i="21"/>
  <c r="A10" i="22"/>
  <c r="E16" i="18"/>
  <c r="E16" i="22"/>
  <c r="D20" i="23"/>
  <c r="E16" i="23"/>
  <c r="D14" i="20"/>
  <c r="E18" i="22"/>
  <c r="E18" i="26"/>
  <c r="D14" i="25"/>
  <c r="D20" i="26"/>
  <c r="E16" i="25"/>
  <c r="D20" i="22"/>
  <c r="D20" i="25"/>
  <c r="A10" i="26"/>
  <c r="A10" i="25"/>
  <c r="E16" i="24"/>
  <c r="D20" i="24"/>
  <c r="N72" i="21" l="1"/>
  <c r="N73" i="21" s="1"/>
  <c r="N94" i="21" s="1"/>
  <c r="N80" i="21"/>
  <c r="N95" i="21" s="1"/>
  <c r="N72" i="20"/>
  <c r="N73" i="20" s="1"/>
  <c r="N94" i="20" s="1"/>
  <c r="N97" i="25"/>
  <c r="N97" i="23"/>
  <c r="N72" i="18"/>
  <c r="N73" i="18" s="1"/>
  <c r="N94" i="18" s="1"/>
  <c r="N40" i="20"/>
  <c r="N92" i="20" s="1"/>
  <c r="N65" i="20"/>
  <c r="N66" i="20" s="1"/>
  <c r="N93" i="20" s="1"/>
  <c r="N65" i="21"/>
  <c r="N66" i="21" s="1"/>
  <c r="N93" i="21" s="1"/>
  <c r="N97" i="22"/>
  <c r="N97" i="26"/>
  <c r="N65" i="18"/>
  <c r="N66" i="18" s="1"/>
  <c r="N93" i="18" s="1"/>
  <c r="N40" i="21"/>
  <c r="N92" i="21" s="1"/>
  <c r="N97" i="21" s="1"/>
  <c r="N10" i="20"/>
  <c r="N40" i="19"/>
  <c r="N92" i="19" s="1"/>
  <c r="N97" i="19" s="1"/>
  <c r="N10" i="19"/>
  <c r="N40" i="18"/>
  <c r="N92" i="18" s="1"/>
  <c r="N40" i="2"/>
  <c r="I10" i="21"/>
  <c r="N10" i="21" s="1"/>
  <c r="H10" i="18"/>
  <c r="N10" i="18" s="1"/>
  <c r="Z2" i="1"/>
  <c r="A10" i="2"/>
  <c r="D20" i="20"/>
  <c r="D14" i="21"/>
  <c r="D14" i="18"/>
  <c r="E18" i="21"/>
  <c r="E18" i="19"/>
  <c r="E18" i="20"/>
  <c r="A10" i="18"/>
  <c r="A10" i="20"/>
  <c r="D20" i="18"/>
  <c r="D20" i="19"/>
  <c r="E16" i="19"/>
  <c r="E16" i="2"/>
  <c r="A10" i="21"/>
  <c r="A10" i="19"/>
  <c r="D14" i="2"/>
  <c r="D20" i="21"/>
  <c r="E18" i="2"/>
  <c r="E18" i="18"/>
  <c r="E16" i="20"/>
  <c r="N97" i="20" l="1"/>
  <c r="E3" i="27"/>
  <c r="E3" i="25"/>
  <c r="E3" i="24"/>
  <c r="E3" i="26"/>
  <c r="E3" i="23"/>
  <c r="E3" i="22"/>
  <c r="N97" i="18"/>
  <c r="E3" i="19"/>
  <c r="E3" i="18"/>
  <c r="E3" i="20"/>
  <c r="E3" i="21"/>
  <c r="E3" i="2"/>
  <c r="Z1" i="1"/>
  <c r="E31" i="1" l="1"/>
  <c r="E30" i="1"/>
  <c r="N96" i="2" l="1"/>
  <c r="N88" i="2"/>
  <c r="I79" i="2"/>
  <c r="N78" i="2"/>
  <c r="N77" i="2"/>
  <c r="N76" i="2"/>
  <c r="K72" i="2"/>
  <c r="J72" i="2"/>
  <c r="I72" i="2"/>
  <c r="N71" i="2"/>
  <c r="N70" i="2"/>
  <c r="N69" i="2"/>
  <c r="K65" i="2"/>
  <c r="J65" i="2"/>
  <c r="I65" i="2"/>
  <c r="N64" i="2"/>
  <c r="N63" i="2"/>
  <c r="N62" i="2"/>
  <c r="N61" i="2"/>
  <c r="N60" i="2"/>
  <c r="N59" i="2"/>
  <c r="N58" i="2"/>
  <c r="H10" i="2"/>
  <c r="G10" i="2"/>
  <c r="F10" i="2"/>
  <c r="E10" i="2"/>
  <c r="C10" i="2"/>
  <c r="N65" i="2" l="1"/>
  <c r="N66" i="2" s="1"/>
  <c r="N93" i="2" s="1"/>
  <c r="N72" i="2"/>
  <c r="N73" i="2" s="1"/>
  <c r="N94" i="2" s="1"/>
  <c r="N80" i="2"/>
  <c r="N95" i="2" s="1"/>
  <c r="I10" i="2"/>
  <c r="J10" i="2"/>
  <c r="N10" i="2" l="1"/>
  <c r="N92" i="2"/>
  <c r="N97" i="2" s="1"/>
</calcChain>
</file>

<file path=xl/sharedStrings.xml><?xml version="1.0" encoding="utf-8"?>
<sst xmlns="http://schemas.openxmlformats.org/spreadsheetml/2006/main" count="1372" uniqueCount="301">
  <si>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</si>
  <si>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</si>
  <si>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</si>
  <si>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</si>
  <si>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</si>
  <si>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</si>
  <si>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</si>
  <si>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</si>
  <si>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</si>
  <si>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</si>
  <si>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</si>
  <si>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</si>
  <si>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</si>
  <si>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</si>
  <si>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</si>
  <si>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</si>
  <si>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</si>
  <si>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</si>
  <si>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</si>
  <si>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</si>
  <si>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</si>
  <si>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</si>
  <si>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</si>
  <si>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</si>
  <si>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</si>
  <si>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</si>
  <si>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</si>
  <si>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</si>
  <si>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</si>
  <si>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</si>
  <si>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</si>
  <si>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</si>
  <si>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</si>
  <si>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</si>
  <si>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</si>
  <si>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</si>
  <si>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</si>
  <si>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</si>
  <si>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</si>
  <si>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</si>
  <si>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</si>
  <si>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</si>
  <si>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</si>
  <si>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</si>
  <si>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</si>
  <si>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</si>
  <si>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</si>
  <si>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</si>
  <si>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</si>
  <si>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</si>
  <si>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</si>
  <si>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</si>
  <si>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</si>
  <si>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</si>
  <si>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</si>
  <si>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</si>
  <si>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</si>
  <si>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</si>
  <si>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</si>
  <si>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</si>
  <si>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</si>
  <si>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</si>
  <si>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</si>
  <si>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</si>
  <si>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</si>
  <si>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</si>
  <si>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</si>
  <si>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</si>
  <si>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</si>
  <si>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</si>
  <si>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</si>
  <si>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</si>
  <si>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</si>
  <si>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</si>
  <si>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</si>
  <si>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</si>
  <si>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</si>
  <si>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</si>
  <si>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</si>
  <si>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</si>
  <si>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</si>
  <si>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</si>
  <si>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</si>
  <si>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</si>
  <si>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</si>
  <si>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</si>
  <si>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</si>
  <si>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</si>
  <si>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</si>
  <si>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</si>
  <si>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</si>
  <si>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</si>
  <si>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</si>
  <si>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</si>
  <si>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</si>
  <si>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</si>
  <si>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</si>
  <si>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NO REGISTRA</t>
  </si>
  <si>
    <t>CIENCIAS</t>
  </si>
  <si>
    <t>C-O-07-1</t>
  </si>
  <si>
    <t>RODRIGUEZ VILLAMIZAR</t>
  </si>
  <si>
    <t>IRLENE EVELYNE</t>
  </si>
  <si>
    <t>erodriguezvster@gmail.com</t>
  </si>
  <si>
    <t xml:space="preserve">NO REGISTRA </t>
  </si>
  <si>
    <t xml:space="preserve">NEIVA </t>
  </si>
  <si>
    <t>MAGISTER EN CIENCIAS MICROBIOLOGIA/2007</t>
  </si>
  <si>
    <t xml:space="preserve">SALAZAR BUITRAGO </t>
  </si>
  <si>
    <t xml:space="preserve">NELSON ARTURO </t>
  </si>
  <si>
    <t>salazarnelson@gmail.com</t>
  </si>
  <si>
    <t xml:space="preserve">CARRERA 37 No. 1D -42 PISO 3 </t>
  </si>
  <si>
    <t>BOGOTA</t>
  </si>
  <si>
    <t>MICROBIOLOGO/UNIVERSIDAD DE LOS ANDES /1985</t>
  </si>
  <si>
    <t>MAGISTER BIOLOGIA MOLECULAR / INSTITUTO CIENTIFICO WEIZMANN (REHOVOT ISRAEL)1990</t>
  </si>
  <si>
    <t>Ph.D. PARASITOLOGIA MOLECULAR/ UNIVERSIDAD DE LONDRES ESCUELA DE HIGIENE Y MEDICINA TROPICAL /1996</t>
  </si>
  <si>
    <t>ALVAREZ GUERRERO</t>
  </si>
  <si>
    <t>GUILLERMO JR</t>
  </si>
  <si>
    <t>alvarex7412@yahoo.es</t>
  </si>
  <si>
    <t>CARRERA 65 No. 169A -50 CASA 21</t>
  </si>
  <si>
    <t>BACTERIOLOGO/ PONTIFICIA UNIVERSIDAD JAVERIANA /1998</t>
  </si>
  <si>
    <t>ESPECIALISTA EN CIENCIA Y TECNOLOGIA DE ALIMENTOS/ UNIVERSIDAD NACIONAL /2007</t>
  </si>
  <si>
    <t>MAGISTER EN MICROBIOLOGIA/PONTIFICIA UNIVERSIDAD JAVERIANA /2002</t>
  </si>
  <si>
    <t>VASQUEZ CASTILLO</t>
  </si>
  <si>
    <t>JORGE ALBERTO</t>
  </si>
  <si>
    <t>jorvasco1@gmail.com</t>
  </si>
  <si>
    <t>CALLE 13C NO. 75-95 C 29</t>
  </si>
  <si>
    <t>CALI</t>
  </si>
  <si>
    <t>BACTERIOLOGO/UNIVERSIDAD DEL VALLE/2003</t>
  </si>
  <si>
    <t>MASTER EN BIOTECNOLOGIA/UNIVERSIDAD DE ANTIOQUIA/2007</t>
  </si>
  <si>
    <t>QUINTERO ACEVEDO</t>
  </si>
  <si>
    <t>LUZ EMERITA</t>
  </si>
  <si>
    <t>luqa19@hotmail.com</t>
  </si>
  <si>
    <t>CARRERA 2 NO 12-22 PISO 1 COTA</t>
  </si>
  <si>
    <t>CUNDINAMARCA</t>
  </si>
  <si>
    <t>BACTERIOLOGA Y LABORATORISTA CLINICO/UNIVERSIDAD INDUSTRIALDE SANTANDER/1992</t>
  </si>
  <si>
    <t>VIVERO GOMEZ</t>
  </si>
  <si>
    <t>RAFAEL JOSE</t>
  </si>
  <si>
    <t>rajovigo2001@yahoo.com /rajovigo2001@gmail.com</t>
  </si>
  <si>
    <t>CALLE 48B NO 77-91</t>
  </si>
  <si>
    <t>MEDELLIN</t>
  </si>
  <si>
    <t>BIOLOGO CON ENFASIS EN BIOTECNOLOGIA/UNIVERSIDAD DE SUCRE/2007</t>
  </si>
  <si>
    <t>MAGISTER EN BIOLOGIA/UNIVERSIDAD DE ANTIOQUIA/2011</t>
  </si>
  <si>
    <t>CANDIDATO A DOCTORADO EN BIOTECNOLOGIA/ UNIVERSIDAD NACIONAL DE COLOMBIA</t>
  </si>
  <si>
    <t xml:space="preserve">LA HOJA DE VIDA NO CUMPLE CON LOS PARAMETROS ESTABLECIDOS POR LA UNIVERSIDAD </t>
  </si>
  <si>
    <t>CAMARGO JIMENEZ</t>
  </si>
  <si>
    <t>MARIA HELENA</t>
  </si>
  <si>
    <t>camargomhc@gmail.com</t>
  </si>
  <si>
    <t>CALLE 2C NO. 53A-59</t>
  </si>
  <si>
    <t>BOGOTA D.C</t>
  </si>
  <si>
    <t>BIOLOGA/UNIVERSIDAD NACIONAL DE COLOMBIA/2000</t>
  </si>
  <si>
    <t>MAGISTER EN BIOQUIMICA/UNIVERSIDAD NACIONAL DE COLOMBIA/2010</t>
  </si>
  <si>
    <t xml:space="preserve">RONDON SALAZAR </t>
  </si>
  <si>
    <t>LILIANA</t>
  </si>
  <si>
    <t>naniron@gmail.com</t>
  </si>
  <si>
    <t xml:space="preserve">CRA 6 BIS A NO 61-17 B/ PRADO ALTO </t>
  </si>
  <si>
    <t>IBAGUE</t>
  </si>
  <si>
    <t>BIOLOGA/ UNIVERSIDAD DEL TOLIMA/2005</t>
  </si>
  <si>
    <t>MAGISTER SCIENTIARUM MENCION MICROBIOLOGIA/INSTITUTO VENEZOLANO DE INVESTIGACIONES CIENTIFICAS (IVIC)/2011</t>
  </si>
  <si>
    <t xml:space="preserve">DOCTORADO/UNIVERSIDAD DE BUENOS AIRES (ARGENTINA)/ EN 2 AÑO DOCTORAL </t>
  </si>
  <si>
    <t>ELECTRONICO</t>
  </si>
  <si>
    <t>MARYEIMY</t>
  </si>
  <si>
    <t>VARON LOPEZ</t>
  </si>
  <si>
    <t>541136282191.</t>
  </si>
  <si>
    <t>(55)1992426473</t>
  </si>
  <si>
    <t>yeimyvar@gmail.com</t>
  </si>
  <si>
    <t xml:space="preserve">RUA DOUTOR PAULO PINTO NO 20-53 VILA INDEPENDENCIA PIRACICABA </t>
  </si>
  <si>
    <t>BRASIL</t>
  </si>
  <si>
    <t>BIOLOGO/UNIVERSIDAD DEL TOLIMA/2004</t>
  </si>
  <si>
    <t>DOCTOR EN CIENCIAS AREADE MICROBIOLOGIA AGRICOLA/UNIVERSIDAD DE SAO PAULO ESCOLA SUPERIOR DE AGRICULTURA LUIZ DE QUEIROZ ESALQ (BRASIL)/2013 PRESENTO CERTIFICADO</t>
  </si>
  <si>
    <t>PEÑA CARCAMO</t>
  </si>
  <si>
    <t>JOSE RAFAEL</t>
  </si>
  <si>
    <t>541136289296.</t>
  </si>
  <si>
    <t>joserafaelpe@gmail.com</t>
  </si>
  <si>
    <t xml:space="preserve">CARRERA 6 BIS A NO 61-17 B/ EL PRADO ALTO  </t>
  </si>
  <si>
    <t>BACTERIOLOGO/UNIVERSIDAD DE SANBUENAVENTURA/2004</t>
  </si>
  <si>
    <t>MAGISTER SCIENTIARUM EN MICROBIOLOGIA/INSTITUTO VENEZOLANO DE INVESTIGACIONES CIENTIFICAS (IVIC) (VENEZUELA )/2011</t>
  </si>
  <si>
    <t>CASTRO MOLINA</t>
  </si>
  <si>
    <t xml:space="preserve">SUSAN LORENA </t>
  </si>
  <si>
    <t>sulcastromo@unal.edu.co</t>
  </si>
  <si>
    <t>CALLE 27 SUR NO 1-59 ESTE</t>
  </si>
  <si>
    <t>BACTERIOLAGA Y LABORATORISTA CLINICO/ UNIVERSIDAD COLEGIO MAYOR DE CUNDINAMARCA /2007</t>
  </si>
  <si>
    <t>MAESTRIA EN MICROBIOLOGIA/UNIVERSIDAD NACIONALDE COLOMBIA/PENDIENTE DE CEREMONIA DE GRADO</t>
  </si>
  <si>
    <t>NO CUMPLE EL PERFIL - EL POSGRADO NO CORRESPONDE AL ÁREA DEL CONCURSO ES EM BIOQUÍMICA Y EL PERFIL EXIGE EN MICROBIOLOGÍA.</t>
  </si>
  <si>
    <t>UNIVERSIDAD FRANCISCO DE PAULA SANTANDER, 360 HORAS CÁTEDRA PARA 0,75 PTOS.
UNIVERSIDAD DEL CORHUILA DOCENTE TIEMPO COMPLETO A Y B DE 2009, A Y B DE 2010, B DE 2011, A Y B DE 2012, A Y B DE 2013 ACTUALMENTE. EXCEDE TOTAL DE PUNTOS.</t>
  </si>
  <si>
    <t>LA EXPERIENCIA DE DOCENCIA INVESTIGADOR DE LA CORHUILA SE TUVO EN CUENTA COMO EXPERIENCIA DOCENTE PPOR HACER PARTE DE LA LABOR DOCENTE. NO REGISTRA EXPERIENCIA PROFESIONAL DIFERENTE.</t>
  </si>
  <si>
    <t>REVISTA PANAMERICANA DE INFECTOOGÍA, NO INDEXADA, 6 AUTORES, AÑO 2011: 0,17 PTOS.
REVISTA CORHUILA - CONOCIMIENTO UH, NO INDEXADA, 2 AUTORES, AÑO 2010: 0,5 PTOS.
REVISTA ELECTRÓNICA DE VETERINARIA, NO INDEXADA, 1 AUTOR, AÑO 2009: 0,5 PTOS. . ARTÍCULO 2 NO INDEXADA, 1 AUTOR, AÑO 2011: 0,5 PTOS.
REVISTA LATINOAMERICANA DE PATLOGÍA CLÍNICA, (MÉXICO), NO INDEXADA, 4 AUTORES, AÑO 2009: 0,25 PTOS.
CONGRESO XXXIX DE ENFERMEDADES RESPIRATORIAS CHILENO, CON MEMORIAS, Y DÍA MUNDIAL DE LA TUBERCOLOSIS NO APLICAN PARA PUNTOS POR EXCEDER LOS ULTIMOS 5 AÑOS.
NO PRESENTA MÁS PRODUCCIÓN SUSCEPTIBLE DE ASIGNACIÓN DE PUNTOS.</t>
  </si>
  <si>
    <t>UNIVERSIDAD DEL ROSARIO, DEL 8 DE NOVIEMBRE DE 2010 AL 24 DE JUNIO DE 2013, SON 947 DÍAS PARA UN TOTAL DE 2,63 PTOS.
PROFESOR ASOCIADO UNIVERSIDAD MILITAR NUEVA GRANADA 8 NOVIEMBRE DE 2004 AL 27 DE NOVIEMBRE DE 2009, SON 1823 DÍAS PARA UN TOTAL DE 5, 06 PUNTOS.
EXCEDE EL TOTAL DE PUNTOS.</t>
  </si>
  <si>
    <t>INVESTIGADOR BECARIO POSDOCTORAL, UNIVERSIDAD DE SAN LUIS, 1° NOVIEMBRE DE 1999 A DICIEMBRE 31 DE 2002, SON 1140 DÍAS PARA UN TOTAL DE 3,17 PTOS.
INSTITUTO DE INVESTIGACIÓN BIOMÉDITA DE SEATTLE, INVESTIGADOR POSDOCTORAL ENTRE OCTUBRE DE 1996 NOVIEMBRE DE 1997. 1 AÑO, SON 1 PTO.
MINISTERIO DE SALUD EN EL LABORATORIO Y GRUPO DE INVESTIGACIÓN EN BIOLOGÍA DEL CANCER ENTRE MAYO 5 DE 1991 Y 3 DE AGOSTO DE 1992, SON 448 DÍAS PARA UN TOTAL DE 1,24 PTOS.
EXCEDE PUNTOS POR EXPERIENCIA PROFESIONAL.</t>
  </si>
  <si>
    <t>LA PRODUCCIÓN DE LOS AÑOS 1990, 1996 Y 1999 NO APLICA PARA ASIGNACIÓN DE PUNTOS EXCEDE LOS ULTIMOS 5 AÑOS. DE LAS PUBLICACIONES SOMETIDAS EN EL AÑO 2014 NO SON SUSCEPTIBLES DE PUNTUAR SOLO SE RECONOCEN LAS YA PUBLICADAS.</t>
  </si>
  <si>
    <t>COLCEMED DICIEMBRE 1 DE 1997 A SEPTIEMBRE 31 DE 1998, SON 300 DÍAS PARA 0,83 PTOS.
FENAVI (FENAVI-ICA) BACTERIOLOGO EN PROYECTOS: AGOSTO 1 DE 2002 A MAYO 21 DE 2003, MAYO 22 A DICIEMBRE 31 DE 2003, ENERO 21 A DICIEMBRE 31 DE 2004, PARA 879 DÍAS Y UN TOTAL DE 2,44 PTOS.
DEL CERTIFICADO DE LA UNIVERSIDAD NACIONAL DE COLOMBIA DEL DEPARTAMENTO DE FARMACIA NO ESTABLECE EL PEREÍODO DE VINCULACIÓN POPR LO CUAL NO SE PUEDEN ASIGNAR PUNTOS. 
ASEBIOL LTDA, NO ANEXA CERTIFICADO. NO SE ASIIGNAN PUNTOS.</t>
  </si>
  <si>
    <t>UNIVERSIDAD MILITAR NUEVA GRANADA 140 HORAS, DOCENTE CÁTEDRA SON 0,29 PTOS.
UNIVERSIDAD JUAN N CORPAS, DOCENTE OCASIONAL MEDIO TIEMPO, SEMESTRE B DE 2008 SON 0,25 PTOS. SEMESTRE A DE 2009, SON 0,25 PTOS.
UNIVERSIDAD DE BOYACÁ, SEMESTRE B DE 2006, DOCENTE TIEMPO COMPLETO: 0,5 PTOS.</t>
  </si>
  <si>
    <t>REGISTRA ARTÍCULO EN REVISTA AVIAN DISEASE DE LOS AÑOS 2004 Y 2011 PERO NO LOS ANEXA. NO SE RECONOCE NINGUNO DE LOS DOS EL DE 2004 POR EXCEDER LOS ULTIMOS 5 AÑOS Y EL DEL AÑO 2011 POR NO ANEXAR EL DOCUMENTO. LAS PONENCIAS SON DE AÑOS ANTERIORES AL 2009 ES DECIR TAMBIEN EXCEDEN EL MÁSXIMO DE LOS ULTIMOS 5 AÑOS. NO REGISTRA MÁS PRODUCCIÓN.</t>
  </si>
  <si>
    <t>ESTUDIOS DE DOCTOR EN BIOTECNOLOGIA/UNIVERSIDAD DE ANTIOQUIA/ PENDIENTE CEREMONIA DE GRADUACION</t>
  </si>
  <si>
    <t>UNIVERSIDAD CHALMERS, NO REGISTRA CERTIFICADO, SOLO EL DE ACEPTACIÓN.
CENICAÑA DEL 2 DE OCTUBRE DE 2008 AL 15 DE ENERO DE 2012, SON 1184 DÍAS PARA 3,29 PTOS
CORPORACIONES BIOLOGÓGICAS DE MEDELLÍN DESDE 2 DE MARZO DE 2005 A 31 JULIO DE 2007, SON 869 DÍAS PARA 2,42 PTOS.
EXCEDE EL TOTAL DE PUNTOS</t>
  </si>
  <si>
    <t>UNIVERSIDAD TECNOLÓGIA DE PEREIRA, CATEDRA SIN PERIODO NO SE RECONOCEN.
INSTITUTO DE QUÍMICA DE LA UNIVERSIDAD DE ANTIOQUIA, NO REGISTRA HORAS  NI PERIODOS.
POLITECNICO COLOMBIANO JAIME ISAZA HORAS CÁTEDRA SON 277 HORAS PARA 0,58 PTOS.
UNIVERSIDAD DE ANTIOQUIA - QUIMICA FARMACEÚTICA: 360 HORAS PARA 0,75 PTOS.
UNIVERSIDAD DE ANTIOQUIA CÁTEDRA 380 HORAS PARA 0,79 PTOS.
LA CERTIFICACIÓN DEL SENA NO APLICA COMO EXPERIENCIA EN DOCENCIA UNIVERSITARIA.
NO PRESENTA MÁS CERTIFICADOS.</t>
  </si>
  <si>
    <t>LABORATORIO ESPECIALIZADO CLINICO Y TOXICOLOGICO 1 DE MARZO A SEPTIEMBRE 30 DE 2001, SON 0,5 PTOS.
URDROCOM LTDA. NO ESTABLECE FECHAS DE INICIO Y FINALIZACIÓN DE LABORES NO APLICA.
CLINICA VILLA DE SAN CARLOS 1 DE OCTUBRE DE 1995 AL 15 DE SEPTIEMBRE DE 1998  SON 1065 DÍAS PARA 2,96 PTOS.
HOSPITAL INTEGRADO SAN ANTONIO BOLIVAR SANTANDER, ENTRE SEPTIEMBRE 28 DE 1992 AL 28 DE ABRIL DE 1993, SON 211 DÍAS PARA 0,59 PTOS.</t>
  </si>
  <si>
    <t>UNIVERSIDAD COOPEREATIVA DE COLOMBIA, DOCENTE CATEDRÁTICO, NO APLICA DADO QUE LA CONSTANCIA NO ESTABLECE LAS HORAS CÁTEDRA, NI PERIODOS DE ORIENTACIÓN DE LAS ASIGNATURAS.
EL INSTITUTO DE CAPACITACIÓN TÉCNICO NO APLICA DADO QUE NO ES EXPERIENCIA EN DOCENCIA UNIVERSITARIA.
NO REGISTRA MÁS EXPERIENCIA DOCENTE.</t>
  </si>
  <si>
    <t>NO REGISTRA NI SOPORTA PRODUCCIÓN INTELECTUAL. NO SE ASIGNANA PUNTOS.</t>
  </si>
  <si>
    <t>ARTÍCULO EN REVISTA TECNICAÑA, DEL AÑO 2009, NO INDEXADA, AUTORES 5, SON 0,25 PTOS.
PUBLICACIÓN EN MEMORIAS DE CONGRESO NACIONAL ATALAC, DEL AÑO 2012, 4 AUTORES SON 0,25 PTOS POR EL PRIMER ARTÍCULO Y 0,25 PTOS POR EL SENGUNDO ARTÍCULO DEL CONGRESO. 
EVENTO INTEERNACIONAL SOBRE HERRAMIENTAS PARA LA IDENTIFICACIÓN DE LEVADURAS DEE INTERES INDUSTRIAL, UNIVERSIDAD DEL VALLE CON PUBLLICACI´´ON DE MEMORIAS, AUTORES 5 AUTORES, AÑO 2010, SON 0,25 PTOS. 
LOS DE MAS CERTIFICADOS NO ANEXAN PUBLICACIÓN DE LAS MEMORIAS POR LO TANTO NO SE ASIGNANA PUNTOS.
PREMIO A LA INVESTIGACIÓN DE MAYOR IMPACTO EN EL AÑO, DECRETO 1824 DE 2007, ÚNICO AUTOR, NO ES POSIBLE RECONOCERLO POR EXCEDER LOS ULTIMOS 5 AÑOS.
LAS DISTINCIONES DE TESIS NO SON PREMIOS DE CONFORMIDAD CON LO ESTABLECIDO EN EL DECRETO 1279 DE 2002. NO SE ASIGNAN PUNTOS POR ESTE CONCEPTO.</t>
  </si>
  <si>
    <t>LABORATORIO, INTITUTO OSWALDO CRUZ, EN RIO DE JAMEIRO, ENTRE EL 6 DE JUNIO AL 8 DE AGOSTO DE 2010, COMO INVESTIGADOR, SON 63 DÍAS PARA 0,18 PTOS.
LAS CERTIFICACIONES DE PONENCIAS Y CONFERENCIAS NO APLICAN COMO CERTIFICADOS DE EXPERIENCIA. LA EXPERIENCIA DEBÍA CERTIFICARSE DE ACUERDO COMO LO ESTABLEN OS TÉRMINOS DE REFERENCIA DE LA CONVOCATORIA.</t>
  </si>
  <si>
    <t>NO SE EVIDENCIAN NI ANEXAN LOS CERTIFICADOS DE LA EXPERIENCIA DOCENTE QUE REGISTRA EN LA HOJA DE VIDA, SIN LOS DEBIDOS SOORTES NO ES PROCEDENTE ASIGNAR PUNTOS.</t>
  </si>
  <si>
    <t>REVISTA PLOS ONE, ARTÍCULO 2014, AUTORES 5, CATEGORÍA A1: 2 PTOS.
MEMORIAS DO INSTITUTO OSWALDO CRUZ, (BRASIL), 2010, AUTORES 3, CATEGORÍA A1: 4 PTOS.
REVISTA COLOMBIANA DE ENTOMOLOGÍA, 3 AUTORES, AÑO 2009, SON 4 PTOS. 
EXCEDE EL TOTAL DE PUNTOS.</t>
  </si>
  <si>
    <t xml:space="preserve">LABORATORIO GENÉTICA MOLCULAR IVIC: DE JULIO 1 DE 2008 AL 30 DE JUNIO DE 2009: UN AÑO 1 PTO.
LOS DEMÁS CERTIFICADOS QUE ANEXA ESCANEADOS NO CUMPLEN CON LOS REQUISITOS EXIGIDOS EN LOS TÉRMINOS DE REFERNCIA DE LA CONVOCATORIA. ADEMÁS HAN SIDO REMITIDOS DE MANERA ILEGIBLE MUCHAS DE ELLAS NO ES POSIBLE LEER POR EL INADECUADO ESCANEO Y ALGUNAS DE ELLAS NO ESTABLECEN HORAS, DÍAS Y PERÍODOS DE CONTRATACIÓN SEGÚN CADA CASO. POR ELLO NO ES POSIBLE ASIGNAR PUNTOS. </t>
  </si>
  <si>
    <t>LA EXPERIENCIA QUE CERTIFICA EN LA UNIVERSIDAD DE BUENOS AIRES NO ESTABLECE HORAS DE CÁTEDRA. POR ELLO NO ES PROCEDENTE ASIGNAR PUNTOS.</t>
  </si>
  <si>
    <t>REVISTA APPLIED AND ENVIRONMENTAL MICROBIOLOGY, 4 AUTORES, REVISTA HOMOLOGADA, CATEGORÍA A1: 2 PTOS.
REVISTA JOURNAL OF CLINICAL MICROBIOLOGY, 6 AUTORES, REVISTA HOMOLOGADA, CATEGORÍA A1, SON 1,33 PTOS.
PONENCIA EN EVENTO NACIONAL, 4 AUTORES, V JORNADA DE FONCIT, AÑO 2009: 0,1 PTO.
V CONGRESO MEXICANO DE MICOBACTERIAS, EVENTO INTERNACIONAL, 8 AUTORES, AÑO 2010, SON 1,25 PTOS.
IV REUNION DE LA SOCIEDAD LATINOAMERICANA DE TUBERCULOSIS Y OTRAS MICOBACTERIOSIS, AÑO 2009, EVENTO INTERNACIONAL, AUTORES 4, SON 0,25 PTOS.
DEL 3 ENCUENTRO INTERNCAIONAL DE ENFERMEDADES OLVIDADAS NO SE ANEXAN LA PUBLICACI´´ON DE LAS MEMORIAS DEL EVENTO, NO SE ASIGNAN PUNTOS.
NO SE REGISTRAN NI ANEXAN MÁS DOCUEMNTOS POR ESTE CONCEPTO.
LA PRODUCCIÓN ANTERIOR AL AÑO 2009 NO ES SUSCEPTIBLE DE ASIGNACIÓN DE PUNTOS.</t>
  </si>
  <si>
    <t>MAGISTER EN CIENCIAS AREA DE CONCENTRACION MICROBIOLOGIA AGRICOLA/UNIVERSIDAD DE LAVRAS (BRASIL)/2010</t>
  </si>
  <si>
    <t>SENA REGIONAL CALDAS, PRESTACIÓN DE SERVICIO DEL 6 DE OCTUBRE AL 19 DE DICIEMBRE DE 2004, 21 AL 30 DE DICIEMBRE DE 2005, 11 DE ENERO AL 30 DE AGOSTO DE 2005, 5 DE SEPTIEMBRE AL 28 DE DICIEMBRE DE 2005, 23 DE ENERO AL 28 DE AGOSTO DE 2006 CORRESPONDE A 674 DÍAS EQUIVALENTE A 1, 87 PTOS.
NIOO - INSTITUTO DE ECOLOGÍA, DESDE 1 DE ABRIL DE 2012 A DICIEMBRE 30 DE 2012, CORRESPONDE A 270 DÍAS EQUIVALENTE A 0,75 PTOS.</t>
  </si>
  <si>
    <t>UNIVERSIDAD DE SAO PABLO, B DE 2011, 90 HORAS EQUIVALENTE A 0,19 PTOS.
NO REGISTRA MÁS EXPERIENCIA DOCENTE.</t>
  </si>
  <si>
    <t xml:space="preserve">PLOS ONE, REVISTA HOMOLOGADA, 11 AUTORES, AÑO 2012, SON 0,73 PTOS.
REVISTA ECOTOXICOLOGY, 10 AUTORES, REVISTA HOMOLOGADA,  CATEGORÍA A1, SON 0,8 PTOS.
REVISTA NVIRONMENTAL MICROBIOLOGY, REVISTA HOMOLOGADA, CATEGORÍA A1, 7 AUTORES SON 1,14 PTOS.
LA PONENCIA NO LE ANEXÓ LA PUBLICACIÓN DE LAS MEMORIAS NO SE ASIGNAN PUNTOS.
NO PRESENTA MÁS PRODUCCIÓN INTELECTUAL. </t>
  </si>
  <si>
    <t>ESTUDIOS DE DOCTORADO EN QUIMICA BIOLOGICA/UNIVERSIDAD DE BUENOS AIRES(ARGENTINA) 2 AÑOS EN CURSO , SIN CERTIFICADO.</t>
  </si>
  <si>
    <t>EL REGISTRO DE EXPERIENCIA COMO JOVEN INVESTIGADOR DE COLCIENCIAS NO ANEXA CERTIFICADO SEGÚN LOS TÉRMINOS DE REFERENCIA DE LA CONVOCATORIA. NO SE ANEXA TAMPOCO EL CERTIFICADO DE LA EXPERIENCIA REGISTRADA DE LA UNIVERSIDAD DE CÓRDOBA.</t>
  </si>
  <si>
    <t xml:space="preserve">LA EXPERIENCIA QUE REGISTRA DE LA ESCUELA DENTAL TÉCNICA NO SE ANEXA EL RESPECTIVO CERTIFICADO QUE LO ACREDITE COMO SE SOLICITA EN LOS TÉRMINOS DE REFERENCIA DE LA CONVOCATORIA.  </t>
  </si>
  <si>
    <t>DE LOS ARTÍCULOS QUE REGISTTRA EN EL FORMASTO DE HOJA DE VIDA TODOS SON ANTERIORES AL AÑO 2009 ES DECIR QUE EXCEDEN LOS ULTIMOS 5 AÑOS. NO APLICAN.
MEMORIAS DE 2006 NO APLICAN POPR EXCEDER LOS ULTIMOS 5 AÑOS Y LAS DEMÁS NO ENVÍA LA PUBLICACIÓN DE LAS MEMORIAS EN LOS EVENTOS. NO ES PROCEDENTE ASIGNAR PUNTOS.</t>
  </si>
  <si>
    <t>NO CUMPLE EL PERFIL - EL CERTIFICADO QUE PRESENTA DE LA MAESTRÍA NO CUMPLE CON LOS REQUISITOS Y TERMINOS DE REFERENCIA DE LA CONVOCATORIA - NO SE CONOCE SI CUMPLE EN SU TOTALIDAD CON LOS REQUISITOS DE LA MAESTRÍA PARA OBTENCIÓN DEL TÍTULO.</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</si>
  <si>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</si>
  <si>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</si>
  <si>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</si>
  <si>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</si>
  <si>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</si>
  <si>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</si>
  <si>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</si>
  <si>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</si>
  <si>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</si>
  <si>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</si>
  <si>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</si>
  <si>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PRESELECCIONADO</t>
  </si>
  <si>
    <t>VAC/BENÍTEZ/YOLANDA O.</t>
  </si>
  <si>
    <t xml:space="preserve">                                                      EVALUACIÓN DE LAS HOJAS DE VIDA PARA EL CUMPLIMIENTO DEL PERFIL DE LOS ASPIRANTES AL CÓDIGO DE CONCURSO C-O-07-1</t>
  </si>
  <si>
    <t>BACTERIÓLOGO, MICROBIÓLOGO O BIÓLOGO, CON MAESTRÍA O DOCTORADO EN CIENCIAS AFINES A LA MICROBIOLOGÍA, CON EXPERIENCIA MÍNIMA DE UN AÑO EN DOCENCIA UNIVERSITARIA O INVESTIGATIVA EN EL ÁREA.</t>
  </si>
  <si>
    <t xml:space="preserve">SALAZAR BUITRAGO NELSON ARTURO </t>
  </si>
  <si>
    <t>MAGISTER BIOLOGIA MOLECULAR / INSTITUTO CIENTIFICO WEIZMANN (REHOVOT ISRAEL)1990
Ph.D. PARASITOLOGIA MOLECULAR/ UNIVERSIDAD DE LONDRES ESCUELA DE HIGIENE Y MEDICINA TROPICAL /1996</t>
  </si>
  <si>
    <t>VIVERO GOMEZ  RAFAEL JOSE</t>
  </si>
  <si>
    <t>MAGISTER EN BIOLOGIA/UNIVERSIDAD DE ANTIOQUIA/2011
CANDIDATO A DOCTORADO EN BIOTECNOLOGIA/ UNIVERSIDAD NACIONAL DE COLOMBIA</t>
  </si>
  <si>
    <t>VASQUEZ CASTILLO JORGE ALBERTO</t>
  </si>
  <si>
    <t>MASTER EN BIOTECNOLOGIA/UNIVERSIDAD DE ANTIOQUIA/2007
ESTUDIOS DE DOCTOR EN BIOTECNOLOGIA/UNIVERSIDAD DE ANTIOQUIA/ PENDIENTE CEREMONIA DE GRADUACION</t>
  </si>
  <si>
    <t>VARON LOPEZ MARYEIMY</t>
  </si>
  <si>
    <t xml:space="preserve">MAGISTER EN CIENCIAS AREA DE CONCENTRACION MICROBIOLOGIA AGRICOLA/UNIVERSIDAD DE LAVRAS (BRASIL)/2010
DOCTOR EN CIENCIAS AREADE MICROBIOLOGIA AGRICOLA/UNIVERSIDAD DE SAO PAULO ESCOLA SUPERIOR DE AGRICULTURA LUIZ DE QUEIROZ ESALQ (BRASIL)/2013 </t>
  </si>
  <si>
    <t>RONDON SALAZAR LILIANA</t>
  </si>
  <si>
    <t xml:space="preserve">MAGISTER SCIENTIARUM MENCION MICROBIOLOGIA/INSTITUTO VENEZOLANO DE INVESTIGACIONES CIENTIFICAS (IVIC)/2011
DOCTORADO/UNIVERSIDAD DE BUENOS AIRES (ARGENTINA)/ EN 2 AÑO DOCTORAL </t>
  </si>
  <si>
    <t>RODRIGUEZ VILLAMIZAR IRLENE EVELYNE</t>
  </si>
  <si>
    <t>ALVAREZ GUERRERO GUILLERMO JR</t>
  </si>
  <si>
    <t>ESPECIALISTA EN CIENCIA Y TECNOLOGIA DE ALIMENTOS/ UNIVERSIDAD NACIONAL /2007
MAGISTER EN MICROBIOLOGIA/PONTIFICIA UNIVERSIDAD JAVERIANA /2002</t>
  </si>
  <si>
    <t>QUINTERO ACEVEDO LUZ EMERITA</t>
  </si>
  <si>
    <t>PEÑA CARCAMO JOSE RAFAEL</t>
  </si>
  <si>
    <t>MAGISTER SCIENTIARUM EN MICROBIOLOGIA/INSTITUTO VENEZOLANO DE INVESTIGACIONES CIENTIFICAS (IVIC) (VENEZUELA /2011
ESTUDIOS DE DOCTORADO EN QUIMICA BIOLOGICA/UNIVERSIDAD DE BUENOS AIRES(ARGENTINA) 2 AÑOS EN CURSO , SIN CERTIFICADO.</t>
  </si>
  <si>
    <r>
      <t xml:space="preserve">NO PRESELECCIONADO
</t>
    </r>
    <r>
      <rPr>
        <sz val="9"/>
        <rFont val="Arial"/>
        <family val="2"/>
      </rPr>
      <t>A PESAR DE CUMPLIR EL PERFIL NO ALCANZÓ EL PUNTAJE MÍNIMO REQUERIDO PARA PRESELECCIÓN (LITERAL B), ARTÍCULO 8 DEL ACUERDO 039 DE 2008)</t>
    </r>
  </si>
  <si>
    <t>CAMARGO JIMENEZ MARIA HELENA</t>
  </si>
  <si>
    <t>CASTRO MOLINA SUSAN LORENA</t>
  </si>
  <si>
    <r>
      <t xml:space="preserve">NO PRESELECCIONADO
</t>
    </r>
    <r>
      <rPr>
        <sz val="9"/>
        <rFont val="Arial"/>
        <family val="2"/>
      </rPr>
      <t>EL TÍTULO DE POSGRADO NO CORRESPONDE AL REQUERIDO EN EL PERFIL</t>
    </r>
  </si>
  <si>
    <r>
      <t xml:space="preserve">NO PRESELECCIONADO
</t>
    </r>
    <r>
      <rPr>
        <sz val="9"/>
        <rFont val="Arial"/>
        <family val="2"/>
      </rPr>
      <t xml:space="preserve">EL CERTIFICADO QUE PRESENTA DE LA MAESTRÍA NO CUMPLE CON LOS REQUISITOS Y TERMINOS DE REFERENCIA DE LA CONVOCATORIA </t>
    </r>
  </si>
  <si>
    <t>6</t>
  </si>
  <si>
    <t>1</t>
  </si>
  <si>
    <t>7</t>
  </si>
  <si>
    <t>3</t>
  </si>
  <si>
    <t>8</t>
  </si>
  <si>
    <t>2</t>
  </si>
  <si>
    <t>10</t>
  </si>
  <si>
    <t>5</t>
  </si>
  <si>
    <t>4</t>
  </si>
  <si>
    <t>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</si>
  <si>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</si>
  <si>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</si>
  <si>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</si>
  <si>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</si>
  <si>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</si>
  <si>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</si>
  <si>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</si>
  <si>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</si>
  <si>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</si>
  <si>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</si>
  <si>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</si>
  <si>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</si>
  <si>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</si>
  <si>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</si>
  <si>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</si>
  <si>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</si>
  <si>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</si>
  <si>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</si>
  <si>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</si>
  <si>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</si>
  <si>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</si>
  <si>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</si>
  <si>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</si>
  <si>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</si>
  <si>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</si>
  <si>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</si>
  <si>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</si>
  <si>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</si>
  <si>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</si>
  <si>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</si>
  <si>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</si>
  <si>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</si>
  <si>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</si>
  <si>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</si>
  <si>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</si>
  <si>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</si>
  <si>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</si>
  <si>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</si>
  <si>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</si>
  <si>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</si>
  <si>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MICROBIOLOGA CON ENFASIS EN ALIMENTOS /UNIVERSIDAD DE PAMPLONA /2001</t>
  </si>
  <si>
    <t>MAGISTER EN MICROBIOLOGIA/PONTIFICIA UNIVERSIDAD JAVERIANA /1998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</si>
</sst>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2"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Narrow"/>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FFFF00"/>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69">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0" fontId="26" fillId="0"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9" fillId="0" borderId="0" xfId="0" applyFont="1" applyBorder="1" applyAlignment="1">
      <alignment horizontal="center"/>
    </xf>
    <xf numFmtId="0" fontId="9" fillId="6" borderId="1" xfId="4" applyFont="1" applyFill="1" applyBorder="1" applyAlignment="1">
      <alignment horizontal="center" vertical="center" wrapText="1"/>
    </xf>
    <xf numFmtId="0" fontId="17" fillId="6" borderId="1" xfId="4" applyFont="1" applyFill="1" applyBorder="1" applyAlignment="1">
      <alignment horizontal="center" vertical="center" wrapText="1"/>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4" fontId="7" fillId="0" borderId="52" xfId="1" applyNumberFormat="1" applyFont="1" applyFill="1" applyBorder="1" applyAlignment="1" applyProtection="1">
      <alignment horizontal="justify" vertical="center" wrapText="1"/>
    </xf>
    <xf numFmtId="4" fontId="9" fillId="0" borderId="21"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30" fillId="0" borderId="46" xfId="4" applyNumberFormat="1" applyFont="1" applyBorder="1" applyAlignment="1">
      <alignment horizontal="center" vertical="center" wrapText="1"/>
    </xf>
    <xf numFmtId="2" fontId="30" fillId="0" borderId="7" xfId="4" applyNumberFormat="1" applyFont="1" applyBorder="1" applyAlignment="1">
      <alignment horizontal="center" vertical="center" wrapText="1"/>
    </xf>
    <xf numFmtId="2" fontId="30" fillId="0" borderId="52" xfId="4" applyNumberFormat="1" applyFont="1" applyBorder="1" applyAlignment="1">
      <alignment horizontal="center" vertical="center" wrapText="1"/>
    </xf>
    <xf numFmtId="0" fontId="27" fillId="0" borderId="0" xfId="0" applyFont="1" applyBorder="1" applyAlignment="1">
      <alignment horizontal="center"/>
    </xf>
    <xf numFmtId="0" fontId="28" fillId="0" borderId="0" xfId="0" applyFont="1" applyBorder="1" applyAlignment="1">
      <alignment horizontal="center"/>
    </xf>
    <xf numFmtId="0" fontId="9" fillId="6" borderId="61" xfId="4" applyFont="1" applyFill="1" applyBorder="1" applyAlignment="1">
      <alignment horizontal="center" vertical="center" wrapText="1"/>
    </xf>
    <xf numFmtId="0" fontId="9" fillId="6" borderId="64" xfId="4" applyFont="1" applyFill="1" applyBorder="1" applyAlignment="1">
      <alignment horizontal="center" vertical="center" wrapText="1"/>
    </xf>
    <xf numFmtId="0" fontId="9" fillId="6" borderId="13" xfId="4" applyFont="1" applyFill="1" applyBorder="1" applyAlignment="1">
      <alignment horizontal="center" vertical="center" wrapText="1"/>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9" fillId="6" borderId="3" xfId="4" applyFont="1" applyFill="1" applyBorder="1" applyAlignment="1">
      <alignment horizontal="center" vertical="center" wrapText="1"/>
    </xf>
    <xf numFmtId="2" fontId="8" fillId="6" borderId="2" xfId="4" applyNumberFormat="1" applyFont="1" applyFill="1" applyBorder="1" applyAlignment="1">
      <alignment horizontal="center" vertical="center" wrapText="1"/>
    </xf>
    <xf numFmtId="2" fontId="8" fillId="6"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2</xdr:col>
      <xdr:colOff>771525</xdr:colOff>
      <xdr:row>2</xdr:row>
      <xdr:rowOff>171450</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23241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eimyvar@gmail.com" TargetMode="External"/><Relationship Id="rId3" Type="http://schemas.openxmlformats.org/officeDocument/2006/relationships/hyperlink" Target="mailto:alvarex7412@yahoo.es" TargetMode="External"/><Relationship Id="rId7" Type="http://schemas.openxmlformats.org/officeDocument/2006/relationships/hyperlink" Target="mailto:naniron@gmail.com" TargetMode="External"/><Relationship Id="rId2" Type="http://schemas.openxmlformats.org/officeDocument/2006/relationships/hyperlink" Target="mailto:salazarnelson@gmail.com" TargetMode="External"/><Relationship Id="rId1" Type="http://schemas.openxmlformats.org/officeDocument/2006/relationships/hyperlink" Target="mailto:erodriguezvster@gmail.com" TargetMode="External"/><Relationship Id="rId6" Type="http://schemas.openxmlformats.org/officeDocument/2006/relationships/hyperlink" Target="mailto:camargomhc@gmail.com" TargetMode="External"/><Relationship Id="rId11" Type="http://schemas.openxmlformats.org/officeDocument/2006/relationships/printerSettings" Target="../printerSettings/printerSettings1.bin"/><Relationship Id="rId5" Type="http://schemas.openxmlformats.org/officeDocument/2006/relationships/hyperlink" Target="mailto:luqa19@hotmail.com" TargetMode="External"/><Relationship Id="rId10" Type="http://schemas.openxmlformats.org/officeDocument/2006/relationships/hyperlink" Target="mailto:sulcastromo@unal.edu.co" TargetMode="External"/><Relationship Id="rId4" Type="http://schemas.openxmlformats.org/officeDocument/2006/relationships/hyperlink" Target="mailto:jorvasco1@gmail.com" TargetMode="External"/><Relationship Id="rId9" Type="http://schemas.openxmlformats.org/officeDocument/2006/relationships/hyperlink" Target="mailto:joserafaelpe@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topLeftCell="A4" zoomScale="70" zoomScaleNormal="70" workbookViewId="0">
      <selection activeCell="L11" sqref="L11"/>
    </sheetView>
  </sheetViews>
  <sheetFormatPr baseColWidth="10" defaultRowHeight="16.5" x14ac:dyDescent="0.3"/>
  <cols>
    <col min="1" max="1" width="4.28515625" style="3"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14" t="s">
        <v>98</v>
      </c>
      <c r="B1" s="215"/>
      <c r="C1" s="215"/>
      <c r="D1" s="215"/>
      <c r="E1" s="215"/>
      <c r="F1" s="215"/>
      <c r="G1" s="215"/>
      <c r="H1" s="215"/>
      <c r="I1" s="215"/>
      <c r="J1" s="215"/>
      <c r="K1" s="215"/>
      <c r="L1" s="215"/>
      <c r="M1" s="215"/>
      <c r="N1" s="215"/>
      <c r="O1" s="215"/>
      <c r="P1" s="215"/>
      <c r="Q1" s="215"/>
      <c r="R1" s="215"/>
      <c r="S1" s="215"/>
      <c r="T1" s="215"/>
      <c r="U1" s="215"/>
      <c r="V1" s="215"/>
      <c r="W1" s="215"/>
      <c r="X1" s="215"/>
      <c r="Z1" s="121">
        <f>COUNTA(C:C)-1</f>
        <v>11</v>
      </c>
    </row>
    <row r="2" spans="1:26" ht="17.25" thickBot="1" x14ac:dyDescent="0.35">
      <c r="A2" s="214" t="s">
        <v>99</v>
      </c>
      <c r="B2" s="215"/>
      <c r="C2" s="215"/>
      <c r="D2" s="215"/>
      <c r="E2" s="215"/>
      <c r="F2" s="215"/>
      <c r="G2" s="215"/>
      <c r="H2" s="215"/>
      <c r="I2" s="215"/>
      <c r="J2" s="215"/>
      <c r="K2" s="215"/>
      <c r="L2" s="215"/>
      <c r="M2" s="215"/>
      <c r="N2" s="215"/>
      <c r="O2" s="215"/>
      <c r="P2" s="215"/>
      <c r="Q2" s="215"/>
      <c r="R2" s="215"/>
      <c r="S2" s="215"/>
      <c r="T2" s="215"/>
      <c r="U2" s="215"/>
      <c r="V2" s="215"/>
      <c r="W2" s="215"/>
      <c r="X2" s="215"/>
      <c r="Z2" s="1" t="str">
        <f>IF(RIGHT(LEFT(A2,FIND("-",A2)+1),1)="P","PLANTA","OCASIONAL")</f>
        <v>OCASIONAL</v>
      </c>
    </row>
    <row r="3" spans="1:26" s="1" customFormat="1" ht="13.5" customHeight="1" thickBot="1" x14ac:dyDescent="0.25">
      <c r="A3" s="218" t="s">
        <v>93</v>
      </c>
      <c r="B3" s="208" t="s">
        <v>91</v>
      </c>
      <c r="C3" s="208" t="s">
        <v>92</v>
      </c>
      <c r="D3" s="208" t="s">
        <v>89</v>
      </c>
      <c r="E3" s="208" t="s">
        <v>90</v>
      </c>
      <c r="F3" s="208" t="s">
        <v>0</v>
      </c>
      <c r="G3" s="208" t="s">
        <v>1</v>
      </c>
      <c r="H3" s="208" t="s">
        <v>2</v>
      </c>
      <c r="I3" s="211" t="s">
        <v>3</v>
      </c>
      <c r="J3" s="221" t="s">
        <v>4</v>
      </c>
      <c r="K3" s="222"/>
      <c r="L3" s="222"/>
      <c r="M3" s="223"/>
      <c r="N3" s="208" t="s">
        <v>5</v>
      </c>
      <c r="O3" s="208" t="s">
        <v>88</v>
      </c>
      <c r="P3" s="208" t="s">
        <v>6</v>
      </c>
      <c r="Q3" s="216" t="s">
        <v>16</v>
      </c>
      <c r="R3" s="216" t="s">
        <v>17</v>
      </c>
      <c r="S3" s="216" t="s">
        <v>18</v>
      </c>
      <c r="T3" s="216" t="s">
        <v>19</v>
      </c>
      <c r="U3" s="216" t="s">
        <v>20</v>
      </c>
      <c r="V3" s="216" t="s">
        <v>21</v>
      </c>
      <c r="W3" s="216" t="s">
        <v>22</v>
      </c>
      <c r="X3" s="211" t="s">
        <v>96</v>
      </c>
    </row>
    <row r="4" spans="1:26" s="1" customFormat="1" ht="15.75" customHeight="1" thickBot="1" x14ac:dyDescent="0.25">
      <c r="A4" s="219"/>
      <c r="B4" s="209"/>
      <c r="C4" s="209"/>
      <c r="D4" s="209"/>
      <c r="E4" s="209"/>
      <c r="F4" s="209"/>
      <c r="G4" s="209"/>
      <c r="H4" s="209"/>
      <c r="I4" s="212"/>
      <c r="J4" s="211" t="s">
        <v>7</v>
      </c>
      <c r="K4" s="123"/>
      <c r="L4" s="123" t="s">
        <v>8</v>
      </c>
      <c r="M4" s="124"/>
      <c r="N4" s="209"/>
      <c r="O4" s="209"/>
      <c r="P4" s="209"/>
      <c r="Q4" s="217"/>
      <c r="R4" s="217"/>
      <c r="S4" s="217"/>
      <c r="T4" s="217"/>
      <c r="U4" s="217"/>
      <c r="V4" s="217"/>
      <c r="W4" s="217"/>
      <c r="X4" s="212"/>
    </row>
    <row r="5" spans="1:26" s="1" customFormat="1" ht="13.5" customHeight="1" thickBot="1" x14ac:dyDescent="0.25">
      <c r="A5" s="220"/>
      <c r="B5" s="210"/>
      <c r="C5" s="210"/>
      <c r="D5" s="210"/>
      <c r="E5" s="210"/>
      <c r="F5" s="210"/>
      <c r="G5" s="210"/>
      <c r="H5" s="210"/>
      <c r="I5" s="213"/>
      <c r="J5" s="213"/>
      <c r="K5" s="124" t="s">
        <v>85</v>
      </c>
      <c r="L5" s="126" t="s">
        <v>86</v>
      </c>
      <c r="M5" s="126" t="s">
        <v>87</v>
      </c>
      <c r="N5" s="210"/>
      <c r="O5" s="210"/>
      <c r="P5" s="210"/>
      <c r="Q5" s="217"/>
      <c r="R5" s="217"/>
      <c r="S5" s="217"/>
      <c r="T5" s="217"/>
      <c r="U5" s="217"/>
      <c r="V5" s="217"/>
      <c r="W5" s="217"/>
      <c r="X5" s="213"/>
    </row>
    <row r="6" spans="1:26" s="1" customFormat="1" ht="38.25" x14ac:dyDescent="0.2">
      <c r="A6" s="205" t="s">
        <v>249</v>
      </c>
      <c r="B6" s="130" t="s">
        <v>94</v>
      </c>
      <c r="C6" s="125">
        <v>60263136</v>
      </c>
      <c r="D6" s="125" t="s">
        <v>100</v>
      </c>
      <c r="E6" s="175" t="s">
        <v>101</v>
      </c>
      <c r="F6" s="125">
        <v>3134502873</v>
      </c>
      <c r="G6" s="127" t="s">
        <v>102</v>
      </c>
      <c r="H6" s="125" t="s">
        <v>103</v>
      </c>
      <c r="I6" s="125" t="s">
        <v>104</v>
      </c>
      <c r="J6" s="125" t="s">
        <v>299</v>
      </c>
      <c r="K6" s="125" t="s">
        <v>97</v>
      </c>
      <c r="L6" s="125" t="s">
        <v>105</v>
      </c>
      <c r="M6" s="125" t="s">
        <v>103</v>
      </c>
      <c r="N6" s="125">
        <v>59</v>
      </c>
      <c r="O6" s="125" t="s">
        <v>95</v>
      </c>
      <c r="P6" s="128"/>
      <c r="Q6" s="131">
        <v>0</v>
      </c>
      <c r="R6" s="151">
        <v>0</v>
      </c>
      <c r="S6" s="151">
        <v>0</v>
      </c>
      <c r="T6" s="151">
        <v>0</v>
      </c>
      <c r="U6" s="151">
        <v>0</v>
      </c>
      <c r="V6" s="151">
        <v>0</v>
      </c>
      <c r="W6" s="151">
        <v>0</v>
      </c>
      <c r="X6" s="152">
        <v>0</v>
      </c>
    </row>
    <row r="7" spans="1:26" s="2" customFormat="1" ht="38.25" x14ac:dyDescent="0.2">
      <c r="A7" s="206" t="s">
        <v>250</v>
      </c>
      <c r="B7" s="133" t="s">
        <v>94</v>
      </c>
      <c r="C7" s="122">
        <v>19479443</v>
      </c>
      <c r="D7" s="122" t="s">
        <v>106</v>
      </c>
      <c r="E7" s="176" t="s">
        <v>107</v>
      </c>
      <c r="F7" s="122">
        <v>3115014703</v>
      </c>
      <c r="G7" s="153" t="s">
        <v>108</v>
      </c>
      <c r="H7" s="122" t="s">
        <v>109</v>
      </c>
      <c r="I7" s="122" t="s">
        <v>110</v>
      </c>
      <c r="J7" s="122" t="s">
        <v>111</v>
      </c>
      <c r="K7" s="122" t="s">
        <v>97</v>
      </c>
      <c r="L7" s="122" t="s">
        <v>112</v>
      </c>
      <c r="M7" s="122" t="s">
        <v>113</v>
      </c>
      <c r="N7" s="122">
        <v>128</v>
      </c>
      <c r="O7" s="122" t="s">
        <v>95</v>
      </c>
      <c r="P7" s="129"/>
      <c r="Q7" s="132"/>
      <c r="R7" s="133"/>
      <c r="S7" s="133"/>
      <c r="T7" s="133"/>
      <c r="U7" s="133"/>
      <c r="V7" s="133"/>
      <c r="W7" s="133"/>
      <c r="X7" s="134"/>
    </row>
    <row r="8" spans="1:26" s="2" customFormat="1" ht="38.25" x14ac:dyDescent="0.2">
      <c r="A8" s="206" t="s">
        <v>251</v>
      </c>
      <c r="B8" s="133" t="s">
        <v>94</v>
      </c>
      <c r="C8" s="122">
        <v>79736405</v>
      </c>
      <c r="D8" s="122" t="s">
        <v>114</v>
      </c>
      <c r="E8" s="176" t="s">
        <v>115</v>
      </c>
      <c r="F8" s="122">
        <v>3215590307</v>
      </c>
      <c r="G8" s="153" t="s">
        <v>116</v>
      </c>
      <c r="H8" s="122" t="s">
        <v>117</v>
      </c>
      <c r="I8" s="122" t="s">
        <v>110</v>
      </c>
      <c r="J8" s="122" t="s">
        <v>118</v>
      </c>
      <c r="K8" s="122" t="s">
        <v>119</v>
      </c>
      <c r="L8" s="122" t="s">
        <v>120</v>
      </c>
      <c r="M8" s="122" t="s">
        <v>103</v>
      </c>
      <c r="N8" s="122">
        <v>25</v>
      </c>
      <c r="O8" s="122" t="s">
        <v>95</v>
      </c>
      <c r="P8" s="129"/>
      <c r="Q8" s="132"/>
      <c r="R8" s="133"/>
      <c r="S8" s="133"/>
      <c r="T8" s="133"/>
      <c r="U8" s="133"/>
      <c r="V8" s="133"/>
      <c r="W8" s="133"/>
      <c r="X8" s="134"/>
    </row>
    <row r="9" spans="1:26" s="2" customFormat="1" ht="38.25" x14ac:dyDescent="0.2">
      <c r="A9" s="206" t="s">
        <v>252</v>
      </c>
      <c r="B9" s="133" t="s">
        <v>94</v>
      </c>
      <c r="C9" s="122">
        <v>94430096</v>
      </c>
      <c r="D9" s="122" t="s">
        <v>121</v>
      </c>
      <c r="E9" s="176" t="s">
        <v>122</v>
      </c>
      <c r="F9" s="122">
        <v>3146328161</v>
      </c>
      <c r="G9" s="153" t="s">
        <v>123</v>
      </c>
      <c r="H9" s="122" t="s">
        <v>124</v>
      </c>
      <c r="I9" s="122" t="s">
        <v>125</v>
      </c>
      <c r="J9" s="122" t="s">
        <v>126</v>
      </c>
      <c r="K9" s="122" t="s">
        <v>97</v>
      </c>
      <c r="L9" s="122" t="s">
        <v>127</v>
      </c>
      <c r="M9" s="122" t="s">
        <v>191</v>
      </c>
      <c r="N9" s="122">
        <v>48</v>
      </c>
      <c r="O9" s="122" t="s">
        <v>95</v>
      </c>
      <c r="P9" s="129"/>
      <c r="Q9" s="132"/>
      <c r="R9" s="133"/>
      <c r="S9" s="133"/>
      <c r="T9" s="133"/>
      <c r="U9" s="133"/>
      <c r="V9" s="133"/>
      <c r="W9" s="133"/>
      <c r="X9" s="134"/>
    </row>
    <row r="10" spans="1:26" s="2" customFormat="1" ht="38.25" x14ac:dyDescent="0.2">
      <c r="A10" s="206" t="s">
        <v>253</v>
      </c>
      <c r="B10" s="133" t="s">
        <v>94</v>
      </c>
      <c r="C10" s="122">
        <v>63327589</v>
      </c>
      <c r="D10" s="122" t="s">
        <v>128</v>
      </c>
      <c r="E10" s="176" t="s">
        <v>129</v>
      </c>
      <c r="F10" s="122">
        <v>3108317953</v>
      </c>
      <c r="G10" s="153" t="s">
        <v>130</v>
      </c>
      <c r="H10" s="122" t="s">
        <v>131</v>
      </c>
      <c r="I10" s="122" t="s">
        <v>132</v>
      </c>
      <c r="J10" s="122" t="s">
        <v>133</v>
      </c>
      <c r="K10" s="122" t="s">
        <v>97</v>
      </c>
      <c r="L10" s="122" t="s">
        <v>300</v>
      </c>
      <c r="M10" s="122" t="s">
        <v>103</v>
      </c>
      <c r="N10" s="122">
        <v>23</v>
      </c>
      <c r="O10" s="122" t="s">
        <v>95</v>
      </c>
      <c r="P10" s="129"/>
      <c r="Q10" s="132"/>
      <c r="R10" s="133"/>
      <c r="S10" s="133"/>
      <c r="T10" s="133"/>
      <c r="U10" s="133"/>
      <c r="V10" s="133"/>
      <c r="W10" s="133"/>
      <c r="X10" s="134"/>
    </row>
    <row r="11" spans="1:26" s="1" customFormat="1" ht="38.25" x14ac:dyDescent="0.2">
      <c r="A11" s="206" t="s">
        <v>254</v>
      </c>
      <c r="B11" s="133" t="s">
        <v>94</v>
      </c>
      <c r="C11" s="122">
        <v>92546771</v>
      </c>
      <c r="D11" s="122" t="s">
        <v>134</v>
      </c>
      <c r="E11" s="176" t="s">
        <v>135</v>
      </c>
      <c r="F11" s="122">
        <v>3006786498</v>
      </c>
      <c r="G11" s="122" t="s">
        <v>136</v>
      </c>
      <c r="H11" s="122" t="s">
        <v>137</v>
      </c>
      <c r="I11" s="122" t="s">
        <v>138</v>
      </c>
      <c r="J11" s="122" t="s">
        <v>139</v>
      </c>
      <c r="K11" s="122" t="s">
        <v>97</v>
      </c>
      <c r="L11" s="122" t="s">
        <v>140</v>
      </c>
      <c r="M11" s="122" t="s">
        <v>141</v>
      </c>
      <c r="N11" s="122">
        <v>61</v>
      </c>
      <c r="O11" s="122" t="s">
        <v>95</v>
      </c>
      <c r="P11" s="129" t="s">
        <v>142</v>
      </c>
      <c r="Q11" s="135"/>
      <c r="R11" s="136"/>
      <c r="S11" s="136"/>
      <c r="T11" s="136"/>
      <c r="U11" s="136"/>
      <c r="V11" s="136"/>
      <c r="W11" s="136"/>
      <c r="X11" s="137"/>
    </row>
    <row r="12" spans="1:26" s="2" customFormat="1" ht="51" x14ac:dyDescent="0.2">
      <c r="A12" s="206" t="s">
        <v>255</v>
      </c>
      <c r="B12" s="133" t="s">
        <v>94</v>
      </c>
      <c r="C12" s="122">
        <v>52104925</v>
      </c>
      <c r="D12" s="122" t="s">
        <v>143</v>
      </c>
      <c r="E12" s="174" t="s">
        <v>144</v>
      </c>
      <c r="F12" s="122">
        <v>3208436532</v>
      </c>
      <c r="G12" s="153" t="s">
        <v>145</v>
      </c>
      <c r="H12" s="122" t="s">
        <v>146</v>
      </c>
      <c r="I12" s="122" t="s">
        <v>147</v>
      </c>
      <c r="J12" s="122" t="s">
        <v>148</v>
      </c>
      <c r="K12" s="122" t="s">
        <v>97</v>
      </c>
      <c r="L12" s="122" t="s">
        <v>149</v>
      </c>
      <c r="M12" s="122" t="s">
        <v>103</v>
      </c>
      <c r="N12" s="122">
        <v>15</v>
      </c>
      <c r="O12" s="122" t="s">
        <v>95</v>
      </c>
      <c r="P12" s="129" t="s">
        <v>181</v>
      </c>
      <c r="Q12" s="132"/>
      <c r="R12" s="133"/>
      <c r="S12" s="133"/>
      <c r="T12" s="133"/>
      <c r="U12" s="133"/>
      <c r="V12" s="133"/>
      <c r="W12" s="133"/>
      <c r="X12" s="134"/>
    </row>
    <row r="13" spans="1:26" s="2" customFormat="1" ht="51" x14ac:dyDescent="0.2">
      <c r="A13" s="206" t="s">
        <v>256</v>
      </c>
      <c r="B13" s="133" t="s">
        <v>94</v>
      </c>
      <c r="C13" s="122">
        <v>38142619</v>
      </c>
      <c r="D13" s="122" t="s">
        <v>150</v>
      </c>
      <c r="E13" s="176" t="s">
        <v>151</v>
      </c>
      <c r="F13" s="122" t="s">
        <v>161</v>
      </c>
      <c r="G13" s="153" t="s">
        <v>152</v>
      </c>
      <c r="H13" s="122" t="s">
        <v>153</v>
      </c>
      <c r="I13" s="122" t="s">
        <v>154</v>
      </c>
      <c r="J13" s="122" t="s">
        <v>155</v>
      </c>
      <c r="K13" s="122" t="s">
        <v>97</v>
      </c>
      <c r="L13" s="122" t="s">
        <v>156</v>
      </c>
      <c r="M13" s="122" t="s">
        <v>157</v>
      </c>
      <c r="N13" s="122">
        <v>24</v>
      </c>
      <c r="O13" s="122" t="s">
        <v>158</v>
      </c>
      <c r="P13" s="129"/>
      <c r="Q13" s="132"/>
      <c r="R13" s="133"/>
      <c r="S13" s="133"/>
      <c r="T13" s="133"/>
      <c r="U13" s="133"/>
      <c r="V13" s="133"/>
      <c r="W13" s="133"/>
      <c r="X13" s="134"/>
    </row>
    <row r="14" spans="1:26" s="2" customFormat="1" ht="51" x14ac:dyDescent="0.2">
      <c r="A14" s="206" t="s">
        <v>257</v>
      </c>
      <c r="B14" s="133" t="s">
        <v>94</v>
      </c>
      <c r="C14" s="122">
        <v>28556259</v>
      </c>
      <c r="D14" s="122" t="s">
        <v>160</v>
      </c>
      <c r="E14" s="176" t="s">
        <v>159</v>
      </c>
      <c r="F14" s="122" t="s">
        <v>162</v>
      </c>
      <c r="G14" s="153" t="s">
        <v>163</v>
      </c>
      <c r="H14" s="122" t="s">
        <v>164</v>
      </c>
      <c r="I14" s="122" t="s">
        <v>165</v>
      </c>
      <c r="J14" s="122" t="s">
        <v>166</v>
      </c>
      <c r="K14" s="122" t="s">
        <v>97</v>
      </c>
      <c r="L14" s="122" t="s">
        <v>204</v>
      </c>
      <c r="M14" s="122" t="s">
        <v>167</v>
      </c>
      <c r="N14" s="122">
        <v>30</v>
      </c>
      <c r="O14" s="122" t="s">
        <v>158</v>
      </c>
      <c r="P14" s="129"/>
      <c r="Q14" s="132"/>
      <c r="R14" s="133"/>
      <c r="S14" s="133"/>
      <c r="T14" s="133"/>
      <c r="U14" s="133"/>
      <c r="V14" s="133"/>
      <c r="W14" s="133"/>
      <c r="X14" s="134"/>
    </row>
    <row r="15" spans="1:26" s="2" customFormat="1" ht="51" x14ac:dyDescent="0.2">
      <c r="A15" s="206" t="s">
        <v>258</v>
      </c>
      <c r="B15" s="133" t="s">
        <v>94</v>
      </c>
      <c r="C15" s="122">
        <v>8851466</v>
      </c>
      <c r="D15" s="122" t="s">
        <v>168</v>
      </c>
      <c r="E15" s="176" t="s">
        <v>169</v>
      </c>
      <c r="F15" s="122" t="s">
        <v>170</v>
      </c>
      <c r="G15" s="153" t="s">
        <v>171</v>
      </c>
      <c r="H15" s="122" t="s">
        <v>172</v>
      </c>
      <c r="I15" s="122" t="s">
        <v>154</v>
      </c>
      <c r="J15" s="122" t="s">
        <v>173</v>
      </c>
      <c r="K15" s="122" t="s">
        <v>97</v>
      </c>
      <c r="L15" s="122" t="s">
        <v>174</v>
      </c>
      <c r="M15" s="122" t="s">
        <v>208</v>
      </c>
      <c r="N15" s="122">
        <v>14</v>
      </c>
      <c r="O15" s="122" t="s">
        <v>158</v>
      </c>
      <c r="P15" s="129"/>
      <c r="Q15" s="132"/>
      <c r="R15" s="133"/>
      <c r="S15" s="133"/>
      <c r="T15" s="133"/>
      <c r="U15" s="133"/>
      <c r="V15" s="133"/>
      <c r="W15" s="133"/>
      <c r="X15" s="134"/>
    </row>
    <row r="16" spans="1:26" s="1" customFormat="1" ht="114.75" x14ac:dyDescent="0.2">
      <c r="A16" s="206" t="s">
        <v>259</v>
      </c>
      <c r="B16" s="133" t="s">
        <v>94</v>
      </c>
      <c r="C16" s="122">
        <v>53155448</v>
      </c>
      <c r="D16" s="122" t="s">
        <v>175</v>
      </c>
      <c r="E16" s="174" t="s">
        <v>176</v>
      </c>
      <c r="F16" s="122">
        <v>3114852546</v>
      </c>
      <c r="G16" s="153" t="s">
        <v>177</v>
      </c>
      <c r="H16" s="122" t="s">
        <v>178</v>
      </c>
      <c r="I16" s="122" t="s">
        <v>154</v>
      </c>
      <c r="J16" s="122" t="s">
        <v>179</v>
      </c>
      <c r="K16" s="122" t="s">
        <v>97</v>
      </c>
      <c r="L16" s="122" t="s">
        <v>180</v>
      </c>
      <c r="M16" s="122" t="s">
        <v>103</v>
      </c>
      <c r="N16" s="122">
        <v>83</v>
      </c>
      <c r="O16" s="122" t="s">
        <v>95</v>
      </c>
      <c r="P16" s="129" t="s">
        <v>212</v>
      </c>
      <c r="Q16" s="135"/>
      <c r="R16" s="136"/>
      <c r="S16" s="136"/>
      <c r="T16" s="136"/>
      <c r="U16" s="136"/>
      <c r="V16" s="136"/>
      <c r="W16" s="136"/>
      <c r="X16" s="137"/>
    </row>
    <row r="17" spans="1:24" s="2" customFormat="1" ht="12.75" x14ac:dyDescent="0.2">
      <c r="A17" s="206" t="s">
        <v>260</v>
      </c>
      <c r="B17" s="133"/>
      <c r="C17" s="122"/>
      <c r="D17" s="122"/>
      <c r="E17" s="122"/>
      <c r="F17" s="122"/>
      <c r="G17" s="122"/>
      <c r="H17" s="122"/>
      <c r="I17" s="122"/>
      <c r="J17" s="122"/>
      <c r="K17" s="122"/>
      <c r="L17" s="122"/>
      <c r="M17" s="122"/>
      <c r="N17" s="122"/>
      <c r="O17" s="122"/>
      <c r="P17" s="129"/>
      <c r="Q17" s="132"/>
      <c r="R17" s="133"/>
      <c r="S17" s="133"/>
      <c r="T17" s="133"/>
      <c r="U17" s="133"/>
      <c r="V17" s="133"/>
      <c r="W17" s="133"/>
      <c r="X17" s="134"/>
    </row>
    <row r="18" spans="1:24" s="2" customFormat="1" ht="12.75" x14ac:dyDescent="0.2">
      <c r="A18" s="206" t="s">
        <v>261</v>
      </c>
      <c r="B18" s="133"/>
      <c r="C18" s="122"/>
      <c r="D18" s="122"/>
      <c r="E18" s="122"/>
      <c r="F18" s="122"/>
      <c r="G18" s="122"/>
      <c r="H18" s="122"/>
      <c r="I18" s="122"/>
      <c r="J18" s="122"/>
      <c r="K18" s="122"/>
      <c r="L18" s="122"/>
      <c r="M18" s="122"/>
      <c r="N18" s="122"/>
      <c r="O18" s="122"/>
      <c r="P18" s="129"/>
      <c r="Q18" s="132"/>
      <c r="R18" s="133"/>
      <c r="S18" s="133"/>
      <c r="T18" s="133"/>
      <c r="U18" s="133"/>
      <c r="V18" s="133"/>
      <c r="W18" s="133"/>
      <c r="X18" s="134"/>
    </row>
    <row r="19" spans="1:24" s="2" customFormat="1" ht="12.75" x14ac:dyDescent="0.2">
      <c r="A19" s="206" t="s">
        <v>262</v>
      </c>
      <c r="B19" s="133"/>
      <c r="C19" s="122"/>
      <c r="D19" s="122"/>
      <c r="E19" s="122"/>
      <c r="F19" s="122"/>
      <c r="G19" s="122"/>
      <c r="H19" s="122"/>
      <c r="I19" s="122"/>
      <c r="J19" s="122"/>
      <c r="K19" s="122"/>
      <c r="L19" s="122"/>
      <c r="M19" s="122"/>
      <c r="N19" s="122"/>
      <c r="O19" s="122"/>
      <c r="P19" s="129"/>
      <c r="Q19" s="132"/>
      <c r="R19" s="133"/>
      <c r="S19" s="133"/>
      <c r="T19" s="133"/>
      <c r="U19" s="133"/>
      <c r="V19" s="133"/>
      <c r="W19" s="133"/>
      <c r="X19" s="134"/>
    </row>
    <row r="20" spans="1:24" s="2" customFormat="1" ht="12.75" x14ac:dyDescent="0.2">
      <c r="A20" s="206" t="s">
        <v>263</v>
      </c>
      <c r="B20" s="133"/>
      <c r="C20" s="122"/>
      <c r="D20" s="122"/>
      <c r="E20" s="122"/>
      <c r="F20" s="122"/>
      <c r="G20" s="122"/>
      <c r="H20" s="122"/>
      <c r="I20" s="122"/>
      <c r="J20" s="122"/>
      <c r="K20" s="122"/>
      <c r="L20" s="122"/>
      <c r="M20" s="122"/>
      <c r="N20" s="122"/>
      <c r="O20" s="122"/>
      <c r="P20" s="129"/>
      <c r="Q20" s="132"/>
      <c r="R20" s="133"/>
      <c r="S20" s="133"/>
      <c r="T20" s="133"/>
      <c r="U20" s="133"/>
      <c r="V20" s="133"/>
      <c r="W20" s="133"/>
      <c r="X20" s="134"/>
    </row>
    <row r="21" spans="1:24" s="1" customFormat="1" ht="12.75" x14ac:dyDescent="0.2">
      <c r="A21" s="206" t="s">
        <v>264</v>
      </c>
      <c r="B21" s="133"/>
      <c r="C21" s="122"/>
      <c r="D21" s="122"/>
      <c r="E21" s="122"/>
      <c r="F21" s="122"/>
      <c r="G21" s="122"/>
      <c r="H21" s="122"/>
      <c r="I21" s="122"/>
      <c r="J21" s="122"/>
      <c r="K21" s="122"/>
      <c r="L21" s="122"/>
      <c r="M21" s="122"/>
      <c r="N21" s="122"/>
      <c r="O21" s="122"/>
      <c r="P21" s="129"/>
      <c r="Q21" s="135"/>
      <c r="R21" s="136"/>
      <c r="S21" s="136"/>
      <c r="T21" s="136"/>
      <c r="U21" s="136"/>
      <c r="V21" s="136"/>
      <c r="W21" s="136"/>
      <c r="X21" s="137"/>
    </row>
    <row r="22" spans="1:24" s="2" customFormat="1" ht="12.75" x14ac:dyDescent="0.2">
      <c r="A22" s="206" t="s">
        <v>265</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206" t="s">
        <v>266</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206" t="s">
        <v>267</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206" t="s">
        <v>268</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206" t="s">
        <v>269</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206" t="s">
        <v>270</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206" t="s">
        <v>271</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206" t="s">
        <v>272</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206" t="s">
        <v>273</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206" t="s">
        <v>274</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206" t="s">
        <v>275</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206" t="s">
        <v>276</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206" t="s">
        <v>277</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206" t="s">
        <v>278</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206" t="s">
        <v>279</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206" t="s">
        <v>280</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206" t="s">
        <v>281</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206" t="s">
        <v>282</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206" t="s">
        <v>283</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206" t="s">
        <v>284</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206" t="s">
        <v>285</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206" t="s">
        <v>286</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206" t="s">
        <v>287</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206" t="s">
        <v>288</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206" t="s">
        <v>289</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206" t="s">
        <v>290</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206" t="s">
        <v>291</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206" t="s">
        <v>292</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206" t="s">
        <v>293</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206" t="s">
        <v>294</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206" t="s">
        <v>295</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206" t="s">
        <v>296</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206" t="s">
        <v>297</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207" t="s">
        <v>298</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 ref="N3:N5"/>
    <mergeCell ref="P3:P5"/>
    <mergeCell ref="B3:B5"/>
    <mergeCell ref="C3:C5"/>
    <mergeCell ref="E3:E5"/>
    <mergeCell ref="O3:O5"/>
    <mergeCell ref="F3:F5"/>
    <mergeCell ref="G3:G5"/>
  </mergeCells>
  <hyperlinks>
    <hyperlink ref="G6" r:id="rId1"/>
    <hyperlink ref="G7" r:id="rId2"/>
    <hyperlink ref="G8" r:id="rId3"/>
    <hyperlink ref="G9" r:id="rId4"/>
    <hyperlink ref="G10" r:id="rId5"/>
    <hyperlink ref="G12" r:id="rId6"/>
    <hyperlink ref="G13" r:id="rId7"/>
    <hyperlink ref="G14" r:id="rId8"/>
    <hyperlink ref="G15" r:id="rId9"/>
    <hyperlink ref="G16" r:id="rId1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0" width="12.42578125" style="6" customWidth="1"/>
    <col min="11" max="12" width="9.5703125" style="6" customWidth="1"/>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MATCH(MID(CELL("nombrearchivo",'9'!E9),FIND("]", CELL("nombrearchivo",'9'!E9),1)+1,LEN(CELL("nombrearchivo",'9'!E9))-FIND("]",CELL("nombrearchivo",'9'!E9),1)),GENERAL!A6:A54,0)</f>
        <v>10</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64"/>
      <c r="E8" s="251" t="s">
        <v>17</v>
      </c>
      <c r="F8" s="251" t="s">
        <v>18</v>
      </c>
      <c r="G8" s="251" t="s">
        <v>19</v>
      </c>
      <c r="H8" s="251" t="s">
        <v>20</v>
      </c>
      <c r="I8" s="251" t="s">
        <v>21</v>
      </c>
      <c r="J8" s="253" t="s">
        <v>22</v>
      </c>
      <c r="K8" s="165"/>
      <c r="L8" s="255"/>
      <c r="M8" s="255"/>
      <c r="N8" s="257" t="s">
        <v>23</v>
      </c>
    </row>
    <row r="9" spans="1:16" ht="31.5" customHeight="1" thickBot="1" x14ac:dyDescent="0.3">
      <c r="A9" s="247"/>
      <c r="B9" s="248"/>
      <c r="C9" s="250"/>
      <c r="D9" s="17"/>
      <c r="E9" s="252"/>
      <c r="F9" s="252"/>
      <c r="G9" s="252"/>
      <c r="H9" s="252"/>
      <c r="I9" s="252"/>
      <c r="J9" s="254"/>
      <c r="K9" s="166"/>
      <c r="L9" s="256"/>
      <c r="M9" s="256"/>
      <c r="N9" s="258"/>
    </row>
    <row r="10" spans="1:16" ht="44.25" customHeight="1" thickBot="1" x14ac:dyDescent="0.3">
      <c r="A10" s="259" t="str">
        <f ca="1">CONCATENATE((INDIRECT("GENERAL!D"&amp;P2+5))," ",((INDIRECT("GENERAL!E"&amp;P2+5))))</f>
        <v>PEÑA CARCAMO JOSE RAFAEL</v>
      </c>
      <c r="B10" s="260"/>
      <c r="C10" s="19">
        <f>N14</f>
        <v>4</v>
      </c>
      <c r="D10" s="20"/>
      <c r="E10" s="21">
        <f>N16</f>
        <v>0</v>
      </c>
      <c r="F10" s="21">
        <f>N18</f>
        <v>3</v>
      </c>
      <c r="G10" s="21">
        <f>N20</f>
        <v>0</v>
      </c>
      <c r="H10" s="21">
        <f>N27</f>
        <v>0</v>
      </c>
      <c r="I10" s="21">
        <f>N32</f>
        <v>0</v>
      </c>
      <c r="J10" s="22">
        <f>N37</f>
        <v>0</v>
      </c>
      <c r="K10" s="23"/>
      <c r="L10" s="23"/>
      <c r="M10" s="23"/>
      <c r="N10" s="24">
        <f>IF( SUM(C10:J10)&lt;=30,SUM(C10:J10),"EXCEDE LOS 30 PUNTOS")</f>
        <v>7</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BACTERIOLOGO/UNIVERSIDAD DE SANBUENAVENTURA/2004</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63"/>
      <c r="E18" s="272" t="str">
        <f ca="1">(INDIRECT("GENERAL!L"&amp;P2+5))</f>
        <v>MAGISTER SCIENTIARUM EN MICROBIOLOGIA/INSTITUTO VENEZOLANO DE INVESTIGACIONES CIENTIFICAS (IVIC) (VENEZUELA )/2011</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ESTUDIOS DE DOCTORADO EN QUIMICA BIOLOGICA/UNIVERSIDAD DE BUENOS AIRES(ARGENTINA) 2 AÑOS EN CURSO , SIN CERTIFICADO.</v>
      </c>
      <c r="E20" s="275"/>
      <c r="F20" s="275"/>
      <c r="G20" s="275"/>
      <c r="H20" s="275"/>
      <c r="I20" s="275"/>
      <c r="J20" s="275"/>
      <c r="K20" s="275"/>
      <c r="L20" s="27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68.25" customHeight="1" thickBot="1" x14ac:dyDescent="0.3">
      <c r="A25" s="264" t="s">
        <v>33</v>
      </c>
      <c r="B25" s="265"/>
      <c r="C25" s="28"/>
      <c r="D25" s="266" t="s">
        <v>209</v>
      </c>
      <c r="E25" s="267"/>
      <c r="F25" s="267"/>
      <c r="G25" s="267"/>
      <c r="H25" s="267"/>
      <c r="I25" s="267"/>
      <c r="J25" s="267"/>
      <c r="K25" s="267"/>
      <c r="L25" s="268"/>
      <c r="M25" s="29"/>
      <c r="N25" s="30">
        <v>0</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7" t="s">
        <v>34</v>
      </c>
      <c r="B27" s="278"/>
      <c r="C27" s="278"/>
      <c r="D27" s="278"/>
      <c r="E27" s="278"/>
      <c r="F27" s="278"/>
      <c r="G27" s="278"/>
      <c r="H27" s="278"/>
      <c r="I27" s="278"/>
      <c r="J27" s="278"/>
      <c r="K27" s="278"/>
      <c r="L27" s="279"/>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56.25" customHeight="1" thickBot="1" x14ac:dyDescent="0.3">
      <c r="A30" s="264" t="s">
        <v>36</v>
      </c>
      <c r="B30" s="265"/>
      <c r="C30" s="28"/>
      <c r="D30" s="266" t="s">
        <v>210</v>
      </c>
      <c r="E30" s="267"/>
      <c r="F30" s="267"/>
      <c r="G30" s="267"/>
      <c r="H30" s="267"/>
      <c r="I30" s="267"/>
      <c r="J30" s="267"/>
      <c r="K30" s="267"/>
      <c r="L30" s="268"/>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75" customHeight="1" thickBot="1" x14ac:dyDescent="0.3">
      <c r="A35" s="269" t="s">
        <v>39</v>
      </c>
      <c r="B35" s="270"/>
      <c r="C35" s="28"/>
      <c r="D35" s="266" t="s">
        <v>211</v>
      </c>
      <c r="E35" s="267"/>
      <c r="F35" s="267"/>
      <c r="G35" s="267"/>
      <c r="H35" s="267"/>
      <c r="I35" s="267"/>
      <c r="J35" s="267"/>
      <c r="K35" s="267"/>
      <c r="L35" s="268"/>
      <c r="M35" s="29"/>
      <c r="N35" s="30">
        <v>0</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7" t="s">
        <v>40</v>
      </c>
      <c r="B37" s="278"/>
      <c r="C37" s="278"/>
      <c r="D37" s="278"/>
      <c r="E37" s="278"/>
      <c r="F37" s="278"/>
      <c r="G37" s="278"/>
      <c r="H37" s="278"/>
      <c r="I37" s="278"/>
      <c r="J37" s="278"/>
      <c r="K37" s="278"/>
      <c r="L37" s="279"/>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7</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5"/>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5"/>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67"/>
    </row>
    <row r="75" spans="1:14" ht="26.25" thickBot="1" x14ac:dyDescent="0.3">
      <c r="A75" s="311" t="s">
        <v>68</v>
      </c>
      <c r="B75" s="312"/>
      <c r="C75" s="312"/>
      <c r="D75" s="312"/>
      <c r="E75" s="312"/>
      <c r="F75" s="312"/>
      <c r="G75" s="313"/>
      <c r="H75" s="93" t="s">
        <v>44</v>
      </c>
      <c r="I75" s="57" t="s">
        <v>45</v>
      </c>
      <c r="J75" s="165"/>
      <c r="K75" s="165"/>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5"/>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7</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7</v>
      </c>
    </row>
    <row r="98" spans="1:14" x14ac:dyDescent="0.25">
      <c r="A98" s="32"/>
      <c r="B98" s="32"/>
      <c r="C98" s="32"/>
      <c r="D98" s="32"/>
      <c r="E98" s="32"/>
      <c r="F98" s="32"/>
      <c r="G98" s="32"/>
      <c r="H98" s="32"/>
      <c r="I98" s="32"/>
      <c r="J98" s="32"/>
      <c r="K98" s="32"/>
      <c r="L98" s="32"/>
      <c r="M98" s="32"/>
      <c r="N98" s="32"/>
    </row>
  </sheetData>
  <sheetProtection algorithmName="SHA-512" hashValue="kymIztYF4b9b2WMPH+hw566vTl+DrxBm7vOItY3WUISOzGaHLReSDon6oegfrpHs50D6bbaVyA3o8iPjB/qIiw==" saltValue="PkpoePVZ1sQVz7SFj7VnIw=="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35433070866141736" bottom="0.15748031496062992" header="0" footer="0"/>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1"/>
  <sheetViews>
    <sheetView workbookViewId="0">
      <selection activeCell="D10" sqref="D10"/>
    </sheetView>
  </sheetViews>
  <sheetFormatPr baseColWidth="10" defaultRowHeight="15" x14ac:dyDescent="0.25"/>
  <cols>
    <col min="1" max="1" width="4.7109375" customWidth="1"/>
    <col min="2" max="2" width="20.140625" customWidth="1"/>
    <col min="3" max="3" width="17.28515625" customWidth="1"/>
    <col min="4" max="4" width="25.28515625" customWidth="1"/>
    <col min="5" max="5" width="28.85546875" customWidth="1"/>
    <col min="6" max="6" width="23.42578125" customWidth="1"/>
    <col min="7" max="8" width="9.7109375" customWidth="1"/>
    <col min="9" max="9" width="12.42578125" customWidth="1"/>
    <col min="10" max="10" width="26" customWidth="1"/>
  </cols>
  <sheetData>
    <row r="1" spans="1:10" ht="18" x14ac:dyDescent="0.25">
      <c r="A1" s="359" t="s">
        <v>213</v>
      </c>
      <c r="B1" s="359"/>
      <c r="C1" s="359"/>
      <c r="D1" s="359"/>
      <c r="E1" s="359"/>
      <c r="F1" s="359"/>
      <c r="G1" s="359"/>
      <c r="H1" s="359"/>
      <c r="I1" s="359"/>
      <c r="J1" s="359"/>
    </row>
    <row r="2" spans="1:10" x14ac:dyDescent="0.25">
      <c r="A2" s="360" t="s">
        <v>226</v>
      </c>
      <c r="B2" s="360"/>
      <c r="C2" s="360"/>
      <c r="D2" s="360"/>
      <c r="E2" s="360"/>
      <c r="F2" s="360"/>
      <c r="G2" s="360"/>
      <c r="H2" s="360"/>
      <c r="I2" s="360"/>
      <c r="J2" s="360"/>
    </row>
    <row r="3" spans="1:10" ht="16.5" thickBot="1" x14ac:dyDescent="0.3">
      <c r="A3" s="177"/>
      <c r="B3" s="177"/>
      <c r="C3" s="177"/>
      <c r="D3" s="177"/>
      <c r="E3" s="177"/>
      <c r="F3" s="177"/>
      <c r="G3" s="177"/>
      <c r="H3" s="177"/>
      <c r="I3" s="177"/>
      <c r="J3" s="177"/>
    </row>
    <row r="4" spans="1:10" ht="63.75" customHeight="1" thickBot="1" x14ac:dyDescent="0.3">
      <c r="A4" s="361" t="s">
        <v>214</v>
      </c>
      <c r="B4" s="361" t="s">
        <v>215</v>
      </c>
      <c r="C4" s="361" t="s">
        <v>216</v>
      </c>
      <c r="D4" s="363" t="s">
        <v>217</v>
      </c>
      <c r="E4" s="364"/>
      <c r="F4" s="365" t="s">
        <v>218</v>
      </c>
      <c r="G4" s="363" t="s">
        <v>219</v>
      </c>
      <c r="H4" s="364"/>
      <c r="I4" s="367" t="s">
        <v>220</v>
      </c>
      <c r="J4" s="365" t="s">
        <v>6</v>
      </c>
    </row>
    <row r="5" spans="1:10" ht="15.75" thickBot="1" x14ac:dyDescent="0.3">
      <c r="A5" s="362"/>
      <c r="B5" s="362"/>
      <c r="C5" s="362"/>
      <c r="D5" s="178" t="s">
        <v>7</v>
      </c>
      <c r="E5" s="178" t="s">
        <v>8</v>
      </c>
      <c r="F5" s="366"/>
      <c r="G5" s="179" t="s">
        <v>221</v>
      </c>
      <c r="H5" s="179" t="s">
        <v>222</v>
      </c>
      <c r="I5" s="368"/>
      <c r="J5" s="366"/>
    </row>
    <row r="6" spans="1:10" ht="89.25" x14ac:dyDescent="0.25">
      <c r="A6" s="180">
        <f>+A5+1</f>
        <v>1</v>
      </c>
      <c r="B6" s="181" t="s">
        <v>228</v>
      </c>
      <c r="C6" s="353" t="s">
        <v>98</v>
      </c>
      <c r="D6" s="182" t="s">
        <v>111</v>
      </c>
      <c r="E6" s="182" t="s">
        <v>229</v>
      </c>
      <c r="F6" s="356" t="s">
        <v>227</v>
      </c>
      <c r="G6" s="183" t="s">
        <v>223</v>
      </c>
      <c r="H6" s="183"/>
      <c r="I6" s="184">
        <v>20</v>
      </c>
      <c r="J6" s="185" t="s">
        <v>224</v>
      </c>
    </row>
    <row r="7" spans="1:10" ht="76.5" x14ac:dyDescent="0.25">
      <c r="A7" s="186">
        <f>+A6+1</f>
        <v>2</v>
      </c>
      <c r="B7" s="187" t="s">
        <v>230</v>
      </c>
      <c r="C7" s="354"/>
      <c r="D7" s="122" t="s">
        <v>139</v>
      </c>
      <c r="E7" s="122" t="s">
        <v>231</v>
      </c>
      <c r="F7" s="357"/>
      <c r="G7" s="188" t="s">
        <v>223</v>
      </c>
      <c r="H7" s="188"/>
      <c r="I7" s="189">
        <v>17.68</v>
      </c>
      <c r="J7" s="190" t="s">
        <v>224</v>
      </c>
    </row>
    <row r="8" spans="1:10" ht="89.25" x14ac:dyDescent="0.25">
      <c r="A8" s="186">
        <f t="shared" ref="A8:A16" si="0">+A7+1</f>
        <v>3</v>
      </c>
      <c r="B8" s="187" t="s">
        <v>232</v>
      </c>
      <c r="C8" s="354"/>
      <c r="D8" s="122" t="s">
        <v>126</v>
      </c>
      <c r="E8" s="122" t="s">
        <v>233</v>
      </c>
      <c r="F8" s="357"/>
      <c r="G8" s="188" t="s">
        <v>223</v>
      </c>
      <c r="H8" s="188"/>
      <c r="I8" s="189">
        <v>16.12</v>
      </c>
      <c r="J8" s="190" t="s">
        <v>224</v>
      </c>
    </row>
    <row r="9" spans="1:10" ht="127.5" x14ac:dyDescent="0.25">
      <c r="A9" s="186">
        <f t="shared" si="0"/>
        <v>4</v>
      </c>
      <c r="B9" s="187" t="s">
        <v>234</v>
      </c>
      <c r="C9" s="354"/>
      <c r="D9" s="122" t="s">
        <v>166</v>
      </c>
      <c r="E9" s="122" t="s">
        <v>235</v>
      </c>
      <c r="F9" s="357"/>
      <c r="G9" s="188" t="s">
        <v>223</v>
      </c>
      <c r="H9" s="188"/>
      <c r="I9" s="189">
        <v>15.39</v>
      </c>
      <c r="J9" s="190" t="s">
        <v>224</v>
      </c>
    </row>
    <row r="10" spans="1:10" ht="89.25" x14ac:dyDescent="0.25">
      <c r="A10" s="186">
        <f t="shared" si="0"/>
        <v>5</v>
      </c>
      <c r="B10" s="187" t="s">
        <v>236</v>
      </c>
      <c r="C10" s="354"/>
      <c r="D10" s="122" t="s">
        <v>155</v>
      </c>
      <c r="E10" s="122" t="s">
        <v>237</v>
      </c>
      <c r="F10" s="357"/>
      <c r="G10" s="188" t="s">
        <v>223</v>
      </c>
      <c r="H10" s="188"/>
      <c r="I10" s="189">
        <v>13.93</v>
      </c>
      <c r="J10" s="190" t="s">
        <v>224</v>
      </c>
    </row>
    <row r="11" spans="1:10" ht="38.25" x14ac:dyDescent="0.25">
      <c r="A11" s="186">
        <f t="shared" si="0"/>
        <v>6</v>
      </c>
      <c r="B11" s="187" t="s">
        <v>238</v>
      </c>
      <c r="C11" s="354"/>
      <c r="D11" s="122" t="s">
        <v>299</v>
      </c>
      <c r="E11" s="122" t="s">
        <v>105</v>
      </c>
      <c r="F11" s="357"/>
      <c r="G11" s="188" t="s">
        <v>223</v>
      </c>
      <c r="H11" s="188"/>
      <c r="I11" s="189">
        <v>13.92</v>
      </c>
      <c r="J11" s="190" t="s">
        <v>224</v>
      </c>
    </row>
    <row r="12" spans="1:10" ht="76.5" x14ac:dyDescent="0.25">
      <c r="A12" s="186">
        <f t="shared" si="0"/>
        <v>7</v>
      </c>
      <c r="B12" s="187" t="s">
        <v>239</v>
      </c>
      <c r="C12" s="354"/>
      <c r="D12" s="122" t="s">
        <v>118</v>
      </c>
      <c r="E12" s="122" t="s">
        <v>240</v>
      </c>
      <c r="F12" s="357"/>
      <c r="G12" s="188" t="s">
        <v>223</v>
      </c>
      <c r="H12" s="188"/>
      <c r="I12" s="189">
        <v>12.56</v>
      </c>
      <c r="J12" s="190" t="s">
        <v>224</v>
      </c>
    </row>
    <row r="13" spans="1:10" ht="63.75" x14ac:dyDescent="0.25">
      <c r="A13" s="186">
        <f t="shared" si="0"/>
        <v>8</v>
      </c>
      <c r="B13" s="187" t="s">
        <v>241</v>
      </c>
      <c r="C13" s="354"/>
      <c r="D13" s="122" t="s">
        <v>133</v>
      </c>
      <c r="E13" s="122" t="s">
        <v>300</v>
      </c>
      <c r="F13" s="357"/>
      <c r="G13" s="188" t="s">
        <v>223</v>
      </c>
      <c r="H13" s="188"/>
      <c r="I13" s="189">
        <v>11.05</v>
      </c>
      <c r="J13" s="190" t="s">
        <v>224</v>
      </c>
    </row>
    <row r="14" spans="1:10" ht="123" customHeight="1" x14ac:dyDescent="0.25">
      <c r="A14" s="186">
        <f t="shared" si="0"/>
        <v>9</v>
      </c>
      <c r="B14" s="187" t="s">
        <v>242</v>
      </c>
      <c r="C14" s="354"/>
      <c r="D14" s="122" t="s">
        <v>173</v>
      </c>
      <c r="E14" s="122" t="s">
        <v>243</v>
      </c>
      <c r="F14" s="357"/>
      <c r="G14" s="188" t="s">
        <v>223</v>
      </c>
      <c r="H14" s="188"/>
      <c r="I14" s="189">
        <v>7</v>
      </c>
      <c r="J14" s="190" t="s">
        <v>244</v>
      </c>
    </row>
    <row r="15" spans="1:10" ht="60.75" customHeight="1" x14ac:dyDescent="0.25">
      <c r="A15" s="186">
        <f t="shared" si="0"/>
        <v>10</v>
      </c>
      <c r="B15" s="187" t="s">
        <v>245</v>
      </c>
      <c r="C15" s="354"/>
      <c r="D15" s="122" t="s">
        <v>148</v>
      </c>
      <c r="E15" s="122" t="s">
        <v>149</v>
      </c>
      <c r="F15" s="357"/>
      <c r="G15" s="188"/>
      <c r="H15" s="188" t="s">
        <v>223</v>
      </c>
      <c r="I15" s="189">
        <v>0</v>
      </c>
      <c r="J15" s="190" t="s">
        <v>247</v>
      </c>
    </row>
    <row r="16" spans="1:10" ht="92.25" customHeight="1" thickBot="1" x14ac:dyDescent="0.3">
      <c r="A16" s="191">
        <f t="shared" si="0"/>
        <v>11</v>
      </c>
      <c r="B16" s="192" t="s">
        <v>246</v>
      </c>
      <c r="C16" s="355"/>
      <c r="D16" s="193" t="s">
        <v>179</v>
      </c>
      <c r="E16" s="193" t="s">
        <v>180</v>
      </c>
      <c r="F16" s="358"/>
      <c r="G16" s="194"/>
      <c r="H16" s="194" t="s">
        <v>223</v>
      </c>
      <c r="I16" s="195">
        <v>0</v>
      </c>
      <c r="J16" s="196" t="s">
        <v>248</v>
      </c>
    </row>
    <row r="17" spans="1:10" ht="18" x14ac:dyDescent="0.25">
      <c r="A17" s="197" t="s">
        <v>225</v>
      </c>
      <c r="B17" s="198"/>
      <c r="C17" s="198"/>
      <c r="D17" s="198"/>
      <c r="E17" s="198"/>
      <c r="F17" s="199"/>
      <c r="G17" s="200"/>
      <c r="H17" s="201"/>
      <c r="I17" s="202"/>
      <c r="J17" s="203"/>
    </row>
    <row r="18" spans="1:10" x14ac:dyDescent="0.25">
      <c r="B18" s="204"/>
    </row>
    <row r="21" spans="1:10" x14ac:dyDescent="0.25">
      <c r="B21" s="204"/>
    </row>
  </sheetData>
  <sheetProtection algorithmName="SHA-512" hashValue="iDh+y6XM9Ixsfb35p2EhE5pmDMvjmgpGSygLUt+wlqmHme3iPG39DnO8Y1hLoBXx7fRK7v+7kNOeanurMPYbkg==" saltValue="K+h8+SrYUJkX0SQkIA5m+g==" spinCount="100000" sheet="1" objects="1" scenarios="1" selectLockedCells="1" selectUnlockedCells="1"/>
  <mergeCells count="12">
    <mergeCell ref="C6:C16"/>
    <mergeCell ref="F6:F16"/>
    <mergeCell ref="A1:J1"/>
    <mergeCell ref="A2:J2"/>
    <mergeCell ref="A4:A5"/>
    <mergeCell ref="B4:B5"/>
    <mergeCell ref="C4:C5"/>
    <mergeCell ref="D4:E4"/>
    <mergeCell ref="F4:F5"/>
    <mergeCell ref="G4:H4"/>
    <mergeCell ref="I4:I5"/>
    <mergeCell ref="J4:J5"/>
  </mergeCells>
  <pageMargins left="0.11811023622047245" right="0" top="0.55118110236220474" bottom="0.55118110236220474" header="0.31496062992125984" footer="0.31496062992125984"/>
  <pageSetup paperSize="14"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0"/>
  <sheetViews>
    <sheetView tabSelected="1" workbookViewId="0">
      <selection activeCell="N16" sqref="N16"/>
    </sheetView>
  </sheetViews>
  <sheetFormatPr baseColWidth="10" defaultRowHeight="15" x14ac:dyDescent="0.25"/>
  <sheetData>
    <row r="70" spans="1:1" x14ac:dyDescent="0.25">
      <c r="A70" s="197" t="s">
        <v>225</v>
      </c>
    </row>
  </sheetData>
  <sheetProtection algorithmName="SHA-512" hashValue="d5yLfT/WBP7+NJiErjO+ZCRmXm1exBjis3mQG5Xjd0NTGWUlR5ZQgNUqIzPBu6Q1nko9g92WMDbzuq/YCdrKRA==" saltValue="1cgDNWX28va5rRfszkrz2g==" spinCount="100000" sheet="1" objects="1" scenarios="1" selectLockedCells="1" selectUnlockedCell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t="str">
        <f ca="1">MID(CELL("nombrearchivo",'10'!E9),FIND("]", CELL("nombrearchivo",'10'!E9),1)+1,LEN(CELL("nombrearchivo",'10'!E9))-FIND("]",CELL("nombrearchivo",'10'!E9),1))</f>
        <v>10</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64"/>
      <c r="E8" s="251" t="s">
        <v>17</v>
      </c>
      <c r="F8" s="251" t="s">
        <v>18</v>
      </c>
      <c r="G8" s="251" t="s">
        <v>19</v>
      </c>
      <c r="H8" s="251" t="s">
        <v>20</v>
      </c>
      <c r="I8" s="251" t="s">
        <v>21</v>
      </c>
      <c r="J8" s="253" t="s">
        <v>22</v>
      </c>
      <c r="K8" s="165"/>
      <c r="L8" s="255"/>
      <c r="M8" s="255"/>
      <c r="N8" s="257" t="s">
        <v>23</v>
      </c>
    </row>
    <row r="9" spans="1:16" ht="31.5" customHeight="1" thickBot="1" x14ac:dyDescent="0.3">
      <c r="A9" s="247"/>
      <c r="B9" s="248"/>
      <c r="C9" s="250"/>
      <c r="D9" s="17"/>
      <c r="E9" s="252"/>
      <c r="F9" s="252"/>
      <c r="G9" s="252"/>
      <c r="H9" s="252"/>
      <c r="I9" s="252"/>
      <c r="J9" s="254"/>
      <c r="K9" s="166"/>
      <c r="L9" s="256"/>
      <c r="M9" s="256"/>
      <c r="N9" s="258"/>
    </row>
    <row r="10" spans="1:16" ht="44.25" customHeight="1" thickBot="1" x14ac:dyDescent="0.3">
      <c r="A10" s="259" t="str">
        <f ca="1">CONCATENATE((INDIRECT("GENERAL!D"&amp;P2+5))," ",((INDIRECT("GENERAL!E"&amp;P2+5))))</f>
        <v>PEÑA CARCAMO JOSE RAFAEL</v>
      </c>
      <c r="B10" s="260"/>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BACTERIOLOGO/UNIVERSIDAD DE SANBUENAVENTURA/2004</v>
      </c>
      <c r="E14" s="267"/>
      <c r="F14" s="267"/>
      <c r="G14" s="267"/>
      <c r="H14" s="267"/>
      <c r="I14" s="267"/>
      <c r="J14" s="267"/>
      <c r="K14" s="267"/>
      <c r="L14" s="26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63"/>
      <c r="E18" s="272" t="str">
        <f ca="1">(INDIRECT("GENERAL!L"&amp;P2+5))</f>
        <v>MAGISTER SCIENTIARUM EN MICROBIOLOGIA/INSTITUTO VENEZOLANO DE INVESTIGACIONES CIENTIFICAS (IVIC) (VENEZUELA )/2011</v>
      </c>
      <c r="F18" s="272"/>
      <c r="G18" s="272"/>
      <c r="H18" s="272"/>
      <c r="I18" s="272"/>
      <c r="J18" s="272"/>
      <c r="K18" s="272"/>
      <c r="L18" s="273"/>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ESTUDIOS DE DOCTORADO EN QUIMICA BIOLOGICA/UNIVERSIDAD DE BUENOS AIRES(ARGENTINA) 2 AÑOS EN CURSO , SIN CERTIFICADO.</v>
      </c>
      <c r="E20" s="275"/>
      <c r="F20" s="275"/>
      <c r="G20" s="275"/>
      <c r="H20" s="275"/>
      <c r="I20" s="275"/>
      <c r="J20" s="275"/>
      <c r="K20" s="275"/>
      <c r="L20" s="276"/>
      <c r="M20" s="29"/>
      <c r="N20" s="30"/>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68.25" customHeight="1" thickBot="1" x14ac:dyDescent="0.3">
      <c r="A25" s="264" t="s">
        <v>33</v>
      </c>
      <c r="B25" s="265"/>
      <c r="C25" s="28"/>
      <c r="D25" s="266"/>
      <c r="E25" s="267"/>
      <c r="F25" s="267"/>
      <c r="G25" s="267"/>
      <c r="H25" s="267"/>
      <c r="I25" s="267"/>
      <c r="J25" s="267"/>
      <c r="K25" s="267"/>
      <c r="L25" s="268"/>
      <c r="M25" s="29"/>
      <c r="N25" s="30"/>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7" t="s">
        <v>34</v>
      </c>
      <c r="B27" s="278"/>
      <c r="C27" s="278"/>
      <c r="D27" s="278"/>
      <c r="E27" s="278"/>
      <c r="F27" s="278"/>
      <c r="G27" s="278"/>
      <c r="H27" s="278"/>
      <c r="I27" s="278"/>
      <c r="J27" s="278"/>
      <c r="K27" s="278"/>
      <c r="L27" s="279"/>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35.25" customHeight="1" thickBot="1" x14ac:dyDescent="0.3">
      <c r="A30" s="264" t="s">
        <v>36</v>
      </c>
      <c r="B30" s="265"/>
      <c r="C30" s="28"/>
      <c r="D30" s="266"/>
      <c r="E30" s="267"/>
      <c r="F30" s="267"/>
      <c r="G30" s="267"/>
      <c r="H30" s="267"/>
      <c r="I30" s="267"/>
      <c r="J30" s="267"/>
      <c r="K30" s="267"/>
      <c r="L30" s="26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39.75" customHeight="1" thickBot="1" x14ac:dyDescent="0.3">
      <c r="A35" s="269" t="s">
        <v>39</v>
      </c>
      <c r="B35" s="270"/>
      <c r="C35" s="28"/>
      <c r="D35" s="266"/>
      <c r="E35" s="267"/>
      <c r="F35" s="267"/>
      <c r="G35" s="267"/>
      <c r="H35" s="267"/>
      <c r="I35" s="267"/>
      <c r="J35" s="267"/>
      <c r="K35" s="267"/>
      <c r="L35" s="268"/>
      <c r="M35" s="29"/>
      <c r="N35" s="30"/>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7" t="s">
        <v>40</v>
      </c>
      <c r="B37" s="278"/>
      <c r="C37" s="278"/>
      <c r="D37" s="278"/>
      <c r="E37" s="278"/>
      <c r="F37" s="278"/>
      <c r="G37" s="278"/>
      <c r="H37" s="278"/>
      <c r="I37" s="278"/>
      <c r="J37" s="278"/>
      <c r="K37" s="278"/>
      <c r="L37" s="279"/>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5"/>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5"/>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67"/>
    </row>
    <row r="75" spans="1:14" ht="26.25" thickBot="1" x14ac:dyDescent="0.3">
      <c r="A75" s="311" t="s">
        <v>68</v>
      </c>
      <c r="B75" s="312"/>
      <c r="C75" s="312"/>
      <c r="D75" s="312"/>
      <c r="E75" s="312"/>
      <c r="F75" s="312"/>
      <c r="G75" s="313"/>
      <c r="H75" s="93" t="s">
        <v>44</v>
      </c>
      <c r="I75" s="57" t="s">
        <v>45</v>
      </c>
      <c r="J75" s="165"/>
      <c r="K75" s="165"/>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5"/>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0</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J15" sqref="J1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t="str">
        <f ca="1">MID(CELL("nombrearchivo",'11'!E9),FIND("]", CELL("nombrearchivo",'11'!E9),1)+1,LEN(CELL("nombrearchivo",'11'!E9))-FIND("]",CELL("nombrearchivo",'11'!E9),1))</f>
        <v>11</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68"/>
      <c r="E8" s="251" t="s">
        <v>17</v>
      </c>
      <c r="F8" s="251" t="s">
        <v>18</v>
      </c>
      <c r="G8" s="251" t="s">
        <v>19</v>
      </c>
      <c r="H8" s="251" t="s">
        <v>20</v>
      </c>
      <c r="I8" s="251" t="s">
        <v>21</v>
      </c>
      <c r="J8" s="253" t="s">
        <v>22</v>
      </c>
      <c r="K8" s="169"/>
      <c r="L8" s="255"/>
      <c r="M8" s="255"/>
      <c r="N8" s="257" t="s">
        <v>23</v>
      </c>
    </row>
    <row r="9" spans="1:16" ht="31.5" customHeight="1" thickBot="1" x14ac:dyDescent="0.3">
      <c r="A9" s="247"/>
      <c r="B9" s="248"/>
      <c r="C9" s="250"/>
      <c r="D9" s="17"/>
      <c r="E9" s="252"/>
      <c r="F9" s="252"/>
      <c r="G9" s="252"/>
      <c r="H9" s="252"/>
      <c r="I9" s="252"/>
      <c r="J9" s="254"/>
      <c r="K9" s="170"/>
      <c r="L9" s="256"/>
      <c r="M9" s="256"/>
      <c r="N9" s="258"/>
    </row>
    <row r="10" spans="1:16" ht="44.25" customHeight="1" thickBot="1" x14ac:dyDescent="0.3">
      <c r="A10" s="259" t="str">
        <f ca="1">CONCATENATE((INDIRECT("GENERAL!D"&amp;P2+5))," ",((INDIRECT("GENERAL!E"&amp;P2+5))))</f>
        <v xml:space="preserve">CASTRO MOLINA SUSAN LORENA </v>
      </c>
      <c r="B10" s="260"/>
      <c r="C10" s="19">
        <f>N14</f>
        <v>4</v>
      </c>
      <c r="D10" s="20"/>
      <c r="E10" s="21">
        <f>N16</f>
        <v>0</v>
      </c>
      <c r="F10" s="21">
        <f>N18</f>
        <v>1</v>
      </c>
      <c r="G10" s="21">
        <f>N20</f>
        <v>0</v>
      </c>
      <c r="H10" s="21">
        <f>N27</f>
        <v>0</v>
      </c>
      <c r="I10" s="21">
        <f>N32</f>
        <v>0</v>
      </c>
      <c r="J10" s="22">
        <f>N37</f>
        <v>0</v>
      </c>
      <c r="K10" s="23"/>
      <c r="L10" s="23"/>
      <c r="M10" s="23"/>
      <c r="N10" s="24">
        <f>IF( SUM(C10:J10)&lt;=30,SUM(C10:J10),"EXCEDE LOS 30 PUNTOS")</f>
        <v>5</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BACTERIOLAGA Y LABORATORISTA CLINICO/ UNIVERSIDAD COLEGIO MAYOR DE CUNDINAMARCA /2007</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72"/>
      <c r="E18" s="272" t="str">
        <f ca="1">(INDIRECT("GENERAL!L"&amp;P2+5))</f>
        <v>MAESTRIA EN MICROBIOLOGIA/UNIVERSIDAD NACIONALDE COLOMBIA/PENDIENTE DE CEREMONIA DE GRADO</v>
      </c>
      <c r="F18" s="272"/>
      <c r="G18" s="272"/>
      <c r="H18" s="272"/>
      <c r="I18" s="272"/>
      <c r="J18" s="272"/>
      <c r="K18" s="272"/>
      <c r="L18" s="273"/>
      <c r="M18" s="29"/>
      <c r="N18" s="30">
        <v>1</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 xml:space="preserve">NO REGISTRA </v>
      </c>
      <c r="E20" s="275"/>
      <c r="F20" s="275"/>
      <c r="G20" s="275"/>
      <c r="H20" s="275"/>
      <c r="I20" s="275"/>
      <c r="J20" s="275"/>
      <c r="K20" s="275"/>
      <c r="L20" s="276"/>
      <c r="M20" s="29"/>
      <c r="N20" s="30">
        <v>0</v>
      </c>
    </row>
    <row r="21" spans="1:17" ht="16.5" thickBot="1" x14ac:dyDescent="0.3">
      <c r="A21" s="36"/>
      <c r="B21" s="37"/>
      <c r="C21" s="173"/>
      <c r="D21" s="39"/>
      <c r="E21" s="39"/>
      <c r="F21" s="39"/>
      <c r="G21" s="39"/>
      <c r="H21" s="39"/>
      <c r="I21" s="39"/>
      <c r="J21" s="39"/>
      <c r="K21" s="39"/>
      <c r="L21" s="39"/>
      <c r="M21" s="173"/>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5</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68.25" customHeight="1" thickBot="1" x14ac:dyDescent="0.3">
      <c r="A25" s="264" t="s">
        <v>33</v>
      </c>
      <c r="B25" s="265"/>
      <c r="C25" s="28"/>
      <c r="D25" s="266"/>
      <c r="E25" s="267"/>
      <c r="F25" s="267"/>
      <c r="G25" s="267"/>
      <c r="H25" s="267"/>
      <c r="I25" s="267"/>
      <c r="J25" s="267"/>
      <c r="K25" s="267"/>
      <c r="L25" s="268"/>
      <c r="M25" s="29"/>
      <c r="N25" s="30"/>
      <c r="P25" s="43"/>
      <c r="Q25" s="43"/>
    </row>
    <row r="26" spans="1:17" ht="16.5" thickBot="1" x14ac:dyDescent="0.3">
      <c r="A26" s="36"/>
      <c r="B26" s="37"/>
      <c r="C26" s="173"/>
      <c r="D26" s="39"/>
      <c r="E26" s="39"/>
      <c r="F26" s="39"/>
      <c r="G26" s="39"/>
      <c r="H26" s="39"/>
      <c r="I26" s="39"/>
      <c r="J26" s="39"/>
      <c r="K26" s="39"/>
      <c r="L26" s="39"/>
      <c r="M26" s="173"/>
      <c r="N26" s="40"/>
    </row>
    <row r="27" spans="1:17" ht="19.5" thickTop="1" thickBot="1" x14ac:dyDescent="0.3">
      <c r="A27" s="277" t="s">
        <v>34</v>
      </c>
      <c r="B27" s="278"/>
      <c r="C27" s="278"/>
      <c r="D27" s="278"/>
      <c r="E27" s="278"/>
      <c r="F27" s="278"/>
      <c r="G27" s="278"/>
      <c r="H27" s="278"/>
      <c r="I27" s="278"/>
      <c r="J27" s="278"/>
      <c r="K27" s="278"/>
      <c r="L27" s="279"/>
      <c r="M27" s="173"/>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35.25" customHeight="1" thickBot="1" x14ac:dyDescent="0.3">
      <c r="A30" s="264" t="s">
        <v>36</v>
      </c>
      <c r="B30" s="265"/>
      <c r="C30" s="28"/>
      <c r="D30" s="266"/>
      <c r="E30" s="267"/>
      <c r="F30" s="267"/>
      <c r="G30" s="267"/>
      <c r="H30" s="267"/>
      <c r="I30" s="267"/>
      <c r="J30" s="267"/>
      <c r="K30" s="267"/>
      <c r="L30" s="26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73"/>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39.75" customHeight="1" thickBot="1" x14ac:dyDescent="0.3">
      <c r="A35" s="269" t="s">
        <v>39</v>
      </c>
      <c r="B35" s="270"/>
      <c r="C35" s="28"/>
      <c r="D35" s="266"/>
      <c r="E35" s="267"/>
      <c r="F35" s="267"/>
      <c r="G35" s="267"/>
      <c r="H35" s="267"/>
      <c r="I35" s="267"/>
      <c r="J35" s="267"/>
      <c r="K35" s="267"/>
      <c r="L35" s="268"/>
      <c r="M35" s="29"/>
      <c r="N35" s="30"/>
    </row>
    <row r="36" spans="1:14" ht="16.5" thickBot="1" x14ac:dyDescent="0.3">
      <c r="A36" s="36"/>
      <c r="B36" s="37"/>
      <c r="C36" s="173"/>
      <c r="D36" s="39"/>
      <c r="E36" s="39"/>
      <c r="F36" s="39"/>
      <c r="G36" s="39"/>
      <c r="H36" s="39"/>
      <c r="I36" s="39"/>
      <c r="J36" s="39"/>
      <c r="K36" s="39"/>
      <c r="L36" s="39"/>
      <c r="M36" s="173"/>
      <c r="N36" s="40"/>
    </row>
    <row r="37" spans="1:14" ht="19.5" thickTop="1" thickBot="1" x14ac:dyDescent="0.3">
      <c r="A37" s="277" t="s">
        <v>40</v>
      </c>
      <c r="B37" s="278"/>
      <c r="C37" s="278"/>
      <c r="D37" s="278"/>
      <c r="E37" s="278"/>
      <c r="F37" s="278"/>
      <c r="G37" s="278"/>
      <c r="H37" s="278"/>
      <c r="I37" s="278"/>
      <c r="J37" s="278"/>
      <c r="K37" s="278"/>
      <c r="L37" s="279"/>
      <c r="M37" s="173"/>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9"/>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9"/>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71"/>
    </row>
    <row r="75" spans="1:14" ht="26.25" thickBot="1" x14ac:dyDescent="0.3">
      <c r="A75" s="311" t="s">
        <v>68</v>
      </c>
      <c r="B75" s="312"/>
      <c r="C75" s="312"/>
      <c r="D75" s="312"/>
      <c r="E75" s="312"/>
      <c r="F75" s="312"/>
      <c r="G75" s="313"/>
      <c r="H75" s="93" t="s">
        <v>44</v>
      </c>
      <c r="I75" s="57" t="s">
        <v>45</v>
      </c>
      <c r="J75" s="169"/>
      <c r="K75" s="169"/>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9"/>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5</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5</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E8" sqref="E8:E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MATCH(MID(CELL("nombrearchivo",'1'!E9),FIND("]", CELL("nombrearchivo",'1'!E9),1)+1,LEN(CELL("nombrearchivo",'1'!E9))-FIND("]",CELL("nombrearchivo",'1'!E9),1)),GENERAL!A6:A54,0)</f>
        <v>2</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56"/>
      <c r="E8" s="251" t="s">
        <v>17</v>
      </c>
      <c r="F8" s="251" t="s">
        <v>18</v>
      </c>
      <c r="G8" s="251" t="s">
        <v>19</v>
      </c>
      <c r="H8" s="251" t="s">
        <v>20</v>
      </c>
      <c r="I8" s="251" t="s">
        <v>21</v>
      </c>
      <c r="J8" s="253" t="s">
        <v>22</v>
      </c>
      <c r="K8" s="157"/>
      <c r="L8" s="255"/>
      <c r="M8" s="255"/>
      <c r="N8" s="257" t="s">
        <v>23</v>
      </c>
    </row>
    <row r="9" spans="1:16" ht="31.5" customHeight="1" thickBot="1" x14ac:dyDescent="0.3">
      <c r="A9" s="247"/>
      <c r="B9" s="248"/>
      <c r="C9" s="250"/>
      <c r="D9" s="17"/>
      <c r="E9" s="252"/>
      <c r="F9" s="252"/>
      <c r="G9" s="252"/>
      <c r="H9" s="252"/>
      <c r="I9" s="252"/>
      <c r="J9" s="254"/>
      <c r="K9" s="158"/>
      <c r="L9" s="256"/>
      <c r="M9" s="256"/>
      <c r="N9" s="258"/>
    </row>
    <row r="10" spans="1:16" ht="44.25" customHeight="1" thickBot="1" x14ac:dyDescent="0.3">
      <c r="A10" s="259" t="str">
        <f ca="1">CONCATENATE((INDIRECT("GENERAL!D"&amp;P2+5))," ",((INDIRECT("GENERAL!E"&amp;P2+5))))</f>
        <v xml:space="preserve">SALAZAR BUITRAGO  NELSON ARTURO </v>
      </c>
      <c r="B10" s="260"/>
      <c r="C10" s="19">
        <f>N14</f>
        <v>4</v>
      </c>
      <c r="D10" s="20"/>
      <c r="E10" s="21">
        <f>N16</f>
        <v>0</v>
      </c>
      <c r="F10" s="21">
        <f>N18</f>
        <v>3</v>
      </c>
      <c r="G10" s="21">
        <f>N20</f>
        <v>3</v>
      </c>
      <c r="H10" s="21">
        <f>N27</f>
        <v>5</v>
      </c>
      <c r="I10" s="21">
        <f>N32</f>
        <v>5</v>
      </c>
      <c r="J10" s="22">
        <f>N37</f>
        <v>0</v>
      </c>
      <c r="K10" s="23"/>
      <c r="L10" s="23"/>
      <c r="M10" s="23"/>
      <c r="N10" s="24">
        <f>IF( SUM(C10:J10)&lt;=30,SUM(C10:J10),"EXCEDE LOS 30 PUNTOS")</f>
        <v>20</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MICROBIOLOGO/UNIVERSIDAD DE LOS ANDES /1985</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55"/>
      <c r="E18" s="272" t="str">
        <f ca="1">(INDIRECT("GENERAL!L"&amp;P2+5))</f>
        <v>MAGISTER BIOLOGIA MOLECULAR / INSTITUTO CIENTIFICO WEIZMANN (REHOVOT ISRAEL)1990</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Ph.D. PARASITOLOGIA MOLECULAR/ UNIVERSIDAD DE LONDRES ESCUELA DE HIGIENE Y MEDICINA TROPICAL /1996</v>
      </c>
      <c r="E20" s="275"/>
      <c r="F20" s="275"/>
      <c r="G20" s="275"/>
      <c r="H20" s="275"/>
      <c r="I20" s="275"/>
      <c r="J20" s="275"/>
      <c r="K20" s="275"/>
      <c r="L20" s="276"/>
      <c r="M20" s="29"/>
      <c r="N20" s="30">
        <v>3</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111" customHeight="1" thickBot="1" x14ac:dyDescent="0.3">
      <c r="A25" s="264" t="s">
        <v>33</v>
      </c>
      <c r="B25" s="265"/>
      <c r="C25" s="28"/>
      <c r="D25" s="266" t="s">
        <v>186</v>
      </c>
      <c r="E25" s="267"/>
      <c r="F25" s="267"/>
      <c r="G25" s="267"/>
      <c r="H25" s="267"/>
      <c r="I25" s="267"/>
      <c r="J25" s="267"/>
      <c r="K25" s="267"/>
      <c r="L25" s="268"/>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7" t="s">
        <v>34</v>
      </c>
      <c r="B27" s="278"/>
      <c r="C27" s="278"/>
      <c r="D27" s="278"/>
      <c r="E27" s="278"/>
      <c r="F27" s="278"/>
      <c r="G27" s="278"/>
      <c r="H27" s="278"/>
      <c r="I27" s="278"/>
      <c r="J27" s="278"/>
      <c r="K27" s="278"/>
      <c r="L27" s="279"/>
      <c r="M27" s="154"/>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75.75" customHeight="1" thickBot="1" x14ac:dyDescent="0.3">
      <c r="A30" s="264" t="s">
        <v>36</v>
      </c>
      <c r="B30" s="265"/>
      <c r="C30" s="28"/>
      <c r="D30" s="266" t="s">
        <v>185</v>
      </c>
      <c r="E30" s="267"/>
      <c r="F30" s="267"/>
      <c r="G30" s="267"/>
      <c r="H30" s="267"/>
      <c r="I30" s="267"/>
      <c r="J30" s="267"/>
      <c r="K30" s="267"/>
      <c r="L30" s="26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54"/>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62.25" customHeight="1" thickBot="1" x14ac:dyDescent="0.3">
      <c r="A35" s="269" t="s">
        <v>39</v>
      </c>
      <c r="B35" s="270"/>
      <c r="C35" s="28"/>
      <c r="D35" s="266" t="s">
        <v>187</v>
      </c>
      <c r="E35" s="267"/>
      <c r="F35" s="267"/>
      <c r="G35" s="267"/>
      <c r="H35" s="267"/>
      <c r="I35" s="267"/>
      <c r="J35" s="267"/>
      <c r="K35" s="267"/>
      <c r="L35" s="268"/>
      <c r="M35" s="29"/>
      <c r="N35" s="30">
        <v>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7" t="s">
        <v>40</v>
      </c>
      <c r="B37" s="278"/>
      <c r="C37" s="278"/>
      <c r="D37" s="278"/>
      <c r="E37" s="278"/>
      <c r="F37" s="278"/>
      <c r="G37" s="278"/>
      <c r="H37" s="278"/>
      <c r="I37" s="278"/>
      <c r="J37" s="278"/>
      <c r="K37" s="278"/>
      <c r="L37" s="279"/>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20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57"/>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57"/>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59"/>
    </row>
    <row r="75" spans="1:14" ht="26.25" thickBot="1" x14ac:dyDescent="0.3">
      <c r="A75" s="311" t="s">
        <v>68</v>
      </c>
      <c r="B75" s="312"/>
      <c r="C75" s="312"/>
      <c r="D75" s="312"/>
      <c r="E75" s="312"/>
      <c r="F75" s="312"/>
      <c r="G75" s="313"/>
      <c r="H75" s="93" t="s">
        <v>44</v>
      </c>
      <c r="I75" s="57" t="s">
        <v>45</v>
      </c>
      <c r="J75" s="157"/>
      <c r="K75" s="157"/>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57"/>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20</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20</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 footer="0"/>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MATCH(MID(CELL("nombrearchivo",'2'!E9),FIND("]", CELL("nombrearchivo",'2'!E9),1)+1,LEN(CELL("nombrearchivo",'2'!E9))-FIND("]",CELL("nombrearchivo",'2'!E9),1)),GENERAL!A6:A54,0)</f>
        <v>6</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64"/>
      <c r="E8" s="251" t="s">
        <v>17</v>
      </c>
      <c r="F8" s="251" t="s">
        <v>18</v>
      </c>
      <c r="G8" s="251" t="s">
        <v>19</v>
      </c>
      <c r="H8" s="251" t="s">
        <v>20</v>
      </c>
      <c r="I8" s="251" t="s">
        <v>21</v>
      </c>
      <c r="J8" s="253" t="s">
        <v>22</v>
      </c>
      <c r="K8" s="165"/>
      <c r="L8" s="255"/>
      <c r="M8" s="255"/>
      <c r="N8" s="257" t="s">
        <v>23</v>
      </c>
    </row>
    <row r="9" spans="1:16" ht="31.5" customHeight="1" thickBot="1" x14ac:dyDescent="0.3">
      <c r="A9" s="247"/>
      <c r="B9" s="248"/>
      <c r="C9" s="250"/>
      <c r="D9" s="17"/>
      <c r="E9" s="252"/>
      <c r="F9" s="252"/>
      <c r="G9" s="252"/>
      <c r="H9" s="252"/>
      <c r="I9" s="252"/>
      <c r="J9" s="254"/>
      <c r="K9" s="166"/>
      <c r="L9" s="256"/>
      <c r="M9" s="256"/>
      <c r="N9" s="258"/>
    </row>
    <row r="10" spans="1:16" ht="44.25" customHeight="1" thickBot="1" x14ac:dyDescent="0.3">
      <c r="A10" s="259" t="str">
        <f ca="1">CONCATENATE((INDIRECT("GENERAL!D"&amp;P2+5))," ",((INDIRECT("GENERAL!E"&amp;P2+5))))</f>
        <v>VIVERO GOMEZ RAFAEL JOSE</v>
      </c>
      <c r="B10" s="260"/>
      <c r="C10" s="19">
        <f>N14</f>
        <v>4</v>
      </c>
      <c r="D10" s="20"/>
      <c r="E10" s="21">
        <f>N16</f>
        <v>0</v>
      </c>
      <c r="F10" s="21">
        <f>N18</f>
        <v>3</v>
      </c>
      <c r="G10" s="21">
        <f>N20</f>
        <v>0.5</v>
      </c>
      <c r="H10" s="21">
        <f>N27</f>
        <v>0.18</v>
      </c>
      <c r="I10" s="21">
        <f>N32</f>
        <v>0</v>
      </c>
      <c r="J10" s="22">
        <f>N37</f>
        <v>10</v>
      </c>
      <c r="K10" s="23"/>
      <c r="L10" s="23"/>
      <c r="M10" s="23"/>
      <c r="N10" s="24">
        <f>IF( SUM(C10:J10)&lt;=30,SUM(C10:J10),"EXCEDE LOS 30 PUNTOS")</f>
        <v>17.68</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BIOLOGO CON ENFASIS EN BIOTECNOLOGIA/UNIVERSIDAD DE SUCRE/2007</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63"/>
      <c r="E18" s="272" t="str">
        <f ca="1">(INDIRECT("GENERAL!L"&amp;P2+5))</f>
        <v>MAGISTER EN BIOLOGIA/UNIVERSIDAD DE ANTIOQUIA/2011</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CANDIDATO A DOCTORADO EN BIOTECNOLOGIA/ UNIVERSIDAD NACIONAL DE COLOMBIA</v>
      </c>
      <c r="E20" s="275"/>
      <c r="F20" s="275"/>
      <c r="G20" s="275"/>
      <c r="H20" s="275"/>
      <c r="I20" s="275"/>
      <c r="J20" s="275"/>
      <c r="K20" s="275"/>
      <c r="L20" s="276"/>
      <c r="M20" s="29"/>
      <c r="N20" s="30">
        <v>0.5</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7.5</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68.25" customHeight="1" thickBot="1" x14ac:dyDescent="0.3">
      <c r="A25" s="264" t="s">
        <v>33</v>
      </c>
      <c r="B25" s="265"/>
      <c r="C25" s="28"/>
      <c r="D25" s="266" t="s">
        <v>198</v>
      </c>
      <c r="E25" s="267"/>
      <c r="F25" s="267"/>
      <c r="G25" s="267"/>
      <c r="H25" s="267"/>
      <c r="I25" s="267"/>
      <c r="J25" s="267"/>
      <c r="K25" s="267"/>
      <c r="L25" s="268"/>
      <c r="M25" s="29"/>
      <c r="N25" s="30">
        <v>0.18</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7" t="s">
        <v>34</v>
      </c>
      <c r="B27" s="278"/>
      <c r="C27" s="278"/>
      <c r="D27" s="278"/>
      <c r="E27" s="278"/>
      <c r="F27" s="278"/>
      <c r="G27" s="278"/>
      <c r="H27" s="278"/>
      <c r="I27" s="278"/>
      <c r="J27" s="278"/>
      <c r="K27" s="278"/>
      <c r="L27" s="279"/>
      <c r="M27" s="162"/>
      <c r="N27" s="160">
        <f>IF(N25&lt;=5,N25,"EXCEDE LOS 5 PUNTOS PERMITIDOS")</f>
        <v>0.18</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65.25" customHeight="1" thickBot="1" x14ac:dyDescent="0.3">
      <c r="A30" s="264" t="s">
        <v>36</v>
      </c>
      <c r="B30" s="265"/>
      <c r="C30" s="28"/>
      <c r="D30" s="266" t="s">
        <v>199</v>
      </c>
      <c r="E30" s="267"/>
      <c r="F30" s="267"/>
      <c r="G30" s="267"/>
      <c r="H30" s="267"/>
      <c r="I30" s="267"/>
      <c r="J30" s="267"/>
      <c r="K30" s="267"/>
      <c r="L30" s="268"/>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87" customHeight="1" thickBot="1" x14ac:dyDescent="0.3">
      <c r="A35" s="269" t="s">
        <v>39</v>
      </c>
      <c r="B35" s="270"/>
      <c r="C35" s="28"/>
      <c r="D35" s="266" t="s">
        <v>200</v>
      </c>
      <c r="E35" s="267"/>
      <c r="F35" s="267"/>
      <c r="G35" s="267"/>
      <c r="H35" s="267"/>
      <c r="I35" s="267"/>
      <c r="J35" s="267"/>
      <c r="K35" s="267"/>
      <c r="L35" s="268"/>
      <c r="M35" s="29"/>
      <c r="N35" s="30">
        <v>10</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7" t="s">
        <v>40</v>
      </c>
      <c r="B37" s="278"/>
      <c r="C37" s="278"/>
      <c r="D37" s="278"/>
      <c r="E37" s="278"/>
      <c r="F37" s="278"/>
      <c r="G37" s="278"/>
      <c r="H37" s="278"/>
      <c r="I37" s="278"/>
      <c r="J37" s="278"/>
      <c r="K37" s="278"/>
      <c r="L37" s="279"/>
      <c r="M37" s="162"/>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17.68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5"/>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5"/>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67"/>
    </row>
    <row r="75" spans="1:14" ht="26.25" thickBot="1" x14ac:dyDescent="0.3">
      <c r="A75" s="311" t="s">
        <v>68</v>
      </c>
      <c r="B75" s="312"/>
      <c r="C75" s="312"/>
      <c r="D75" s="312"/>
      <c r="E75" s="312"/>
      <c r="F75" s="312"/>
      <c r="G75" s="313"/>
      <c r="H75" s="93" t="s">
        <v>44</v>
      </c>
      <c r="I75" s="57" t="s">
        <v>45</v>
      </c>
      <c r="J75" s="165"/>
      <c r="K75" s="165"/>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5"/>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17.68</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17.68</v>
      </c>
    </row>
    <row r="98" spans="1:14" x14ac:dyDescent="0.25">
      <c r="A98" s="32"/>
      <c r="B98" s="32"/>
      <c r="C98" s="32"/>
      <c r="D98" s="32"/>
      <c r="E98" s="32"/>
      <c r="F98" s="32"/>
      <c r="G98" s="32"/>
      <c r="H98" s="32"/>
      <c r="I98" s="32"/>
      <c r="J98" s="32"/>
      <c r="K98" s="32"/>
      <c r="L98" s="32"/>
      <c r="M98" s="32"/>
      <c r="N98" s="32"/>
    </row>
  </sheetData>
  <sheetProtection algorithmName="SHA-512" hashValue="VHq+CHDQT6O3AASh4p07IgXXqj3kVHA8QSfWoB8R6TQgnal/GtL16oqtAdItldschNmDmFUeiGO2JNgN4lYEgg==" saltValue="Rb7dgMyUUumM2ezWsC2O4g=="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35433070866141736" bottom="0.35433070866141736" header="0" footer="0"/>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MATCH(MID(CELL("nombrearchivo",'3'!E9),FIND("]", CELL("nombrearchivo",'3'!E9),1)+1,LEN(CELL("nombrearchivo",'3'!E9))-FIND("]",CELL("nombrearchivo",'3'!E9),1)),GENERAL!A6:A54,0)</f>
        <v>4</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56"/>
      <c r="E8" s="251" t="s">
        <v>17</v>
      </c>
      <c r="F8" s="251" t="s">
        <v>18</v>
      </c>
      <c r="G8" s="251" t="s">
        <v>19</v>
      </c>
      <c r="H8" s="251" t="s">
        <v>20</v>
      </c>
      <c r="I8" s="251" t="s">
        <v>21</v>
      </c>
      <c r="J8" s="253" t="s">
        <v>22</v>
      </c>
      <c r="K8" s="157"/>
      <c r="L8" s="255"/>
      <c r="M8" s="255"/>
      <c r="N8" s="257" t="s">
        <v>23</v>
      </c>
    </row>
    <row r="9" spans="1:16" ht="31.5" customHeight="1" thickBot="1" x14ac:dyDescent="0.3">
      <c r="A9" s="247"/>
      <c r="B9" s="248"/>
      <c r="C9" s="250"/>
      <c r="D9" s="17"/>
      <c r="E9" s="252"/>
      <c r="F9" s="252"/>
      <c r="G9" s="252"/>
      <c r="H9" s="252"/>
      <c r="I9" s="252"/>
      <c r="J9" s="254"/>
      <c r="K9" s="158"/>
      <c r="L9" s="256"/>
      <c r="M9" s="256"/>
      <c r="N9" s="258"/>
    </row>
    <row r="10" spans="1:16" ht="44.25" customHeight="1" thickBot="1" x14ac:dyDescent="0.3">
      <c r="A10" s="259" t="str">
        <f ca="1">CONCATENATE((INDIRECT("GENERAL!D"&amp;P2+5))," ",((INDIRECT("GENERAL!E"&amp;P2+5))))</f>
        <v>VASQUEZ CASTILLO JORGE ALBERTO</v>
      </c>
      <c r="B10" s="260"/>
      <c r="C10" s="19">
        <f>N14</f>
        <v>4</v>
      </c>
      <c r="D10" s="20"/>
      <c r="E10" s="21">
        <f>N16</f>
        <v>0</v>
      </c>
      <c r="F10" s="21">
        <f>N18</f>
        <v>3</v>
      </c>
      <c r="G10" s="21">
        <f>N20</f>
        <v>1</v>
      </c>
      <c r="H10" s="21">
        <f>N27</f>
        <v>5</v>
      </c>
      <c r="I10" s="21">
        <f>N32</f>
        <v>2.12</v>
      </c>
      <c r="J10" s="22">
        <f>N37</f>
        <v>1</v>
      </c>
      <c r="K10" s="23"/>
      <c r="L10" s="23"/>
      <c r="M10" s="23"/>
      <c r="N10" s="24">
        <f>IF( SUM(C10:J10)&lt;=30,SUM(C10:J10),"EXCEDE LOS 30 PUNTOS")</f>
        <v>16.12</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BACTERIOLOGO/UNIVERSIDAD DEL VALLE/2003</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55"/>
      <c r="E18" s="272" t="str">
        <f ca="1">(INDIRECT("GENERAL!L"&amp;P2+5))</f>
        <v>MASTER EN BIOTECNOLOGIA/UNIVERSIDAD DE ANTIOQUIA/2007</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ESTUDIOS DE DOCTOR EN BIOTECNOLOGIA/UNIVERSIDAD DE ANTIOQUIA/ PENDIENTE CEREMONIA DE GRADUACION</v>
      </c>
      <c r="E20" s="275"/>
      <c r="F20" s="275"/>
      <c r="G20" s="275"/>
      <c r="H20" s="275"/>
      <c r="I20" s="275"/>
      <c r="J20" s="275"/>
      <c r="K20" s="275"/>
      <c r="L20" s="276"/>
      <c r="M20" s="29"/>
      <c r="N20" s="30">
        <v>1</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68.25" customHeight="1" thickBot="1" x14ac:dyDescent="0.3">
      <c r="A25" s="264" t="s">
        <v>33</v>
      </c>
      <c r="B25" s="265"/>
      <c r="C25" s="28"/>
      <c r="D25" s="266" t="s">
        <v>192</v>
      </c>
      <c r="E25" s="267"/>
      <c r="F25" s="267"/>
      <c r="G25" s="267"/>
      <c r="H25" s="267"/>
      <c r="I25" s="267"/>
      <c r="J25" s="267"/>
      <c r="K25" s="267"/>
      <c r="L25" s="268"/>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7" t="s">
        <v>34</v>
      </c>
      <c r="B27" s="278"/>
      <c r="C27" s="278"/>
      <c r="D27" s="278"/>
      <c r="E27" s="278"/>
      <c r="F27" s="278"/>
      <c r="G27" s="278"/>
      <c r="H27" s="278"/>
      <c r="I27" s="278"/>
      <c r="J27" s="278"/>
      <c r="K27" s="278"/>
      <c r="L27" s="279"/>
      <c r="M27" s="154"/>
      <c r="N27" s="160">
        <f>IF(N25&lt;=5,N25,"EXCEDE LOS 5 PUNTOS PERMITIDOS")</f>
        <v>5</v>
      </c>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105.75" customHeight="1" thickBot="1" x14ac:dyDescent="0.3">
      <c r="A30" s="264" t="s">
        <v>36</v>
      </c>
      <c r="B30" s="265"/>
      <c r="C30" s="28"/>
      <c r="D30" s="266" t="s">
        <v>193</v>
      </c>
      <c r="E30" s="267"/>
      <c r="F30" s="267"/>
      <c r="G30" s="267"/>
      <c r="H30" s="267"/>
      <c r="I30" s="267"/>
      <c r="J30" s="267"/>
      <c r="K30" s="267"/>
      <c r="L30" s="268"/>
      <c r="M30" s="29"/>
      <c r="N30" s="30">
        <f>0.58+0.75+0.79</f>
        <v>2.12</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54"/>
      <c r="N32" s="160">
        <f>IF(N30&lt;=5,N30,"EXCEDE LOS 5 PUNTOS PERMITIDOS")</f>
        <v>2.12</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159" customHeight="1" thickBot="1" x14ac:dyDescent="0.3">
      <c r="A35" s="269" t="s">
        <v>39</v>
      </c>
      <c r="B35" s="270"/>
      <c r="C35" s="28"/>
      <c r="D35" s="266" t="s">
        <v>197</v>
      </c>
      <c r="E35" s="267"/>
      <c r="F35" s="267"/>
      <c r="G35" s="267"/>
      <c r="H35" s="267"/>
      <c r="I35" s="267"/>
      <c r="J35" s="267"/>
      <c r="K35" s="267"/>
      <c r="L35" s="268"/>
      <c r="M35" s="29"/>
      <c r="N35" s="30">
        <f>0.5+0.25+0.25</f>
        <v>1</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7" t="s">
        <v>40</v>
      </c>
      <c r="B37" s="278"/>
      <c r="C37" s="278"/>
      <c r="D37" s="278"/>
      <c r="E37" s="278"/>
      <c r="F37" s="278"/>
      <c r="G37" s="278"/>
      <c r="H37" s="278"/>
      <c r="I37" s="278"/>
      <c r="J37" s="278"/>
      <c r="K37" s="278"/>
      <c r="L37" s="279"/>
      <c r="M37" s="154"/>
      <c r="N37" s="160">
        <f>IF(N35&lt;=10,N35,"EXCEDE LOS 10 PUNTOS PERMITIDOS")</f>
        <v>1</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16.12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57"/>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57"/>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59"/>
    </row>
    <row r="75" spans="1:14" ht="26.25" thickBot="1" x14ac:dyDescent="0.3">
      <c r="A75" s="311" t="s">
        <v>68</v>
      </c>
      <c r="B75" s="312"/>
      <c r="C75" s="312"/>
      <c r="D75" s="312"/>
      <c r="E75" s="312"/>
      <c r="F75" s="312"/>
      <c r="G75" s="313"/>
      <c r="H75" s="93" t="s">
        <v>44</v>
      </c>
      <c r="I75" s="57" t="s">
        <v>45</v>
      </c>
      <c r="J75" s="157"/>
      <c r="K75" s="157"/>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57"/>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16.12</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16.12</v>
      </c>
    </row>
    <row r="98" spans="1:14" x14ac:dyDescent="0.25">
      <c r="A98" s="32"/>
      <c r="B98" s="32"/>
      <c r="C98" s="32"/>
      <c r="D98" s="32"/>
      <c r="E98" s="32"/>
      <c r="F98" s="32"/>
      <c r="G98" s="32"/>
      <c r="H98" s="32"/>
      <c r="I98" s="32"/>
      <c r="J98" s="32"/>
      <c r="K98" s="32"/>
      <c r="L98" s="32"/>
      <c r="M98" s="32"/>
      <c r="N98" s="32"/>
    </row>
  </sheetData>
  <sheetProtection algorithmName="SHA-512" hashValue="sKZxhQ8l0Jtt7tTt8WN1+KPMjYdZTCvnh4Z+h50OA7mp2puXQV6XrwvGWzLEbfEbjLm2F0f9z+jcHURJbBeVYw==" saltValue="uDBQcqo8eLH67TOI87G+ew=="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35433070866141736" bottom="0.15748031496062992" header="0" footer="0"/>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MATCH(MID(CELL("nombrearchivo",'4'!E9),FIND("]", CELL("nombrearchivo",'4'!E9),1)+1,LEN(CELL("nombrearchivo",'4'!E9))-FIND("]",CELL("nombrearchivo",'4'!E9),1)),GENERAL!A6:A54,0)</f>
        <v>9</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64"/>
      <c r="E8" s="251" t="s">
        <v>17</v>
      </c>
      <c r="F8" s="251" t="s">
        <v>18</v>
      </c>
      <c r="G8" s="251" t="s">
        <v>19</v>
      </c>
      <c r="H8" s="251" t="s">
        <v>20</v>
      </c>
      <c r="I8" s="251" t="s">
        <v>21</v>
      </c>
      <c r="J8" s="253" t="s">
        <v>22</v>
      </c>
      <c r="K8" s="165"/>
      <c r="L8" s="255"/>
      <c r="M8" s="255"/>
      <c r="N8" s="257" t="s">
        <v>23</v>
      </c>
    </row>
    <row r="9" spans="1:16" ht="31.5" customHeight="1" thickBot="1" x14ac:dyDescent="0.3">
      <c r="A9" s="247"/>
      <c r="B9" s="248"/>
      <c r="C9" s="250"/>
      <c r="D9" s="17"/>
      <c r="E9" s="252"/>
      <c r="F9" s="252"/>
      <c r="G9" s="252"/>
      <c r="H9" s="252"/>
      <c r="I9" s="252"/>
      <c r="J9" s="254"/>
      <c r="K9" s="166"/>
      <c r="L9" s="256"/>
      <c r="M9" s="256"/>
      <c r="N9" s="258"/>
    </row>
    <row r="10" spans="1:16" ht="44.25" customHeight="1" thickBot="1" x14ac:dyDescent="0.3">
      <c r="A10" s="259" t="str">
        <f ca="1">CONCATENATE((INDIRECT("GENERAL!D"&amp;P2+5))," ",((INDIRECT("GENERAL!E"&amp;P2+5))))</f>
        <v>VARON LOPEZ MARYEIMY</v>
      </c>
      <c r="B10" s="260"/>
      <c r="C10" s="19">
        <f>N14</f>
        <v>4</v>
      </c>
      <c r="D10" s="20"/>
      <c r="E10" s="21">
        <f>N16</f>
        <v>0</v>
      </c>
      <c r="F10" s="21">
        <f>N18</f>
        <v>3</v>
      </c>
      <c r="G10" s="21">
        <f>N20</f>
        <v>3</v>
      </c>
      <c r="H10" s="21">
        <f>N27</f>
        <v>2.5300000000000002</v>
      </c>
      <c r="I10" s="21">
        <f>N32</f>
        <v>0.19</v>
      </c>
      <c r="J10" s="22">
        <f>N37</f>
        <v>2.67</v>
      </c>
      <c r="K10" s="23"/>
      <c r="L10" s="23"/>
      <c r="M10" s="23"/>
      <c r="N10" s="24">
        <f>IF( SUM(C10:J10)&lt;=30,SUM(C10:J10),"EXCEDE LOS 30 PUNTOS")</f>
        <v>15.39</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BIOLOGO/UNIVERSIDAD DEL TOLIMA/2004</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63"/>
      <c r="E18" s="272" t="str">
        <f ca="1">(INDIRECT("GENERAL!L"&amp;P2+5))</f>
        <v>MAGISTER EN CIENCIAS AREA DE CONCENTRACION MICROBIOLOGIA AGRICOLA/UNIVERSIDAD DE LAVRAS (BRASIL)/2010</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DOCTOR EN CIENCIAS AREADE MICROBIOLOGIA AGRICOLA/UNIVERSIDAD DE SAO PAULO ESCOLA SUPERIOR DE AGRICULTURA LUIZ DE QUEIROZ ESALQ (BRASIL)/2013 PRESENTO CERTIFICADO</v>
      </c>
      <c r="E20" s="275"/>
      <c r="F20" s="275"/>
      <c r="G20" s="275"/>
      <c r="H20" s="275"/>
      <c r="I20" s="275"/>
      <c r="J20" s="275"/>
      <c r="K20" s="275"/>
      <c r="L20" s="276"/>
      <c r="M20" s="29"/>
      <c r="N20" s="30">
        <v>3</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102.75" customHeight="1" thickBot="1" x14ac:dyDescent="0.3">
      <c r="A25" s="264" t="s">
        <v>33</v>
      </c>
      <c r="B25" s="265"/>
      <c r="C25" s="28"/>
      <c r="D25" s="266" t="s">
        <v>205</v>
      </c>
      <c r="E25" s="267"/>
      <c r="F25" s="267"/>
      <c r="G25" s="267"/>
      <c r="H25" s="267"/>
      <c r="I25" s="267"/>
      <c r="J25" s="267"/>
      <c r="K25" s="267"/>
      <c r="L25" s="268"/>
      <c r="M25" s="29"/>
      <c r="N25" s="30">
        <f>1.78+0.75</f>
        <v>2.5300000000000002</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7" t="s">
        <v>34</v>
      </c>
      <c r="B27" s="278"/>
      <c r="C27" s="278"/>
      <c r="D27" s="278"/>
      <c r="E27" s="278"/>
      <c r="F27" s="278"/>
      <c r="G27" s="278"/>
      <c r="H27" s="278"/>
      <c r="I27" s="278"/>
      <c r="J27" s="278"/>
      <c r="K27" s="278"/>
      <c r="L27" s="279"/>
      <c r="M27" s="162"/>
      <c r="N27" s="160">
        <f>IF(N25&lt;=5,N25,"EXCEDE LOS 5 PUNTOS PERMITIDOS")</f>
        <v>2.5300000000000002</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35.25" customHeight="1" thickBot="1" x14ac:dyDescent="0.3">
      <c r="A30" s="264" t="s">
        <v>36</v>
      </c>
      <c r="B30" s="265"/>
      <c r="C30" s="28"/>
      <c r="D30" s="266" t="s">
        <v>206</v>
      </c>
      <c r="E30" s="267"/>
      <c r="F30" s="267"/>
      <c r="G30" s="267"/>
      <c r="H30" s="267"/>
      <c r="I30" s="267"/>
      <c r="J30" s="267"/>
      <c r="K30" s="267"/>
      <c r="L30" s="268"/>
      <c r="M30" s="29"/>
      <c r="N30" s="30">
        <v>0.19</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62"/>
      <c r="N32" s="160">
        <f>IF(N30&lt;=5,N30,"EXCEDE LOS 5 PUNTOS PERMITIDOS")</f>
        <v>0.19</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94.5" customHeight="1" thickBot="1" x14ac:dyDescent="0.3">
      <c r="A35" s="269" t="s">
        <v>39</v>
      </c>
      <c r="B35" s="270"/>
      <c r="C35" s="28"/>
      <c r="D35" s="266" t="s">
        <v>207</v>
      </c>
      <c r="E35" s="267"/>
      <c r="F35" s="267"/>
      <c r="G35" s="267"/>
      <c r="H35" s="267"/>
      <c r="I35" s="267"/>
      <c r="J35" s="267"/>
      <c r="K35" s="267"/>
      <c r="L35" s="268"/>
      <c r="M35" s="29"/>
      <c r="N35" s="30">
        <f>0.73+0.8+1.14</f>
        <v>2.67</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7" t="s">
        <v>40</v>
      </c>
      <c r="B37" s="278"/>
      <c r="C37" s="278"/>
      <c r="D37" s="278"/>
      <c r="E37" s="278"/>
      <c r="F37" s="278"/>
      <c r="G37" s="278"/>
      <c r="H37" s="278"/>
      <c r="I37" s="278"/>
      <c r="J37" s="278"/>
      <c r="K37" s="278"/>
      <c r="L37" s="279"/>
      <c r="M37" s="162"/>
      <c r="N37" s="160">
        <f>IF(N35&lt;=10,N35,"EXCEDE LOS 10 PUNTOS PERMITIDOS")</f>
        <v>2.67</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15.39</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5"/>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5"/>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67"/>
    </row>
    <row r="75" spans="1:14" ht="26.25" thickBot="1" x14ac:dyDescent="0.3">
      <c r="A75" s="311" t="s">
        <v>68</v>
      </c>
      <c r="B75" s="312"/>
      <c r="C75" s="312"/>
      <c r="D75" s="312"/>
      <c r="E75" s="312"/>
      <c r="F75" s="312"/>
      <c r="G75" s="313"/>
      <c r="H75" s="93" t="s">
        <v>44</v>
      </c>
      <c r="I75" s="57" t="s">
        <v>45</v>
      </c>
      <c r="J75" s="165"/>
      <c r="K75" s="165"/>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5"/>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15.39</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15.39</v>
      </c>
    </row>
    <row r="98" spans="1:14" x14ac:dyDescent="0.25">
      <c r="A98" s="32"/>
      <c r="B98" s="32"/>
      <c r="C98" s="32"/>
      <c r="D98" s="32"/>
      <c r="E98" s="32"/>
      <c r="F98" s="32"/>
      <c r="G98" s="32"/>
      <c r="H98" s="32"/>
      <c r="I98" s="32"/>
      <c r="J98" s="32"/>
      <c r="K98" s="32"/>
      <c r="L98" s="32"/>
      <c r="M98" s="32"/>
      <c r="N98" s="32"/>
    </row>
  </sheetData>
  <sheetProtection algorithmName="SHA-512" hashValue="fZKefTt0fUCqDbh4/3lzyTFwUka5/xrL4LkhJg6SuDTU7tLNKny+YFZkjNZ0vk/E/5LUxwNpN3AlDF6nnSG2ug==" saltValue="VqFDYSu61ew5bZ5Btt+4Gg=="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MATCH(MID(CELL("nombrearchivo",'5'!E9),FIND("]", CELL("nombrearchivo",'5'!E9),1)+1,LEN(CELL("nombrearchivo",'5'!E9))-FIND("]",CELL("nombrearchivo",'5'!E9),1)),GENERAL!A6:A54,0)</f>
        <v>8</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64"/>
      <c r="E8" s="251" t="s">
        <v>17</v>
      </c>
      <c r="F8" s="251" t="s">
        <v>18</v>
      </c>
      <c r="G8" s="251" t="s">
        <v>19</v>
      </c>
      <c r="H8" s="251" t="s">
        <v>20</v>
      </c>
      <c r="I8" s="251" t="s">
        <v>21</v>
      </c>
      <c r="J8" s="253" t="s">
        <v>22</v>
      </c>
      <c r="K8" s="165"/>
      <c r="L8" s="255"/>
      <c r="M8" s="255"/>
      <c r="N8" s="257" t="s">
        <v>23</v>
      </c>
    </row>
    <row r="9" spans="1:16" ht="31.5" customHeight="1" thickBot="1" x14ac:dyDescent="0.3">
      <c r="A9" s="247"/>
      <c r="B9" s="248"/>
      <c r="C9" s="250"/>
      <c r="D9" s="17"/>
      <c r="E9" s="252"/>
      <c r="F9" s="252"/>
      <c r="G9" s="252"/>
      <c r="H9" s="252"/>
      <c r="I9" s="252"/>
      <c r="J9" s="254"/>
      <c r="K9" s="166"/>
      <c r="L9" s="256"/>
      <c r="M9" s="256"/>
      <c r="N9" s="258"/>
    </row>
    <row r="10" spans="1:16" ht="44.25" customHeight="1" thickBot="1" x14ac:dyDescent="0.3">
      <c r="A10" s="259" t="str">
        <f ca="1">CONCATENATE((INDIRECT("GENERAL!D"&amp;P2+5))," ",((INDIRECT("GENERAL!E"&amp;P2+5))))</f>
        <v>RONDON SALAZAR  LILIANA</v>
      </c>
      <c r="B10" s="260"/>
      <c r="C10" s="19">
        <f>N14</f>
        <v>4</v>
      </c>
      <c r="D10" s="20"/>
      <c r="E10" s="21">
        <f>N16</f>
        <v>0</v>
      </c>
      <c r="F10" s="21">
        <f>N18</f>
        <v>3</v>
      </c>
      <c r="G10" s="21">
        <f>N20</f>
        <v>1</v>
      </c>
      <c r="H10" s="21">
        <f>N27</f>
        <v>1</v>
      </c>
      <c r="I10" s="21">
        <f>N32</f>
        <v>0</v>
      </c>
      <c r="J10" s="22">
        <f>N37</f>
        <v>4.93</v>
      </c>
      <c r="K10" s="23"/>
      <c r="L10" s="23"/>
      <c r="M10" s="23"/>
      <c r="N10" s="24">
        <f>IF( SUM(C10:J10)&lt;=30,SUM(C10:J10),"EXCEDE LOS 30 PUNTOS")</f>
        <v>13.93</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BIOLOGA/ UNIVERSIDAD DEL TOLIMA/2005</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63"/>
      <c r="E18" s="272" t="str">
        <f ca="1">(INDIRECT("GENERAL!L"&amp;P2+5))</f>
        <v>MAGISTER SCIENTIARUM MENCION MICROBIOLOGIA/INSTITUTO VENEZOLANO DE INVESTIGACIONES CIENTIFICAS (IVIC)/2011</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 xml:space="preserve">DOCTORADO/UNIVERSIDAD DE BUENOS AIRES (ARGENTINA)/ EN 2 AÑO DOCTORAL </v>
      </c>
      <c r="E20" s="275"/>
      <c r="F20" s="275"/>
      <c r="G20" s="275"/>
      <c r="H20" s="275"/>
      <c r="I20" s="275"/>
      <c r="J20" s="275"/>
      <c r="K20" s="275"/>
      <c r="L20" s="276"/>
      <c r="M20" s="29"/>
      <c r="N20" s="30">
        <v>1</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100.5" customHeight="1" thickBot="1" x14ac:dyDescent="0.3">
      <c r="A25" s="264" t="s">
        <v>33</v>
      </c>
      <c r="B25" s="265"/>
      <c r="C25" s="28"/>
      <c r="D25" s="266" t="s">
        <v>201</v>
      </c>
      <c r="E25" s="267"/>
      <c r="F25" s="267"/>
      <c r="G25" s="267"/>
      <c r="H25" s="267"/>
      <c r="I25" s="267"/>
      <c r="J25" s="267"/>
      <c r="K25" s="267"/>
      <c r="L25" s="268"/>
      <c r="M25" s="29"/>
      <c r="N25" s="30">
        <v>1</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7" t="s">
        <v>34</v>
      </c>
      <c r="B27" s="278"/>
      <c r="C27" s="278"/>
      <c r="D27" s="278"/>
      <c r="E27" s="278"/>
      <c r="F27" s="278"/>
      <c r="G27" s="278"/>
      <c r="H27" s="278"/>
      <c r="I27" s="278"/>
      <c r="J27" s="278"/>
      <c r="K27" s="278"/>
      <c r="L27" s="279"/>
      <c r="M27" s="162"/>
      <c r="N27" s="160">
        <f>IF(N25&lt;=5,N25,"EXCEDE LOS 5 PUNTOS PERMITIDOS")</f>
        <v>1</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35.25" customHeight="1" thickBot="1" x14ac:dyDescent="0.3">
      <c r="A30" s="264" t="s">
        <v>36</v>
      </c>
      <c r="B30" s="265"/>
      <c r="C30" s="28"/>
      <c r="D30" s="266" t="s">
        <v>202</v>
      </c>
      <c r="E30" s="267"/>
      <c r="F30" s="267"/>
      <c r="G30" s="267"/>
      <c r="H30" s="267"/>
      <c r="I30" s="267"/>
      <c r="J30" s="267"/>
      <c r="K30" s="267"/>
      <c r="L30" s="268"/>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175.5" customHeight="1" thickBot="1" x14ac:dyDescent="0.3">
      <c r="A35" s="269" t="s">
        <v>39</v>
      </c>
      <c r="B35" s="270"/>
      <c r="C35" s="28"/>
      <c r="D35" s="266" t="s">
        <v>203</v>
      </c>
      <c r="E35" s="267"/>
      <c r="F35" s="267"/>
      <c r="G35" s="267"/>
      <c r="H35" s="267"/>
      <c r="I35" s="267"/>
      <c r="J35" s="267"/>
      <c r="K35" s="267"/>
      <c r="L35" s="268"/>
      <c r="M35" s="29"/>
      <c r="N35" s="30">
        <f>2+1.33+0.1+1.25+0.25</f>
        <v>4.93</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7" t="s">
        <v>40</v>
      </c>
      <c r="B37" s="278"/>
      <c r="C37" s="278"/>
      <c r="D37" s="278"/>
      <c r="E37" s="278"/>
      <c r="F37" s="278"/>
      <c r="G37" s="278"/>
      <c r="H37" s="278"/>
      <c r="I37" s="278"/>
      <c r="J37" s="278"/>
      <c r="K37" s="278"/>
      <c r="L37" s="279"/>
      <c r="M37" s="162"/>
      <c r="N37" s="160">
        <f>IF(N35&lt;=10,N35,"EXCEDE LOS 10 PUNTOS PERMITIDOS")</f>
        <v>4.93</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13.93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5"/>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5"/>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67"/>
    </row>
    <row r="75" spans="1:14" ht="26.25" thickBot="1" x14ac:dyDescent="0.3">
      <c r="A75" s="311" t="s">
        <v>68</v>
      </c>
      <c r="B75" s="312"/>
      <c r="C75" s="312"/>
      <c r="D75" s="312"/>
      <c r="E75" s="312"/>
      <c r="F75" s="312"/>
      <c r="G75" s="313"/>
      <c r="H75" s="93" t="s">
        <v>44</v>
      </c>
      <c r="I75" s="57" t="s">
        <v>45</v>
      </c>
      <c r="J75" s="165"/>
      <c r="K75" s="165"/>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5"/>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13.93</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13.93</v>
      </c>
    </row>
    <row r="98" spans="1:14" x14ac:dyDescent="0.25">
      <c r="A98" s="32"/>
      <c r="B98" s="32"/>
      <c r="C98" s="32"/>
      <c r="D98" s="32"/>
      <c r="E98" s="32"/>
      <c r="F98" s="32"/>
      <c r="G98" s="32"/>
      <c r="H98" s="32"/>
      <c r="I98" s="32"/>
      <c r="J98" s="32"/>
      <c r="K98" s="32"/>
      <c r="L98" s="32"/>
      <c r="M98" s="32"/>
      <c r="N98" s="32"/>
    </row>
  </sheetData>
  <sheetProtection algorithmName="SHA-512" hashValue="axyUcE6vzg+fXv7OPbAOeLUD6nzbElB7hfj6Ah20n5kClQVJKDHRvSSozYjUG00dg+tfUENTC612MhqGxEUeRA==" saltValue="OpOfD1fM9AJvmBUdfHIZ1w=="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 footer="0"/>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7"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MATCH(MID(CELL("nombrearchivo",'6'!E9),FIND("]", CELL("nombrearchivo",'6'!E9),1)+1,LEN(CELL("nombrearchivo",'6'!E9))-FIND("]",CELL("nombrearchivo",'6'!E9),1)),GENERAL!A6:A54,0)</f>
        <v>1</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5"/>
      <c r="E8" s="251" t="s">
        <v>17</v>
      </c>
      <c r="F8" s="251" t="s">
        <v>18</v>
      </c>
      <c r="G8" s="251" t="s">
        <v>19</v>
      </c>
      <c r="H8" s="251" t="s">
        <v>20</v>
      </c>
      <c r="I8" s="251" t="s">
        <v>21</v>
      </c>
      <c r="J8" s="253" t="s">
        <v>22</v>
      </c>
      <c r="K8" s="16"/>
      <c r="L8" s="255"/>
      <c r="M8" s="255"/>
      <c r="N8" s="257" t="s">
        <v>23</v>
      </c>
    </row>
    <row r="9" spans="1:16" ht="31.5" customHeight="1" thickBot="1" x14ac:dyDescent="0.3">
      <c r="A9" s="247"/>
      <c r="B9" s="248"/>
      <c r="C9" s="250"/>
      <c r="D9" s="17"/>
      <c r="E9" s="252"/>
      <c r="F9" s="252"/>
      <c r="G9" s="252"/>
      <c r="H9" s="252"/>
      <c r="I9" s="252"/>
      <c r="J9" s="254"/>
      <c r="K9" s="18"/>
      <c r="L9" s="256"/>
      <c r="M9" s="256"/>
      <c r="N9" s="258"/>
    </row>
    <row r="10" spans="1:16" ht="44.25" customHeight="1" thickBot="1" x14ac:dyDescent="0.3">
      <c r="A10" s="259" t="str">
        <f ca="1">CONCATENATE((INDIRECT("GENERAL!D"&amp;P2+5))," ",((INDIRECT("GENERAL!E"&amp;P2+5))))</f>
        <v>RODRIGUEZ VILLAMIZAR IRLENE EVELYNE</v>
      </c>
      <c r="B10" s="260"/>
      <c r="C10" s="19">
        <f>N14</f>
        <v>4</v>
      </c>
      <c r="D10" s="20"/>
      <c r="E10" s="21">
        <f>N16</f>
        <v>0</v>
      </c>
      <c r="F10" s="21">
        <f>N18</f>
        <v>3</v>
      </c>
      <c r="G10" s="21">
        <f>N20</f>
        <v>0</v>
      </c>
      <c r="H10" s="21">
        <f>N27</f>
        <v>0</v>
      </c>
      <c r="I10" s="21">
        <f>N32</f>
        <v>5</v>
      </c>
      <c r="J10" s="22">
        <f>N37</f>
        <v>1.92</v>
      </c>
      <c r="K10" s="23"/>
      <c r="L10" s="23"/>
      <c r="M10" s="23"/>
      <c r="N10" s="24">
        <f>IF( SUM(C10:J10)&lt;=30,SUM(C10:J10),"EXCEDE LOS 30 PUNTOS")</f>
        <v>13.92</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MICROBIOLOGA CON ENFASIS EN ALIMENTOS /UNIVERSIDAD DE PAMPLONA /2001</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35"/>
      <c r="E18" s="272" t="str">
        <f ca="1">(INDIRECT("GENERAL!L"&amp;P2+5))</f>
        <v>MAGISTER EN CIENCIAS MICROBIOLOGIA/2007</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 xml:space="preserve">NO REGISTRA </v>
      </c>
      <c r="E20" s="275"/>
      <c r="F20" s="275"/>
      <c r="G20" s="275"/>
      <c r="H20" s="275"/>
      <c r="I20" s="275"/>
      <c r="J20" s="275"/>
      <c r="K20" s="275"/>
      <c r="L20" s="276"/>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68.25" customHeight="1" thickBot="1" x14ac:dyDescent="0.3">
      <c r="A25" s="264" t="s">
        <v>33</v>
      </c>
      <c r="B25" s="265"/>
      <c r="C25" s="28"/>
      <c r="D25" s="266" t="s">
        <v>183</v>
      </c>
      <c r="E25" s="267"/>
      <c r="F25" s="267"/>
      <c r="G25" s="267"/>
      <c r="H25" s="267"/>
      <c r="I25" s="267"/>
      <c r="J25" s="267"/>
      <c r="K25" s="267"/>
      <c r="L25" s="268"/>
      <c r="M25" s="29"/>
      <c r="N25" s="30">
        <v>0</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77" t="s">
        <v>34</v>
      </c>
      <c r="B27" s="278"/>
      <c r="C27" s="278"/>
      <c r="D27" s="278"/>
      <c r="E27" s="278"/>
      <c r="F27" s="278"/>
      <c r="G27" s="278"/>
      <c r="H27" s="278"/>
      <c r="I27" s="278"/>
      <c r="J27" s="278"/>
      <c r="K27" s="278"/>
      <c r="L27" s="279"/>
      <c r="M27" s="38"/>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62.25" customHeight="1" thickBot="1" x14ac:dyDescent="0.3">
      <c r="A30" s="264" t="s">
        <v>36</v>
      </c>
      <c r="B30" s="265"/>
      <c r="C30" s="28"/>
      <c r="D30" s="266" t="s">
        <v>182</v>
      </c>
      <c r="E30" s="267"/>
      <c r="F30" s="267"/>
      <c r="G30" s="267"/>
      <c r="H30" s="267"/>
      <c r="I30" s="267"/>
      <c r="J30" s="267"/>
      <c r="K30" s="267"/>
      <c r="L30" s="26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38"/>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132" customHeight="1" thickBot="1" x14ac:dyDescent="0.3">
      <c r="A35" s="269" t="s">
        <v>39</v>
      </c>
      <c r="B35" s="270"/>
      <c r="C35" s="28"/>
      <c r="D35" s="266" t="s">
        <v>184</v>
      </c>
      <c r="E35" s="267"/>
      <c r="F35" s="267"/>
      <c r="G35" s="267"/>
      <c r="H35" s="267"/>
      <c r="I35" s="267"/>
      <c r="J35" s="267"/>
      <c r="K35" s="267"/>
      <c r="L35" s="268"/>
      <c r="M35" s="29"/>
      <c r="N35" s="30">
        <f>0.17+1.5+0.25</f>
        <v>1.92</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277" t="s">
        <v>40</v>
      </c>
      <c r="B37" s="278"/>
      <c r="C37" s="278"/>
      <c r="D37" s="278"/>
      <c r="E37" s="278"/>
      <c r="F37" s="278"/>
      <c r="G37" s="278"/>
      <c r="H37" s="278"/>
      <c r="I37" s="278"/>
      <c r="J37" s="278"/>
      <c r="K37" s="278"/>
      <c r="L37" s="279"/>
      <c r="M37" s="38"/>
      <c r="N37" s="160">
        <f>IF(N35&lt;=10,N35,"EXCEDE LOS 10 PUNTOS PERMITIDOS")</f>
        <v>1.92</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13.92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6"/>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6"/>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92"/>
    </row>
    <row r="75" spans="1:14" ht="26.25" thickBot="1" x14ac:dyDescent="0.3">
      <c r="A75" s="311" t="s">
        <v>68</v>
      </c>
      <c r="B75" s="312"/>
      <c r="C75" s="312"/>
      <c r="D75" s="312"/>
      <c r="E75" s="312"/>
      <c r="F75" s="312"/>
      <c r="G75" s="313"/>
      <c r="H75" s="93" t="s">
        <v>44</v>
      </c>
      <c r="I75" s="57" t="s">
        <v>45</v>
      </c>
      <c r="J75" s="16"/>
      <c r="K75" s="16"/>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6"/>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13.92</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13.92</v>
      </c>
    </row>
    <row r="98" spans="1:14" x14ac:dyDescent="0.25">
      <c r="A98" s="32"/>
      <c r="B98" s="32"/>
      <c r="C98" s="32"/>
      <c r="D98" s="32"/>
      <c r="E98" s="32"/>
      <c r="F98" s="32"/>
      <c r="G98" s="32"/>
      <c r="H98" s="32"/>
      <c r="I98" s="32"/>
      <c r="J98" s="32"/>
      <c r="K98" s="32"/>
      <c r="L98" s="32"/>
      <c r="M98" s="32"/>
      <c r="N98" s="32"/>
    </row>
  </sheetData>
  <sheetProtection algorithmName="SHA-512" hashValue="sH6ePI6jEZOSFXzT91CFgnaZe30clReYicTqrU/NdnFxjfRY4pWq/i23+kJj8aoWHJZD4DkZ872sbcabNVMNzw==" saltValue="O8bLMdvZmQu2BSFpiiL0Iw=="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MATCH(MID(CELL("nombrearchivo",'7'!E9),FIND("]", CELL("nombrearchivo",'7'!E9),1)+1,LEN(CELL("nombrearchivo",'7'!E9))-FIND("]",CELL("nombrearchivo",'7'!E9),1)),GENERAL!A6:A54,0)</f>
        <v>3</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56"/>
      <c r="E8" s="251" t="s">
        <v>17</v>
      </c>
      <c r="F8" s="251" t="s">
        <v>18</v>
      </c>
      <c r="G8" s="251" t="s">
        <v>19</v>
      </c>
      <c r="H8" s="251" t="s">
        <v>20</v>
      </c>
      <c r="I8" s="251" t="s">
        <v>21</v>
      </c>
      <c r="J8" s="253" t="s">
        <v>22</v>
      </c>
      <c r="K8" s="157"/>
      <c r="L8" s="255"/>
      <c r="M8" s="255"/>
      <c r="N8" s="257" t="s">
        <v>23</v>
      </c>
    </row>
    <row r="9" spans="1:16" ht="31.5" customHeight="1" thickBot="1" x14ac:dyDescent="0.3">
      <c r="A9" s="247"/>
      <c r="B9" s="248"/>
      <c r="C9" s="250"/>
      <c r="D9" s="17"/>
      <c r="E9" s="252"/>
      <c r="F9" s="252"/>
      <c r="G9" s="252"/>
      <c r="H9" s="252"/>
      <c r="I9" s="252"/>
      <c r="J9" s="254"/>
      <c r="K9" s="158"/>
      <c r="L9" s="256"/>
      <c r="M9" s="256"/>
      <c r="N9" s="258"/>
    </row>
    <row r="10" spans="1:16" ht="44.25" customHeight="1" thickBot="1" x14ac:dyDescent="0.3">
      <c r="A10" s="259" t="str">
        <f ca="1">CONCATENATE((INDIRECT("GENERAL!D"&amp;P2+5))," ",((INDIRECT("GENERAL!E"&amp;P2+5))))</f>
        <v>ALVAREZ GUERRERO GUILLERMO JR</v>
      </c>
      <c r="B10" s="260"/>
      <c r="C10" s="19">
        <f>N14</f>
        <v>4</v>
      </c>
      <c r="D10" s="20"/>
      <c r="E10" s="21">
        <f>N16</f>
        <v>1</v>
      </c>
      <c r="F10" s="21">
        <f>N18</f>
        <v>3</v>
      </c>
      <c r="G10" s="21">
        <f>N20</f>
        <v>0</v>
      </c>
      <c r="H10" s="21">
        <f>N27</f>
        <v>3.27</v>
      </c>
      <c r="I10" s="21">
        <f>N32</f>
        <v>1.29</v>
      </c>
      <c r="J10" s="22">
        <f>N37</f>
        <v>0</v>
      </c>
      <c r="K10" s="23"/>
      <c r="L10" s="23"/>
      <c r="M10" s="23"/>
      <c r="N10" s="24">
        <f>IF( SUM(C10:J10)&lt;=30,SUM(C10:J10),"EXCEDE LOS 30 PUNTOS")</f>
        <v>12.559999999999999</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BACTERIOLOGO/ PONTIFICIA UNIVERSIDAD JAVERIANA /1998</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ESPECIALISTA EN CIENCIA Y TECNOLOGIA DE ALIMENTOS/ UNIVERSIDAD NACIONAL /2007</v>
      </c>
      <c r="F16" s="272"/>
      <c r="G16" s="272"/>
      <c r="H16" s="272"/>
      <c r="I16" s="272"/>
      <c r="J16" s="272"/>
      <c r="K16" s="272"/>
      <c r="L16" s="273"/>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55"/>
      <c r="E18" s="272" t="str">
        <f ca="1">(INDIRECT("GENERAL!L"&amp;P2+5))</f>
        <v>MAGISTER EN MICROBIOLOGIA/PONTIFICIA UNIVERSIDAD JAVERIANA /2002</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 xml:space="preserve">NO REGISTRA </v>
      </c>
      <c r="E20" s="275"/>
      <c r="F20" s="275"/>
      <c r="G20" s="275"/>
      <c r="H20" s="275"/>
      <c r="I20" s="275"/>
      <c r="J20" s="275"/>
      <c r="K20" s="275"/>
      <c r="L20" s="276"/>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106.5" customHeight="1" thickBot="1" x14ac:dyDescent="0.3">
      <c r="A25" s="264" t="s">
        <v>33</v>
      </c>
      <c r="B25" s="265"/>
      <c r="C25" s="28"/>
      <c r="D25" s="266" t="s">
        <v>188</v>
      </c>
      <c r="E25" s="267"/>
      <c r="F25" s="267"/>
      <c r="G25" s="267"/>
      <c r="H25" s="267"/>
      <c r="I25" s="267"/>
      <c r="J25" s="267"/>
      <c r="K25" s="267"/>
      <c r="L25" s="268"/>
      <c r="M25" s="29"/>
      <c r="N25" s="30">
        <f>0.83+2.44</f>
        <v>3.27</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7" t="s">
        <v>34</v>
      </c>
      <c r="B27" s="278"/>
      <c r="C27" s="278"/>
      <c r="D27" s="278"/>
      <c r="E27" s="278"/>
      <c r="F27" s="278"/>
      <c r="G27" s="278"/>
      <c r="H27" s="278"/>
      <c r="I27" s="278"/>
      <c r="J27" s="278"/>
      <c r="K27" s="278"/>
      <c r="L27" s="279"/>
      <c r="M27" s="154"/>
      <c r="N27" s="160">
        <f>IF(N25&lt;=5,N25,"EXCEDE LOS 5 PUNTOS PERMITIDOS")</f>
        <v>3.27</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90.75" customHeight="1" thickBot="1" x14ac:dyDescent="0.3">
      <c r="A30" s="264" t="s">
        <v>36</v>
      </c>
      <c r="B30" s="265"/>
      <c r="C30" s="28"/>
      <c r="D30" s="266" t="s">
        <v>189</v>
      </c>
      <c r="E30" s="267"/>
      <c r="F30" s="267"/>
      <c r="G30" s="267"/>
      <c r="H30" s="267"/>
      <c r="I30" s="267"/>
      <c r="J30" s="267"/>
      <c r="K30" s="267"/>
      <c r="L30" s="268"/>
      <c r="M30" s="29"/>
      <c r="N30" s="30">
        <f>0.29+0.5+0.5</f>
        <v>1.29</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54"/>
      <c r="N32" s="160">
        <f>IF(N30&lt;=5,N30,"EXCEDE LOS 5 PUNTOS PERMITIDOS")</f>
        <v>1.29</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75.75" customHeight="1" thickBot="1" x14ac:dyDescent="0.3">
      <c r="A35" s="269" t="s">
        <v>39</v>
      </c>
      <c r="B35" s="270"/>
      <c r="C35" s="28"/>
      <c r="D35" s="266" t="s">
        <v>190</v>
      </c>
      <c r="E35" s="267"/>
      <c r="F35" s="267"/>
      <c r="G35" s="267"/>
      <c r="H35" s="267"/>
      <c r="I35" s="267"/>
      <c r="J35" s="267"/>
      <c r="K35" s="267"/>
      <c r="L35" s="268"/>
      <c r="M35" s="29"/>
      <c r="N35" s="30">
        <v>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7" t="s">
        <v>40</v>
      </c>
      <c r="B37" s="278"/>
      <c r="C37" s="278"/>
      <c r="D37" s="278"/>
      <c r="E37" s="278"/>
      <c r="F37" s="278"/>
      <c r="G37" s="278"/>
      <c r="H37" s="278"/>
      <c r="I37" s="278"/>
      <c r="J37" s="278"/>
      <c r="K37" s="278"/>
      <c r="L37" s="279"/>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12.559999999999999</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57"/>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57"/>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59"/>
    </row>
    <row r="75" spans="1:14" ht="26.25" thickBot="1" x14ac:dyDescent="0.3">
      <c r="A75" s="311" t="s">
        <v>68</v>
      </c>
      <c r="B75" s="312"/>
      <c r="C75" s="312"/>
      <c r="D75" s="312"/>
      <c r="E75" s="312"/>
      <c r="F75" s="312"/>
      <c r="G75" s="313"/>
      <c r="H75" s="93" t="s">
        <v>44</v>
      </c>
      <c r="I75" s="57" t="s">
        <v>45</v>
      </c>
      <c r="J75" s="157"/>
      <c r="K75" s="157"/>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57"/>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12.559999999999999</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12.559999999999999</v>
      </c>
    </row>
    <row r="98" spans="1:14" x14ac:dyDescent="0.25">
      <c r="A98" s="32"/>
      <c r="B98" s="32"/>
      <c r="C98" s="32"/>
      <c r="D98" s="32"/>
      <c r="E98" s="32"/>
      <c r="F98" s="32"/>
      <c r="G98" s="32"/>
      <c r="H98" s="32"/>
      <c r="I98" s="32"/>
      <c r="J98" s="32"/>
      <c r="K98" s="32"/>
      <c r="L98" s="32"/>
      <c r="M98" s="32"/>
      <c r="N98" s="32"/>
    </row>
  </sheetData>
  <sheetProtection algorithmName="SHA-512" hashValue="IpYbu/dX0ki4zsYl74FErQQhpzx2zkkfOJQ8C7DIWeYuvCOhOpfl13YafOdvU+FlDR2mDk1dzTWeFW1BDNb3Ig==" saltValue="mZc/W+tZ7iVwRLPRaXvAEQ=="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2.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0" width="12.42578125" style="6" customWidth="1"/>
    <col min="11" max="12" width="9.42578125" style="6" customWidth="1"/>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8"/>
      <c r="B1" s="229"/>
      <c r="C1" s="232" t="s">
        <v>9</v>
      </c>
      <c r="D1" s="233"/>
      <c r="E1" s="233"/>
      <c r="F1" s="233"/>
      <c r="G1" s="233"/>
      <c r="H1" s="233"/>
      <c r="I1" s="233"/>
      <c r="J1" s="233"/>
      <c r="K1" s="233"/>
      <c r="L1" s="233"/>
      <c r="M1" s="233"/>
      <c r="N1" s="234"/>
    </row>
    <row r="2" spans="1:16" ht="51" customHeight="1" thickBot="1" x14ac:dyDescent="0.3">
      <c r="A2" s="230"/>
      <c r="B2" s="231"/>
      <c r="C2" s="232" t="s">
        <v>10</v>
      </c>
      <c r="D2" s="233"/>
      <c r="E2" s="233"/>
      <c r="F2" s="233"/>
      <c r="G2" s="233"/>
      <c r="H2" s="233"/>
      <c r="I2" s="233"/>
      <c r="J2" s="233"/>
      <c r="K2" s="233"/>
      <c r="L2" s="233"/>
      <c r="M2" s="233"/>
      <c r="N2" s="234"/>
      <c r="P2" s="161">
        <f ca="1">MATCH(MID(CELL("nombrearchivo",'8'!E9),FIND("]", CELL("nombrearchivo",'8'!E9),1)+1,LEN(CELL("nombrearchivo",'8'!E9))-FIND("]",CELL("nombrearchivo",'8'!E9),1)),GENERAL!A6:A54,0)</f>
        <v>5</v>
      </c>
    </row>
    <row r="3" spans="1:16" ht="15.75" x14ac:dyDescent="0.25">
      <c r="A3" s="235" t="s">
        <v>11</v>
      </c>
      <c r="B3" s="236"/>
      <c r="C3" s="236"/>
      <c r="D3" s="236"/>
      <c r="E3" s="7" t="str">
        <f>GENERAL!Z$2</f>
        <v>OCASIONAL</v>
      </c>
      <c r="F3" s="237"/>
      <c r="G3" s="237"/>
      <c r="H3" s="237"/>
      <c r="I3" s="237"/>
      <c r="J3" s="237"/>
      <c r="K3" s="237"/>
      <c r="L3" s="237"/>
      <c r="M3" s="237"/>
      <c r="N3" s="238"/>
    </row>
    <row r="4" spans="1:16" ht="15.75" x14ac:dyDescent="0.25">
      <c r="A4" s="224" t="s">
        <v>12</v>
      </c>
      <c r="B4" s="225"/>
      <c r="C4" s="225"/>
      <c r="D4" s="225"/>
      <c r="E4" s="8" t="str">
        <f>GENERAL!A$2</f>
        <v>C-O-07-1</v>
      </c>
      <c r="F4" s="226"/>
      <c r="G4" s="226"/>
      <c r="H4" s="226"/>
      <c r="I4" s="226"/>
      <c r="J4" s="226"/>
      <c r="K4" s="226"/>
      <c r="L4" s="226"/>
      <c r="M4" s="226"/>
      <c r="N4" s="227"/>
    </row>
    <row r="5" spans="1:16" ht="15.75" x14ac:dyDescent="0.25">
      <c r="A5" s="224" t="s">
        <v>13</v>
      </c>
      <c r="B5" s="225"/>
      <c r="C5" s="225"/>
      <c r="D5" s="225"/>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2" t="s">
        <v>14</v>
      </c>
      <c r="B7" s="243"/>
      <c r="C7" s="243"/>
      <c r="D7" s="243"/>
      <c r="E7" s="243"/>
      <c r="F7" s="243"/>
      <c r="G7" s="243"/>
      <c r="H7" s="243"/>
      <c r="I7" s="243"/>
      <c r="J7" s="243"/>
      <c r="K7" s="243"/>
      <c r="L7" s="243"/>
      <c r="M7" s="243"/>
      <c r="N7" s="244"/>
    </row>
    <row r="8" spans="1:16" x14ac:dyDescent="0.25">
      <c r="A8" s="245" t="s">
        <v>15</v>
      </c>
      <c r="B8" s="246"/>
      <c r="C8" s="249" t="s">
        <v>16</v>
      </c>
      <c r="D8" s="156"/>
      <c r="E8" s="251" t="s">
        <v>17</v>
      </c>
      <c r="F8" s="251" t="s">
        <v>18</v>
      </c>
      <c r="G8" s="251" t="s">
        <v>19</v>
      </c>
      <c r="H8" s="251" t="s">
        <v>20</v>
      </c>
      <c r="I8" s="251" t="s">
        <v>21</v>
      </c>
      <c r="J8" s="253" t="s">
        <v>22</v>
      </c>
      <c r="K8" s="157"/>
      <c r="L8" s="255"/>
      <c r="M8" s="255"/>
      <c r="N8" s="257" t="s">
        <v>23</v>
      </c>
    </row>
    <row r="9" spans="1:16" ht="31.5" customHeight="1" thickBot="1" x14ac:dyDescent="0.3">
      <c r="A9" s="247"/>
      <c r="B9" s="248"/>
      <c r="C9" s="250"/>
      <c r="D9" s="17"/>
      <c r="E9" s="252"/>
      <c r="F9" s="252"/>
      <c r="G9" s="252"/>
      <c r="H9" s="252"/>
      <c r="I9" s="252"/>
      <c r="J9" s="254"/>
      <c r="K9" s="158"/>
      <c r="L9" s="256"/>
      <c r="M9" s="256"/>
      <c r="N9" s="258"/>
    </row>
    <row r="10" spans="1:16" ht="44.25" customHeight="1" thickBot="1" x14ac:dyDescent="0.3">
      <c r="A10" s="259" t="str">
        <f ca="1">CONCATENATE((INDIRECT("GENERAL!D"&amp;P2+5))," ",((INDIRECT("GENERAL!E"&amp;P2+5))))</f>
        <v>QUINTERO ACEVEDO LUZ EMERITA</v>
      </c>
      <c r="B10" s="260"/>
      <c r="C10" s="19">
        <f>N14</f>
        <v>4</v>
      </c>
      <c r="D10" s="20"/>
      <c r="E10" s="21">
        <f>N16</f>
        <v>0</v>
      </c>
      <c r="F10" s="21">
        <f>N18</f>
        <v>3</v>
      </c>
      <c r="G10" s="21">
        <f>N20</f>
        <v>0</v>
      </c>
      <c r="H10" s="21">
        <f>N27</f>
        <v>4.05</v>
      </c>
      <c r="I10" s="21">
        <f>N32</f>
        <v>0</v>
      </c>
      <c r="J10" s="22">
        <f>N37</f>
        <v>0</v>
      </c>
      <c r="K10" s="23"/>
      <c r="L10" s="23"/>
      <c r="M10" s="23"/>
      <c r="N10" s="24">
        <f>IF( SUM(C10:J10)&lt;=30,SUM(C10:J10),"EXCEDE LOS 30 PUNTOS")</f>
        <v>11.05</v>
      </c>
    </row>
    <row r="11" spans="1:16" ht="16.5" thickTop="1" thickBot="1" x14ac:dyDescent="0.3">
      <c r="A11" s="25"/>
      <c r="B11" s="8"/>
      <c r="C11" s="8"/>
      <c r="D11" s="8"/>
      <c r="E11" s="8"/>
      <c r="F11" s="8"/>
      <c r="G11" s="8"/>
      <c r="H11" s="8"/>
      <c r="I11" s="8"/>
      <c r="J11" s="8"/>
      <c r="K11" s="8"/>
      <c r="L11" s="8"/>
      <c r="M11" s="8"/>
      <c r="N11" s="26"/>
    </row>
    <row r="12" spans="1:16" ht="18.75" thickBot="1" x14ac:dyDescent="0.3">
      <c r="A12" s="261" t="s">
        <v>24</v>
      </c>
      <c r="B12" s="262"/>
      <c r="C12" s="262"/>
      <c r="D12" s="262"/>
      <c r="E12" s="262"/>
      <c r="F12" s="262"/>
      <c r="G12" s="262"/>
      <c r="H12" s="262"/>
      <c r="I12" s="262"/>
      <c r="J12" s="262"/>
      <c r="K12" s="262"/>
      <c r="L12" s="262"/>
      <c r="M12" s="263"/>
      <c r="N12" s="27" t="s">
        <v>25</v>
      </c>
    </row>
    <row r="13" spans="1:16" ht="24" thickBot="1" x14ac:dyDescent="0.3">
      <c r="A13" s="239" t="s">
        <v>26</v>
      </c>
      <c r="B13" s="240"/>
      <c r="C13" s="240"/>
      <c r="D13" s="240"/>
      <c r="E13" s="240"/>
      <c r="F13" s="240"/>
      <c r="G13" s="240"/>
      <c r="H13" s="240"/>
      <c r="I13" s="240"/>
      <c r="J13" s="240"/>
      <c r="K13" s="240"/>
      <c r="L13" s="241"/>
      <c r="M13" s="8"/>
      <c r="N13" s="26"/>
    </row>
    <row r="14" spans="1:16" ht="31.5" customHeight="1" thickBot="1" x14ac:dyDescent="0.3">
      <c r="A14" s="264" t="s">
        <v>27</v>
      </c>
      <c r="B14" s="265"/>
      <c r="C14" s="28"/>
      <c r="D14" s="266" t="str">
        <f ca="1">(INDIRECT("GENERAL!J"&amp;P2+5))</f>
        <v>BACTERIOLOGA Y LABORATORISTA CLINICO/UNIVERSIDAD INDUSTRIALDE SANTANDER/1992</v>
      </c>
      <c r="E14" s="267"/>
      <c r="F14" s="267"/>
      <c r="G14" s="267"/>
      <c r="H14" s="267"/>
      <c r="I14" s="267"/>
      <c r="J14" s="267"/>
      <c r="K14" s="267"/>
      <c r="L14" s="26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9" t="s">
        <v>28</v>
      </c>
      <c r="B16" s="270"/>
      <c r="C16" s="8"/>
      <c r="D16" s="34"/>
      <c r="E16" s="271" t="str">
        <f ca="1">(INDIRECT("GENERAL!K"&amp;P2+5))</f>
        <v>NO REGISTRA</v>
      </c>
      <c r="F16" s="272"/>
      <c r="G16" s="272"/>
      <c r="H16" s="272"/>
      <c r="I16" s="272"/>
      <c r="J16" s="272"/>
      <c r="K16" s="272"/>
      <c r="L16" s="273"/>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9" t="s">
        <v>29</v>
      </c>
      <c r="B18" s="270"/>
      <c r="C18" s="28"/>
      <c r="D18" s="155"/>
      <c r="E18" s="272" t="str">
        <f ca="1">(INDIRECT("GENERAL!L"&amp;P2+5))</f>
        <v>MAGISTER EN MICROBIOLOGIA/PONTIFICIA UNIVERSIDAD JAVERIANA /1998</v>
      </c>
      <c r="F18" s="272"/>
      <c r="G18" s="272"/>
      <c r="H18" s="272"/>
      <c r="I18" s="272"/>
      <c r="J18" s="272"/>
      <c r="K18" s="272"/>
      <c r="L18" s="273"/>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9" t="s">
        <v>30</v>
      </c>
      <c r="B20" s="270"/>
      <c r="C20" s="28"/>
      <c r="D20" s="274" t="str">
        <f ca="1">(INDIRECT("GENERAL!M"&amp;P2+5))</f>
        <v xml:space="preserve">NO REGISTRA </v>
      </c>
      <c r="E20" s="275"/>
      <c r="F20" s="275"/>
      <c r="G20" s="275"/>
      <c r="H20" s="275"/>
      <c r="I20" s="275"/>
      <c r="J20" s="275"/>
      <c r="K20" s="275"/>
      <c r="L20" s="276"/>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7" t="s">
        <v>31</v>
      </c>
      <c r="B22" s="278"/>
      <c r="C22" s="278"/>
      <c r="D22" s="278"/>
      <c r="E22" s="278"/>
      <c r="F22" s="278"/>
      <c r="G22" s="278"/>
      <c r="H22" s="278"/>
      <c r="I22" s="278"/>
      <c r="J22" s="278"/>
      <c r="K22" s="278"/>
      <c r="L22" s="279"/>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39" t="s">
        <v>32</v>
      </c>
      <c r="B24" s="240"/>
      <c r="C24" s="240"/>
      <c r="D24" s="240"/>
      <c r="E24" s="240"/>
      <c r="F24" s="240"/>
      <c r="G24" s="240"/>
      <c r="H24" s="240"/>
      <c r="I24" s="240"/>
      <c r="J24" s="240"/>
      <c r="K24" s="240"/>
      <c r="L24" s="241"/>
      <c r="M24" s="8"/>
      <c r="N24" s="40"/>
    </row>
    <row r="25" spans="1:17" ht="116.25" customHeight="1" thickBot="1" x14ac:dyDescent="0.3">
      <c r="A25" s="264" t="s">
        <v>33</v>
      </c>
      <c r="B25" s="265"/>
      <c r="C25" s="28"/>
      <c r="D25" s="266" t="s">
        <v>194</v>
      </c>
      <c r="E25" s="267"/>
      <c r="F25" s="267"/>
      <c r="G25" s="267"/>
      <c r="H25" s="267"/>
      <c r="I25" s="267"/>
      <c r="J25" s="267"/>
      <c r="K25" s="267"/>
      <c r="L25" s="268"/>
      <c r="M25" s="29"/>
      <c r="N25" s="30">
        <f>0.5+2.96+0.59</f>
        <v>4.05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7" t="s">
        <v>34</v>
      </c>
      <c r="B27" s="278"/>
      <c r="C27" s="278"/>
      <c r="D27" s="278"/>
      <c r="E27" s="278"/>
      <c r="F27" s="278"/>
      <c r="G27" s="278"/>
      <c r="H27" s="278"/>
      <c r="I27" s="278"/>
      <c r="J27" s="278"/>
      <c r="K27" s="278"/>
      <c r="L27" s="279"/>
      <c r="M27" s="154"/>
      <c r="N27" s="160">
        <f>IF(N25&lt;=5,N25,"EXCEDE LOS 5 PUNTOS PERMITIDOS")</f>
        <v>4.05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9" t="s">
        <v>35</v>
      </c>
      <c r="B29" s="240"/>
      <c r="C29" s="240"/>
      <c r="D29" s="240"/>
      <c r="E29" s="240"/>
      <c r="F29" s="240"/>
      <c r="G29" s="240"/>
      <c r="H29" s="240"/>
      <c r="I29" s="240"/>
      <c r="J29" s="240"/>
      <c r="K29" s="240"/>
      <c r="L29" s="241"/>
      <c r="M29" s="45"/>
      <c r="N29" s="40"/>
    </row>
    <row r="30" spans="1:17" ht="84" customHeight="1" thickBot="1" x14ac:dyDescent="0.3">
      <c r="A30" s="264" t="s">
        <v>36</v>
      </c>
      <c r="B30" s="265"/>
      <c r="C30" s="28"/>
      <c r="D30" s="266" t="s">
        <v>195</v>
      </c>
      <c r="E30" s="267"/>
      <c r="F30" s="267"/>
      <c r="G30" s="267"/>
      <c r="H30" s="267"/>
      <c r="I30" s="267"/>
      <c r="J30" s="267"/>
      <c r="K30" s="267"/>
      <c r="L30" s="268"/>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77" t="s">
        <v>37</v>
      </c>
      <c r="B32" s="278"/>
      <c r="C32" s="278"/>
      <c r="D32" s="278"/>
      <c r="E32" s="278"/>
      <c r="F32" s="278"/>
      <c r="G32" s="278"/>
      <c r="H32" s="278"/>
      <c r="I32" s="278"/>
      <c r="J32" s="278"/>
      <c r="K32" s="278"/>
      <c r="L32" s="279"/>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9" t="s">
        <v>38</v>
      </c>
      <c r="B34" s="240"/>
      <c r="C34" s="240"/>
      <c r="D34" s="240"/>
      <c r="E34" s="240"/>
      <c r="F34" s="240"/>
      <c r="G34" s="240"/>
      <c r="H34" s="240"/>
      <c r="I34" s="240"/>
      <c r="J34" s="240"/>
      <c r="K34" s="240"/>
      <c r="L34" s="241"/>
      <c r="M34" s="8"/>
      <c r="N34" s="40"/>
    </row>
    <row r="35" spans="1:14" ht="39.75" customHeight="1" thickBot="1" x14ac:dyDescent="0.3">
      <c r="A35" s="269" t="s">
        <v>39</v>
      </c>
      <c r="B35" s="270"/>
      <c r="C35" s="28"/>
      <c r="D35" s="266" t="s">
        <v>196</v>
      </c>
      <c r="E35" s="267"/>
      <c r="F35" s="267"/>
      <c r="G35" s="267"/>
      <c r="H35" s="267"/>
      <c r="I35" s="267"/>
      <c r="J35" s="267"/>
      <c r="K35" s="267"/>
      <c r="L35" s="268"/>
      <c r="M35" s="29"/>
      <c r="N35" s="30">
        <v>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7" t="s">
        <v>40</v>
      </c>
      <c r="B37" s="278"/>
      <c r="C37" s="278"/>
      <c r="D37" s="278"/>
      <c r="E37" s="278"/>
      <c r="F37" s="278"/>
      <c r="G37" s="278"/>
      <c r="H37" s="278"/>
      <c r="I37" s="278"/>
      <c r="J37" s="278"/>
      <c r="K37" s="278"/>
      <c r="L37" s="279"/>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84" t="s">
        <v>23</v>
      </c>
      <c r="B40" s="285"/>
      <c r="C40" s="285"/>
      <c r="D40" s="285"/>
      <c r="E40" s="285"/>
      <c r="F40" s="285"/>
      <c r="G40" s="285"/>
      <c r="H40" s="285"/>
      <c r="I40" s="285"/>
      <c r="J40" s="285"/>
      <c r="K40" s="285"/>
      <c r="L40" s="286"/>
      <c r="M40" s="48"/>
      <c r="N40" s="49">
        <f>IF((N22+N27+N32+N37)&lt;=30,(N22+N27+N32+N37),"ERROR EXCEDE LOS 30 PUNTOS")</f>
        <v>11.05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42" t="s">
        <v>42</v>
      </c>
      <c r="B55" s="243"/>
      <c r="C55" s="243"/>
      <c r="D55" s="243"/>
      <c r="E55" s="243"/>
      <c r="F55" s="243"/>
      <c r="G55" s="243"/>
      <c r="H55" s="243"/>
      <c r="I55" s="243"/>
      <c r="J55" s="243"/>
      <c r="K55" s="243"/>
      <c r="L55" s="243"/>
      <c r="M55" s="243"/>
      <c r="N55" s="244"/>
    </row>
    <row r="56" spans="1:14" ht="15.75" thickBot="1" x14ac:dyDescent="0.3">
      <c r="A56" s="46"/>
      <c r="B56" s="8"/>
      <c r="C56" s="8"/>
      <c r="D56" s="8"/>
      <c r="E56" s="8"/>
      <c r="F56" s="8"/>
      <c r="G56" s="8"/>
      <c r="H56" s="8"/>
      <c r="I56" s="8"/>
      <c r="J56" s="8"/>
      <c r="K56" s="8"/>
      <c r="L56" s="8"/>
      <c r="M56" s="8"/>
      <c r="N56" s="26"/>
    </row>
    <row r="57" spans="1:14" ht="26.25" thickBot="1" x14ac:dyDescent="0.3">
      <c r="A57" s="280" t="s">
        <v>43</v>
      </c>
      <c r="B57" s="281"/>
      <c r="C57" s="281"/>
      <c r="D57" s="281"/>
      <c r="E57" s="281"/>
      <c r="F57" s="282"/>
      <c r="G57" s="283"/>
      <c r="H57" s="53" t="s">
        <v>44</v>
      </c>
      <c r="I57" s="54" t="s">
        <v>45</v>
      </c>
      <c r="J57" s="55" t="s">
        <v>46</v>
      </c>
      <c r="K57" s="56" t="s">
        <v>47</v>
      </c>
      <c r="L57" s="157"/>
      <c r="M57" s="8"/>
      <c r="N57" s="57" t="s">
        <v>48</v>
      </c>
    </row>
    <row r="58" spans="1:14" ht="23.25" customHeight="1" thickTop="1" thickBot="1" x14ac:dyDescent="0.3">
      <c r="A58" s="58">
        <v>1</v>
      </c>
      <c r="B58" s="289" t="s">
        <v>49</v>
      </c>
      <c r="C58" s="289"/>
      <c r="D58" s="289"/>
      <c r="E58" s="289"/>
      <c r="F58" s="290"/>
      <c r="G58" s="290"/>
      <c r="H58" s="59" t="s">
        <v>50</v>
      </c>
      <c r="I58" s="60">
        <v>0</v>
      </c>
      <c r="J58" s="60">
        <v>0</v>
      </c>
      <c r="K58" s="61">
        <v>0</v>
      </c>
      <c r="L58" s="45"/>
      <c r="M58" s="45"/>
      <c r="N58" s="62">
        <f>I58+J58+K58</f>
        <v>0</v>
      </c>
    </row>
    <row r="59" spans="1:14" ht="16.5" thickTop="1" thickBot="1" x14ac:dyDescent="0.3">
      <c r="A59" s="63">
        <v>2</v>
      </c>
      <c r="B59" s="287" t="s">
        <v>51</v>
      </c>
      <c r="C59" s="291"/>
      <c r="D59" s="291"/>
      <c r="E59" s="291"/>
      <c r="F59" s="288"/>
      <c r="G59" s="288"/>
      <c r="H59" s="64" t="s">
        <v>50</v>
      </c>
      <c r="I59" s="65">
        <v>0</v>
      </c>
      <c r="J59" s="65">
        <v>0</v>
      </c>
      <c r="K59" s="66">
        <v>0</v>
      </c>
      <c r="L59" s="45"/>
      <c r="M59" s="45"/>
      <c r="N59" s="62">
        <f t="shared" ref="N59:N64" si="0">I59+J59+K59</f>
        <v>0</v>
      </c>
    </row>
    <row r="60" spans="1:14" ht="16.5" thickTop="1" thickBot="1" x14ac:dyDescent="0.3">
      <c r="A60" s="63">
        <v>3</v>
      </c>
      <c r="B60" s="291" t="s">
        <v>52</v>
      </c>
      <c r="C60" s="291"/>
      <c r="D60" s="291"/>
      <c r="E60" s="291"/>
      <c r="F60" s="288"/>
      <c r="G60" s="288"/>
      <c r="H60" s="64" t="s">
        <v>53</v>
      </c>
      <c r="I60" s="65">
        <v>0</v>
      </c>
      <c r="J60" s="65">
        <v>0</v>
      </c>
      <c r="K60" s="66">
        <v>0</v>
      </c>
      <c r="L60" s="45"/>
      <c r="M60" s="45"/>
      <c r="N60" s="62">
        <f t="shared" si="0"/>
        <v>0</v>
      </c>
    </row>
    <row r="61" spans="1:14" ht="16.5" thickTop="1" thickBot="1" x14ac:dyDescent="0.3">
      <c r="A61" s="63">
        <v>4</v>
      </c>
      <c r="B61" s="291" t="s">
        <v>54</v>
      </c>
      <c r="C61" s="291"/>
      <c r="D61" s="291"/>
      <c r="E61" s="291"/>
      <c r="F61" s="288"/>
      <c r="G61" s="288"/>
      <c r="H61" s="64" t="s">
        <v>53</v>
      </c>
      <c r="I61" s="65">
        <v>0</v>
      </c>
      <c r="J61" s="65">
        <v>0</v>
      </c>
      <c r="K61" s="66">
        <v>0</v>
      </c>
      <c r="L61" s="45"/>
      <c r="M61" s="45"/>
      <c r="N61" s="62">
        <f t="shared" si="0"/>
        <v>0</v>
      </c>
    </row>
    <row r="62" spans="1:14" ht="16.5" thickTop="1" thickBot="1" x14ac:dyDescent="0.3">
      <c r="A62" s="63">
        <v>5</v>
      </c>
      <c r="B62" s="291" t="s">
        <v>55</v>
      </c>
      <c r="C62" s="291"/>
      <c r="D62" s="291"/>
      <c r="E62" s="291"/>
      <c r="F62" s="288"/>
      <c r="G62" s="288"/>
      <c r="H62" s="64" t="s">
        <v>53</v>
      </c>
      <c r="I62" s="65">
        <v>0</v>
      </c>
      <c r="J62" s="65">
        <v>0</v>
      </c>
      <c r="K62" s="66">
        <v>0</v>
      </c>
      <c r="L62" s="45"/>
      <c r="M62" s="45"/>
      <c r="N62" s="62">
        <f t="shared" si="0"/>
        <v>0</v>
      </c>
    </row>
    <row r="63" spans="1:14" ht="16.5" thickTop="1" thickBot="1" x14ac:dyDescent="0.3">
      <c r="A63" s="63">
        <v>6</v>
      </c>
      <c r="B63" s="291" t="s">
        <v>56</v>
      </c>
      <c r="C63" s="291"/>
      <c r="D63" s="291"/>
      <c r="E63" s="291"/>
      <c r="F63" s="288"/>
      <c r="G63" s="288"/>
      <c r="H63" s="64" t="s">
        <v>57</v>
      </c>
      <c r="I63" s="65">
        <v>0</v>
      </c>
      <c r="J63" s="65">
        <v>0</v>
      </c>
      <c r="K63" s="66">
        <v>0</v>
      </c>
      <c r="L63" s="45"/>
      <c r="M63" s="45"/>
      <c r="N63" s="62">
        <f t="shared" si="0"/>
        <v>0</v>
      </c>
    </row>
    <row r="64" spans="1:14" ht="16.5" thickTop="1" thickBot="1" x14ac:dyDescent="0.3">
      <c r="A64" s="67">
        <v>7</v>
      </c>
      <c r="B64" s="292" t="s">
        <v>58</v>
      </c>
      <c r="C64" s="292"/>
      <c r="D64" s="292"/>
      <c r="E64" s="292"/>
      <c r="F64" s="293"/>
      <c r="G64" s="293"/>
      <c r="H64" s="68" t="s">
        <v>57</v>
      </c>
      <c r="I64" s="69">
        <v>0</v>
      </c>
      <c r="J64" s="69">
        <v>0</v>
      </c>
      <c r="K64" s="70">
        <v>0</v>
      </c>
      <c r="L64" s="45"/>
      <c r="M64" s="45"/>
      <c r="N64" s="62">
        <f t="shared" si="0"/>
        <v>0</v>
      </c>
    </row>
    <row r="65" spans="1:14" ht="16.5" thickBot="1" x14ac:dyDescent="0.3">
      <c r="A65" s="294" t="s">
        <v>59</v>
      </c>
      <c r="B65" s="295"/>
      <c r="C65" s="295"/>
      <c r="D65" s="295"/>
      <c r="E65" s="295"/>
      <c r="F65" s="295"/>
      <c r="G65" s="295"/>
      <c r="H65" s="296"/>
      <c r="I65" s="71">
        <f>SUM(I58:I64)</f>
        <v>0</v>
      </c>
      <c r="J65" s="72">
        <f>SUM(J58:J64)</f>
        <v>0</v>
      </c>
      <c r="K65" s="73">
        <f>SUM(K58:K64)</f>
        <v>0</v>
      </c>
      <c r="L65" s="74"/>
      <c r="M65" s="45"/>
      <c r="N65" s="75">
        <f>SUM(N58:N64)</f>
        <v>0</v>
      </c>
    </row>
    <row r="66" spans="1:14" ht="19.5" thickTop="1" thickBot="1" x14ac:dyDescent="0.3">
      <c r="A66" s="297" t="s">
        <v>60</v>
      </c>
      <c r="B66" s="298"/>
      <c r="C66" s="298"/>
      <c r="D66" s="298"/>
      <c r="E66" s="298"/>
      <c r="F66" s="298"/>
      <c r="G66" s="298"/>
      <c r="H66" s="298"/>
      <c r="I66" s="299"/>
      <c r="J66" s="299"/>
      <c r="K66" s="30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80" t="s">
        <v>61</v>
      </c>
      <c r="B68" s="281"/>
      <c r="C68" s="281"/>
      <c r="D68" s="281"/>
      <c r="E68" s="281"/>
      <c r="F68" s="281"/>
      <c r="G68" s="301"/>
      <c r="H68" s="78" t="s">
        <v>44</v>
      </c>
      <c r="I68" s="54" t="s">
        <v>45</v>
      </c>
      <c r="J68" s="55" t="s">
        <v>46</v>
      </c>
      <c r="K68" s="56" t="s">
        <v>47</v>
      </c>
      <c r="L68" s="157"/>
      <c r="M68" s="8"/>
      <c r="N68" s="57" t="s">
        <v>48</v>
      </c>
    </row>
    <row r="69" spans="1:14" ht="17.25" thickTop="1" thickBot="1" x14ac:dyDescent="0.3">
      <c r="A69" s="58">
        <v>1</v>
      </c>
      <c r="B69" s="302" t="s">
        <v>62</v>
      </c>
      <c r="C69" s="302"/>
      <c r="D69" s="302"/>
      <c r="E69" s="302"/>
      <c r="F69" s="290"/>
      <c r="G69" s="290"/>
      <c r="H69" s="79" t="s">
        <v>63</v>
      </c>
      <c r="I69" s="80">
        <v>0</v>
      </c>
      <c r="J69" s="80">
        <v>0</v>
      </c>
      <c r="K69" s="81">
        <v>0</v>
      </c>
      <c r="L69" s="82"/>
      <c r="M69" s="45"/>
      <c r="N69" s="62">
        <f>I69+J69+K69</f>
        <v>0</v>
      </c>
    </row>
    <row r="70" spans="1:14" ht="17.25" thickTop="1" thickBot="1" x14ac:dyDescent="0.3">
      <c r="A70" s="63">
        <v>2</v>
      </c>
      <c r="B70" s="287" t="s">
        <v>64</v>
      </c>
      <c r="C70" s="287"/>
      <c r="D70" s="287"/>
      <c r="E70" s="287"/>
      <c r="F70" s="288"/>
      <c r="G70" s="288"/>
      <c r="H70" s="83" t="s">
        <v>63</v>
      </c>
      <c r="I70" s="84">
        <v>0</v>
      </c>
      <c r="J70" s="84">
        <v>0</v>
      </c>
      <c r="K70" s="85">
        <v>0</v>
      </c>
      <c r="L70" s="82"/>
      <c r="M70" s="45"/>
      <c r="N70" s="62">
        <f>I70+J70+K70</f>
        <v>0</v>
      </c>
    </row>
    <row r="71" spans="1:14" ht="17.25" thickTop="1" thickBot="1" x14ac:dyDescent="0.3">
      <c r="A71" s="67">
        <v>3</v>
      </c>
      <c r="B71" s="303" t="s">
        <v>65</v>
      </c>
      <c r="C71" s="303"/>
      <c r="D71" s="303"/>
      <c r="E71" s="303"/>
      <c r="F71" s="293"/>
      <c r="G71" s="293"/>
      <c r="H71" s="86" t="s">
        <v>63</v>
      </c>
      <c r="I71" s="87">
        <v>0</v>
      </c>
      <c r="J71" s="87">
        <v>0</v>
      </c>
      <c r="K71" s="88">
        <v>0</v>
      </c>
      <c r="L71" s="82"/>
      <c r="M71" s="45"/>
      <c r="N71" s="62">
        <f>I71+J71+K71</f>
        <v>0</v>
      </c>
    </row>
    <row r="72" spans="1:14" ht="16.5" thickTop="1" thickBot="1" x14ac:dyDescent="0.3">
      <c r="A72" s="44"/>
      <c r="B72" s="264" t="s">
        <v>66</v>
      </c>
      <c r="C72" s="304"/>
      <c r="D72" s="304"/>
      <c r="E72" s="304"/>
      <c r="F72" s="304"/>
      <c r="G72" s="304"/>
      <c r="H72" s="265"/>
      <c r="I72" s="89">
        <f>SUM(I69:I71)</f>
        <v>0</v>
      </c>
      <c r="J72" s="89">
        <f>SUM(J69:J71)</f>
        <v>0</v>
      </c>
      <c r="K72" s="90">
        <f>SUM(K69:K71)</f>
        <v>0</v>
      </c>
      <c r="L72" s="82"/>
      <c r="M72" s="45"/>
      <c r="N72" s="91">
        <f>SUM(N69:N71)</f>
        <v>0</v>
      </c>
    </row>
    <row r="73" spans="1:14" ht="19.5" thickTop="1" thickBot="1" x14ac:dyDescent="0.3">
      <c r="A73" s="305" t="s">
        <v>67</v>
      </c>
      <c r="B73" s="306"/>
      <c r="C73" s="306"/>
      <c r="D73" s="306"/>
      <c r="E73" s="306"/>
      <c r="F73" s="306"/>
      <c r="G73" s="306"/>
      <c r="H73" s="306"/>
      <c r="I73" s="306"/>
      <c r="J73" s="306"/>
      <c r="K73" s="307"/>
      <c r="L73" s="82"/>
      <c r="M73" s="45"/>
      <c r="N73" s="77">
        <f>N72/3</f>
        <v>0</v>
      </c>
    </row>
    <row r="74" spans="1:14" ht="19.5" thickTop="1" thickBot="1" x14ac:dyDescent="0.3">
      <c r="A74" s="308"/>
      <c r="B74" s="309"/>
      <c r="C74" s="309"/>
      <c r="D74" s="309"/>
      <c r="E74" s="309"/>
      <c r="F74" s="309"/>
      <c r="G74" s="309"/>
      <c r="H74" s="309"/>
      <c r="I74" s="309"/>
      <c r="J74" s="310"/>
      <c r="K74" s="310"/>
      <c r="L74" s="82"/>
      <c r="M74" s="45"/>
      <c r="N74" s="159"/>
    </row>
    <row r="75" spans="1:14" ht="26.25" thickBot="1" x14ac:dyDescent="0.3">
      <c r="A75" s="311" t="s">
        <v>68</v>
      </c>
      <c r="B75" s="312"/>
      <c r="C75" s="312"/>
      <c r="D75" s="312"/>
      <c r="E75" s="312"/>
      <c r="F75" s="312"/>
      <c r="G75" s="313"/>
      <c r="H75" s="93" t="s">
        <v>44</v>
      </c>
      <c r="I75" s="57" t="s">
        <v>45</v>
      </c>
      <c r="J75" s="157"/>
      <c r="K75" s="157"/>
      <c r="L75" s="82"/>
      <c r="M75" s="45"/>
      <c r="N75" s="94" t="s">
        <v>48</v>
      </c>
    </row>
    <row r="76" spans="1:14" ht="16.5" thickBot="1" x14ac:dyDescent="0.3">
      <c r="A76" s="95">
        <v>1</v>
      </c>
      <c r="B76" s="314" t="s">
        <v>69</v>
      </c>
      <c r="C76" s="314"/>
      <c r="D76" s="314"/>
      <c r="E76" s="314"/>
      <c r="F76" s="315"/>
      <c r="G76" s="316"/>
      <c r="H76" s="96" t="s">
        <v>63</v>
      </c>
      <c r="I76" s="90">
        <v>0</v>
      </c>
      <c r="J76" s="82"/>
      <c r="K76" s="82"/>
      <c r="L76" s="82"/>
      <c r="M76" s="45"/>
      <c r="N76" s="97">
        <f>I76</f>
        <v>0</v>
      </c>
    </row>
    <row r="77" spans="1:14" ht="16.5" thickBot="1" x14ac:dyDescent="0.3">
      <c r="A77" s="63">
        <v>2</v>
      </c>
      <c r="B77" s="287" t="s">
        <v>70</v>
      </c>
      <c r="C77" s="287"/>
      <c r="D77" s="287"/>
      <c r="E77" s="287"/>
      <c r="F77" s="288"/>
      <c r="G77" s="317"/>
      <c r="H77" s="98" t="s">
        <v>63</v>
      </c>
      <c r="I77" s="99">
        <v>0</v>
      </c>
      <c r="J77" s="82"/>
      <c r="K77" s="82"/>
      <c r="L77" s="82"/>
      <c r="M77" s="45"/>
      <c r="N77" s="97">
        <f>I77</f>
        <v>0</v>
      </c>
    </row>
    <row r="78" spans="1:14" ht="16.5" thickBot="1" x14ac:dyDescent="0.3">
      <c r="A78" s="67">
        <v>3</v>
      </c>
      <c r="B78" s="303" t="s">
        <v>71</v>
      </c>
      <c r="C78" s="303"/>
      <c r="D78" s="303"/>
      <c r="E78" s="303"/>
      <c r="F78" s="293"/>
      <c r="G78" s="318"/>
      <c r="H78" s="100" t="s">
        <v>63</v>
      </c>
      <c r="I78" s="101">
        <v>0</v>
      </c>
      <c r="J78" s="82"/>
      <c r="K78" s="82"/>
      <c r="L78" s="82"/>
      <c r="M78" s="45"/>
      <c r="N78" s="97">
        <f>I78</f>
        <v>0</v>
      </c>
    </row>
    <row r="79" spans="1:14" ht="16.5" thickBot="1" x14ac:dyDescent="0.3">
      <c r="A79" s="319" t="s">
        <v>72</v>
      </c>
      <c r="B79" s="320"/>
      <c r="C79" s="320"/>
      <c r="D79" s="320"/>
      <c r="E79" s="320"/>
      <c r="F79" s="320"/>
      <c r="G79" s="320"/>
      <c r="H79" s="321"/>
      <c r="I79" s="27">
        <f>SUM(I76:I78)</f>
        <v>0</v>
      </c>
      <c r="J79" s="74"/>
      <c r="K79" s="74"/>
      <c r="L79" s="74"/>
      <c r="M79" s="45"/>
      <c r="N79" s="40"/>
    </row>
    <row r="80" spans="1:14" ht="19.5" thickTop="1" thickBot="1" x14ac:dyDescent="0.3">
      <c r="A80" s="322" t="s">
        <v>73</v>
      </c>
      <c r="B80" s="323"/>
      <c r="C80" s="323"/>
      <c r="D80" s="323"/>
      <c r="E80" s="323"/>
      <c r="F80" s="323"/>
      <c r="G80" s="323"/>
      <c r="H80" s="323"/>
      <c r="I80" s="323"/>
      <c r="J80" s="323"/>
      <c r="K80" s="324"/>
      <c r="L80" s="74"/>
      <c r="M80" s="45"/>
      <c r="N80" s="77">
        <f>SUM(N76:N78)</f>
        <v>0</v>
      </c>
    </row>
    <row r="81" spans="1:14" x14ac:dyDescent="0.25">
      <c r="A81" s="46"/>
      <c r="B81" s="8"/>
      <c r="C81" s="8"/>
      <c r="D81" s="8"/>
      <c r="E81" s="325"/>
      <c r="F81" s="325"/>
      <c r="G81" s="325"/>
      <c r="H81" s="325"/>
      <c r="I81" s="325"/>
      <c r="J81" s="325"/>
      <c r="K81" s="325"/>
      <c r="L81" s="325"/>
      <c r="M81" s="325"/>
      <c r="N81" s="326"/>
    </row>
    <row r="82" spans="1:14" ht="15.75" thickBot="1" x14ac:dyDescent="0.3">
      <c r="A82" s="46"/>
      <c r="B82" s="8"/>
      <c r="C82" s="8"/>
      <c r="D82" s="8"/>
      <c r="E82" s="8"/>
      <c r="F82" s="8"/>
      <c r="G82" s="8"/>
      <c r="H82" s="8"/>
      <c r="I82" s="8"/>
      <c r="J82" s="8"/>
      <c r="K82" s="8"/>
      <c r="L82" s="8"/>
      <c r="M82" s="8"/>
      <c r="N82" s="26"/>
    </row>
    <row r="83" spans="1:14" ht="27" thickBot="1" x14ac:dyDescent="0.3">
      <c r="A83" s="242" t="s">
        <v>74</v>
      </c>
      <c r="B83" s="243"/>
      <c r="C83" s="243"/>
      <c r="D83" s="243"/>
      <c r="E83" s="243"/>
      <c r="F83" s="243"/>
      <c r="G83" s="243"/>
      <c r="H83" s="243"/>
      <c r="I83" s="243"/>
      <c r="J83" s="243"/>
      <c r="K83" s="243"/>
      <c r="L83" s="243"/>
      <c r="M83" s="243"/>
      <c r="N83" s="244"/>
    </row>
    <row r="84" spans="1:14" ht="15.75" thickBot="1" x14ac:dyDescent="0.3">
      <c r="A84" s="46"/>
      <c r="B84" s="8"/>
      <c r="C84" s="8"/>
      <c r="D84" s="8"/>
      <c r="E84" s="8"/>
      <c r="F84" s="8"/>
      <c r="G84" s="8"/>
      <c r="H84" s="8"/>
      <c r="I84" s="8"/>
      <c r="J84" s="8"/>
      <c r="K84" s="8"/>
      <c r="L84" s="8"/>
      <c r="M84" s="8"/>
      <c r="N84" s="26"/>
    </row>
    <row r="85" spans="1:14" ht="24.75" thickBot="1" x14ac:dyDescent="0.3">
      <c r="A85" s="336" t="s">
        <v>75</v>
      </c>
      <c r="B85" s="337"/>
      <c r="C85" s="337"/>
      <c r="D85" s="337"/>
      <c r="E85" s="337"/>
      <c r="F85" s="338"/>
      <c r="G85" s="339"/>
      <c r="H85" s="93" t="s">
        <v>44</v>
      </c>
      <c r="I85" s="157"/>
      <c r="J85" s="8"/>
      <c r="K85" s="8"/>
      <c r="L85" s="8"/>
      <c r="M85" s="8"/>
      <c r="N85" s="93" t="s">
        <v>48</v>
      </c>
    </row>
    <row r="86" spans="1:14" ht="17.25" thickTop="1" thickBot="1" x14ac:dyDescent="0.3">
      <c r="A86" s="102">
        <v>1</v>
      </c>
      <c r="B86" s="340" t="s">
        <v>76</v>
      </c>
      <c r="C86" s="341"/>
      <c r="D86" s="341"/>
      <c r="E86" s="341"/>
      <c r="F86" s="342"/>
      <c r="G86" s="343"/>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44" t="s">
        <v>78</v>
      </c>
      <c r="B88" s="345"/>
      <c r="C88" s="345"/>
      <c r="D88" s="345"/>
      <c r="E88" s="345"/>
      <c r="F88" s="345"/>
      <c r="G88" s="345"/>
      <c r="H88" s="345"/>
      <c r="I88" s="345"/>
      <c r="J88" s="346"/>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7" t="s">
        <v>79</v>
      </c>
      <c r="B90" s="348"/>
      <c r="C90" s="348"/>
      <c r="D90" s="348"/>
      <c r="E90" s="348"/>
      <c r="F90" s="348"/>
      <c r="G90" s="348"/>
      <c r="H90" s="348"/>
      <c r="I90" s="348"/>
      <c r="J90" s="348"/>
      <c r="K90" s="348"/>
      <c r="L90" s="348"/>
      <c r="M90" s="348"/>
      <c r="N90" s="349"/>
    </row>
    <row r="91" spans="1:14" ht="15.75" thickBot="1" x14ac:dyDescent="0.3">
      <c r="A91" s="46"/>
      <c r="B91" s="8"/>
      <c r="C91" s="8"/>
      <c r="D91" s="8"/>
      <c r="E91" s="8"/>
      <c r="F91" s="8"/>
      <c r="G91" s="8"/>
      <c r="H91" s="8"/>
      <c r="I91" s="8"/>
      <c r="J91" s="8"/>
      <c r="K91" s="8"/>
      <c r="L91" s="8"/>
      <c r="M91" s="8"/>
      <c r="N91" s="26"/>
    </row>
    <row r="92" spans="1:14" ht="18.75" thickTop="1" x14ac:dyDescent="0.25">
      <c r="A92" s="350" t="s">
        <v>23</v>
      </c>
      <c r="B92" s="351"/>
      <c r="C92" s="351"/>
      <c r="D92" s="351"/>
      <c r="E92" s="351"/>
      <c r="F92" s="351"/>
      <c r="G92" s="351"/>
      <c r="H92" s="351"/>
      <c r="I92" s="351"/>
      <c r="J92" s="352"/>
      <c r="K92" s="111"/>
      <c r="L92" s="111"/>
      <c r="M92" s="112"/>
      <c r="N92" s="113">
        <f>N40</f>
        <v>11.05</v>
      </c>
    </row>
    <row r="93" spans="1:14" ht="18" x14ac:dyDescent="0.25">
      <c r="A93" s="327" t="s">
        <v>80</v>
      </c>
      <c r="B93" s="328"/>
      <c r="C93" s="328"/>
      <c r="D93" s="328"/>
      <c r="E93" s="328"/>
      <c r="F93" s="328"/>
      <c r="G93" s="328"/>
      <c r="H93" s="328"/>
      <c r="I93" s="328"/>
      <c r="J93" s="329"/>
      <c r="K93" s="111"/>
      <c r="L93" s="111"/>
      <c r="M93" s="112"/>
      <c r="N93" s="114">
        <f>N66</f>
        <v>0</v>
      </c>
    </row>
    <row r="94" spans="1:14" ht="18" x14ac:dyDescent="0.25">
      <c r="A94" s="327" t="s">
        <v>81</v>
      </c>
      <c r="B94" s="328"/>
      <c r="C94" s="328"/>
      <c r="D94" s="328"/>
      <c r="E94" s="328"/>
      <c r="F94" s="328"/>
      <c r="G94" s="328"/>
      <c r="H94" s="328"/>
      <c r="I94" s="328"/>
      <c r="J94" s="329"/>
      <c r="K94" s="111"/>
      <c r="L94" s="111"/>
      <c r="M94" s="112"/>
      <c r="N94" s="115">
        <f>N73</f>
        <v>0</v>
      </c>
    </row>
    <row r="95" spans="1:14" ht="18" x14ac:dyDescent="0.25">
      <c r="A95" s="327" t="s">
        <v>82</v>
      </c>
      <c r="B95" s="328"/>
      <c r="C95" s="328"/>
      <c r="D95" s="328"/>
      <c r="E95" s="328"/>
      <c r="F95" s="328"/>
      <c r="G95" s="328"/>
      <c r="H95" s="328"/>
      <c r="I95" s="328"/>
      <c r="J95" s="329"/>
      <c r="K95" s="111"/>
      <c r="L95" s="111"/>
      <c r="M95" s="112"/>
      <c r="N95" s="116">
        <f>N80</f>
        <v>0</v>
      </c>
    </row>
    <row r="96" spans="1:14" ht="18.75" thickBot="1" x14ac:dyDescent="0.3">
      <c r="A96" s="330" t="s">
        <v>83</v>
      </c>
      <c r="B96" s="331"/>
      <c r="C96" s="331"/>
      <c r="D96" s="331"/>
      <c r="E96" s="331"/>
      <c r="F96" s="331"/>
      <c r="G96" s="331"/>
      <c r="H96" s="331"/>
      <c r="I96" s="331"/>
      <c r="J96" s="332"/>
      <c r="K96" s="111"/>
      <c r="L96" s="111"/>
      <c r="M96" s="112"/>
      <c r="N96" s="116">
        <f>N86</f>
        <v>0</v>
      </c>
    </row>
    <row r="97" spans="1:14" ht="24.75" thickTop="1" thickBot="1" x14ac:dyDescent="0.3">
      <c r="A97" s="333" t="s">
        <v>84</v>
      </c>
      <c r="B97" s="334"/>
      <c r="C97" s="334"/>
      <c r="D97" s="334"/>
      <c r="E97" s="334"/>
      <c r="F97" s="334"/>
      <c r="G97" s="334"/>
      <c r="H97" s="334"/>
      <c r="I97" s="334"/>
      <c r="J97" s="335"/>
      <c r="K97" s="117"/>
      <c r="L97" s="118"/>
      <c r="M97" s="119"/>
      <c r="N97" s="120">
        <f>SUM(N92:N96)</f>
        <v>11.05</v>
      </c>
    </row>
    <row r="98" spans="1:14" x14ac:dyDescent="0.25">
      <c r="A98" s="32"/>
      <c r="B98" s="32"/>
      <c r="C98" s="32"/>
      <c r="D98" s="32"/>
      <c r="E98" s="32"/>
      <c r="F98" s="32"/>
      <c r="G98" s="32"/>
      <c r="H98" s="32"/>
      <c r="I98" s="32"/>
      <c r="J98" s="32"/>
      <c r="K98" s="32"/>
      <c r="L98" s="32"/>
      <c r="M98" s="32"/>
      <c r="N98" s="32"/>
    </row>
  </sheetData>
  <sheetProtection algorithmName="SHA-512" hashValue="xGpRQRSqMc5t7Ni0St16PK051wWTOA5lHqblpF31qfSOm5kIg/NY9aawLt8eoys/UYDMbjchjiLUMTnOVcWlxA==" saltValue="lf1a9zxjz289d1h6bx3ckA=="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35433070866141736" bottom="0.35433070866141736" header="0" footer="0"/>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GENERAL</vt:lpstr>
      <vt:lpstr>1</vt:lpstr>
      <vt:lpstr>2</vt:lpstr>
      <vt:lpstr>3</vt:lpstr>
      <vt:lpstr>4</vt:lpstr>
      <vt:lpstr>5</vt:lpstr>
      <vt:lpstr>6</vt:lpstr>
      <vt:lpstr>7</vt:lpstr>
      <vt:lpstr>8</vt:lpstr>
      <vt:lpstr>9</vt:lpstr>
      <vt:lpstr>EVALUACIÓN DEL PERFIL</vt:lpstr>
      <vt:lpstr>INFORMACIÓN IMPORTANTE</vt:lpstr>
      <vt:lpstr>10</vt:lpstr>
      <vt:lpstr>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2014-04-29T15:04:46Z</cp:lastPrinted>
  <dcterms:created xsi:type="dcterms:W3CDTF">2014-02-18T13:10:52Z</dcterms:created>
  <dcterms:modified xsi:type="dcterms:W3CDTF">2014-04-30T05:39:08Z</dcterms:modified>
</cp:coreProperties>
</file>